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backupFile="1" codeName="ThisWorkbook"/>
  <mc:AlternateContent xmlns:mc="http://schemas.openxmlformats.org/markup-compatibility/2006">
    <mc:Choice Requires="x15">
      <x15ac:absPath xmlns:x15ac="http://schemas.microsoft.com/office/spreadsheetml/2010/11/ac" url="C:\Users\alexi\Documents\scolaire\IPSA\AeroIpsa\SP-02\STABTRAJ\pro24_4_4_new\Beta\"/>
    </mc:Choice>
  </mc:AlternateContent>
  <xr:revisionPtr revIDLastSave="0" documentId="13_ncr:1_{E9CA9B19-3407-4121-8899-D9570D66D53C}" xr6:coauthVersionLast="47" xr6:coauthVersionMax="47" xr10:uidLastSave="{00000000-0000-0000-0000-000000000000}"/>
  <bookViews>
    <workbookView xWindow="-120" yWindow="-120" windowWidth="29040" windowHeight="15990"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Propu!$A$317:$A$346</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17" i="4" l="1"/>
  <c r="L325" i="4"/>
  <c r="B45" i="1"/>
  <c r="B43" i="1"/>
  <c r="C10" i="6"/>
  <c r="E10" i="6" s="1"/>
  <c r="C10" i="8" s="1"/>
  <c r="L324" i="4"/>
  <c r="L323" i="4"/>
  <c r="L322" i="4"/>
  <c r="L321" i="4"/>
  <c r="L320" i="4"/>
  <c r="L319" i="4"/>
  <c r="L318"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Q105" i="4" s="1"/>
  <c r="R103" i="4"/>
  <c r="S103" i="4"/>
  <c r="T103" i="4"/>
  <c r="U103" i="4"/>
  <c r="V103" i="4"/>
  <c r="W103" i="4"/>
  <c r="X103" i="4"/>
  <c r="S98" i="4"/>
  <c r="S100" i="4" s="1"/>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4" i="4"/>
  <c r="H104" i="4"/>
  <c r="G104" i="4"/>
  <c r="G105" i="4" s="1"/>
  <c r="F104" i="4"/>
  <c r="E104" i="4"/>
  <c r="E105" i="4" s="1"/>
  <c r="D104" i="4"/>
  <c r="C104" i="4"/>
  <c r="B104" i="4"/>
  <c r="L102" i="4"/>
  <c r="H102" i="4"/>
  <c r="B102" i="4"/>
  <c r="X99" i="4"/>
  <c r="W99" i="4"/>
  <c r="V99" i="4"/>
  <c r="U99" i="4"/>
  <c r="T99" i="4"/>
  <c r="S99" i="4"/>
  <c r="R99" i="4"/>
  <c r="Q100" i="4" s="1"/>
  <c r="Q99" i="4"/>
  <c r="P99" i="4"/>
  <c r="O99" i="4"/>
  <c r="N99" i="4"/>
  <c r="M99" i="4"/>
  <c r="L99" i="4"/>
  <c r="K99" i="4"/>
  <c r="J99" i="4"/>
  <c r="J100" i="4" s="1"/>
  <c r="I99" i="4"/>
  <c r="H100" i="4" s="1"/>
  <c r="H99" i="4"/>
  <c r="G99" i="4"/>
  <c r="F99" i="4"/>
  <c r="E99" i="4"/>
  <c r="E100" i="4" s="1"/>
  <c r="D99" i="4"/>
  <c r="C99" i="4"/>
  <c r="B99" i="4"/>
  <c r="L97" i="4"/>
  <c r="H97" i="4"/>
  <c r="B97" i="4"/>
  <c r="X95" i="4"/>
  <c r="W95" i="4"/>
  <c r="V95" i="4"/>
  <c r="U95" i="4"/>
  <c r="T95" i="4"/>
  <c r="S95" i="4"/>
  <c r="R95" i="4"/>
  <c r="Q95" i="4"/>
  <c r="P95" i="4"/>
  <c r="O95" i="4"/>
  <c r="N95" i="4"/>
  <c r="M95" i="4"/>
  <c r="L95" i="4"/>
  <c r="K95" i="4"/>
  <c r="J95" i="4"/>
  <c r="I95" i="4"/>
  <c r="H95" i="4"/>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D31" i="4" s="1"/>
  <c r="F31" i="4" s="1"/>
  <c r="F34" i="4"/>
  <c r="G34" i="4"/>
  <c r="H34" i="4"/>
  <c r="I34" i="4"/>
  <c r="J34" i="4"/>
  <c r="K34" i="4"/>
  <c r="L34" i="4"/>
  <c r="M34" i="4"/>
  <c r="N34" i="4"/>
  <c r="O34" i="4"/>
  <c r="P34" i="4"/>
  <c r="Q34" i="4"/>
  <c r="R34" i="4"/>
  <c r="S34" i="4"/>
  <c r="T34" i="4"/>
  <c r="U34" i="4"/>
  <c r="V34" i="4"/>
  <c r="W34" i="4"/>
  <c r="X34" i="4"/>
  <c r="J31" i="4"/>
  <c r="B39" i="4"/>
  <c r="C39" i="4"/>
  <c r="D39" i="4"/>
  <c r="E39" i="4"/>
  <c r="D36" i="4" s="1"/>
  <c r="F36" i="4" s="1"/>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X80" i="4"/>
  <c r="J77" i="4"/>
  <c r="C84" i="4"/>
  <c r="B84" i="4"/>
  <c r="B85" i="4" s="1"/>
  <c r="D84" i="4"/>
  <c r="E84" i="4"/>
  <c r="D85" i="4" s="1"/>
  <c r="F84" i="4"/>
  <c r="E85" i="4" s="1"/>
  <c r="G84" i="4"/>
  <c r="H84" i="4"/>
  <c r="H85" i="4" s="1"/>
  <c r="I84" i="4"/>
  <c r="J84" i="4"/>
  <c r="K84" i="4"/>
  <c r="L84" i="4"/>
  <c r="M84" i="4"/>
  <c r="N84" i="4"/>
  <c r="M85" i="4" s="1"/>
  <c r="O84" i="4"/>
  <c r="P84" i="4"/>
  <c r="Q84" i="4"/>
  <c r="R84" i="4"/>
  <c r="S84" i="4"/>
  <c r="S85" i="4" s="1"/>
  <c r="T84" i="4"/>
  <c r="U84" i="4"/>
  <c r="V84" i="4"/>
  <c r="U85" i="4" s="1"/>
  <c r="W84" i="4"/>
  <c r="X84" i="4"/>
  <c r="H82" i="4"/>
  <c r="L82" i="4"/>
  <c r="C89" i="4"/>
  <c r="B89" i="4"/>
  <c r="D89" i="4"/>
  <c r="E89" i="4"/>
  <c r="F89" i="4"/>
  <c r="G89" i="4"/>
  <c r="H89" i="4"/>
  <c r="I89" i="4"/>
  <c r="J89" i="4"/>
  <c r="J90" i="4" s="1"/>
  <c r="K89" i="4"/>
  <c r="L89" i="4"/>
  <c r="K90" i="4" s="1"/>
  <c r="M89" i="4"/>
  <c r="L90" i="4" s="1"/>
  <c r="N89" i="4"/>
  <c r="O89" i="4"/>
  <c r="O90" i="4" s="1"/>
  <c r="P89" i="4"/>
  <c r="Q89" i="4"/>
  <c r="R89" i="4"/>
  <c r="S89" i="4"/>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D269" i="4" s="1"/>
  <c r="F269" i="4" s="1"/>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O85" i="4"/>
  <c r="R216" i="4"/>
  <c r="V115" i="4"/>
  <c r="J87" i="4"/>
  <c r="S90" i="4"/>
  <c r="Q90" i="4"/>
  <c r="I90" i="4"/>
  <c r="G90" i="4"/>
  <c r="T214" i="4"/>
  <c r="U214" i="4" s="1"/>
  <c r="V214" i="4" s="1"/>
  <c r="W214" i="4" s="1"/>
  <c r="X85" i="4"/>
  <c r="T85" i="4"/>
  <c r="R85" i="4"/>
  <c r="J85" i="4"/>
  <c r="K196" i="4"/>
  <c r="T211" i="4"/>
  <c r="S251" i="4"/>
  <c r="L246" i="4"/>
  <c r="K246" i="4"/>
  <c r="R251" i="4"/>
  <c r="U116" i="4"/>
  <c r="W115" i="4"/>
  <c r="X115" i="4" s="1"/>
  <c r="U211" i="4"/>
  <c r="M246" i="4"/>
  <c r="V250" i="4"/>
  <c r="T251" i="4"/>
  <c r="V211" i="4"/>
  <c r="N246" i="4"/>
  <c r="X245" i="4"/>
  <c r="W211" i="4"/>
  <c r="X211" i="4"/>
  <c r="O246" i="4"/>
  <c r="P246" i="4"/>
  <c r="Q246" i="4"/>
  <c r="R246" i="4"/>
  <c r="S246" i="4"/>
  <c r="T246" i="4"/>
  <c r="U246" i="4"/>
  <c r="X244" i="4"/>
  <c r="V246" i="4"/>
  <c r="U125" i="4"/>
  <c r="V125" i="4" s="1"/>
  <c r="P14" i="6"/>
  <c r="E11" i="7" s="1"/>
  <c r="C133" i="6"/>
  <c r="D161" i="6"/>
  <c r="E161" i="6" s="1"/>
  <c r="D158" i="6"/>
  <c r="E158" i="6" s="1"/>
  <c r="D162" i="6"/>
  <c r="E162" i="6" s="1"/>
  <c r="D160" i="6"/>
  <c r="E160" i="6" s="1"/>
  <c r="D159" i="6"/>
  <c r="E159" i="6" s="1"/>
  <c r="S206" i="4"/>
  <c r="R206" i="4"/>
  <c r="T206" i="4"/>
  <c r="U206" i="4"/>
  <c r="X205" i="4"/>
  <c r="W206" i="4" s="1"/>
  <c r="V206" i="4"/>
  <c r="X100" i="4"/>
  <c r="L105" i="4"/>
  <c r="C105" i="4"/>
  <c r="K105" i="4"/>
  <c r="O105" i="4"/>
  <c r="U100" i="4"/>
  <c r="R241" i="4" l="1"/>
  <c r="U165" i="4"/>
  <c r="T166" i="4" s="1"/>
  <c r="D173" i="4"/>
  <c r="F173" i="4" s="1"/>
  <c r="R90" i="4"/>
  <c r="L85" i="4"/>
  <c r="R100" i="4"/>
  <c r="D133" i="4"/>
  <c r="F133" i="4" s="1"/>
  <c r="I105" i="4"/>
  <c r="W130" i="4"/>
  <c r="V131" i="4" s="1"/>
  <c r="D183" i="4"/>
  <c r="F183" i="4" s="1"/>
  <c r="D138" i="4"/>
  <c r="F138" i="4" s="1"/>
  <c r="D92" i="4"/>
  <c r="F92" i="4" s="1"/>
  <c r="D90" i="4"/>
  <c r="D153" i="4"/>
  <c r="F153" i="4" s="1"/>
  <c r="P85" i="4"/>
  <c r="D51" i="4"/>
  <c r="F51" i="4" s="1"/>
  <c r="S226" i="4"/>
  <c r="F90" i="4"/>
  <c r="W85" i="4"/>
  <c r="D56" i="4"/>
  <c r="F56" i="4" s="1"/>
  <c r="R201" i="4"/>
  <c r="V116" i="4"/>
  <c r="V85" i="4"/>
  <c r="F85" i="4"/>
  <c r="D77" i="4"/>
  <c r="F77" i="4" s="1"/>
  <c r="D72" i="4"/>
  <c r="F72" i="4" s="1"/>
  <c r="P100" i="4"/>
  <c r="I38" i="7"/>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D113" i="4" s="1"/>
  <c r="F113" i="4" s="1"/>
  <c r="X116" i="4"/>
  <c r="U239" i="4"/>
  <c r="V239" i="4" s="1"/>
  <c r="W239" i="4" s="1"/>
  <c r="X239" i="4" s="1"/>
  <c r="S241" i="4"/>
  <c r="U126" i="4"/>
  <c r="W125" i="4"/>
  <c r="S216" i="4"/>
  <c r="U215" i="4"/>
  <c r="T216" i="4" s="1"/>
  <c r="D309" i="4"/>
  <c r="F309" i="4" s="1"/>
  <c r="D299" i="4"/>
  <c r="F299" i="4" s="1"/>
  <c r="D294" i="4"/>
  <c r="F294" i="4" s="1"/>
  <c r="D208" i="4"/>
  <c r="F208" i="4" s="1"/>
  <c r="B90" i="4"/>
  <c r="U110" i="4"/>
  <c r="J97" i="4"/>
  <c r="F100" i="4"/>
  <c r="N100" i="4"/>
  <c r="T100" i="4"/>
  <c r="V105"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U235" i="4"/>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E107" i="7"/>
  <c r="H28" i="1"/>
  <c r="H67" i="7"/>
  <c r="H17" i="7"/>
  <c r="B107" i="1"/>
  <c r="E24" i="1"/>
  <c r="B109" i="1"/>
  <c r="H48" i="1"/>
  <c r="B158" i="1"/>
  <c r="B132" i="1"/>
  <c r="G4" i="3"/>
  <c r="C139" i="6"/>
  <c r="C134" i="6"/>
  <c r="C143" i="6"/>
  <c r="C146" i="6"/>
  <c r="AD4" i="3"/>
  <c r="E190" i="6"/>
  <c r="D32" i="1"/>
  <c r="I68" i="7" s="1"/>
  <c r="C11" i="8"/>
  <c r="AE4" i="3"/>
  <c r="T19" i="6"/>
  <c r="C142" i="6"/>
  <c r="C141" i="6"/>
  <c r="C145" i="6"/>
  <c r="I71" i="7"/>
  <c r="H5" i="7"/>
  <c r="B77" i="8"/>
  <c r="C196" i="6"/>
  <c r="B196" i="6" s="1"/>
  <c r="C147" i="6"/>
  <c r="E42" i="7"/>
  <c r="E193" i="6"/>
  <c r="E189" i="6"/>
  <c r="C183" i="6"/>
  <c r="J90" i="7"/>
  <c r="F118" i="7" s="1"/>
  <c r="C132" i="6"/>
  <c r="F27" i="7"/>
  <c r="H41" i="7"/>
  <c r="C137" i="6"/>
  <c r="C135" i="6"/>
  <c r="C138" i="6"/>
  <c r="E33" i="6"/>
  <c r="C144" i="6"/>
  <c r="T17" i="6"/>
  <c r="E14" i="7"/>
  <c r="B201" i="6"/>
  <c r="C201" i="6" s="1"/>
  <c r="B186" i="6"/>
  <c r="B200" i="6"/>
  <c r="C200" i="6" s="1"/>
  <c r="E183" i="6"/>
  <c r="B187" i="6"/>
  <c r="E184" i="6"/>
  <c r="B202" i="6"/>
  <c r="Q3" i="4"/>
  <c r="T3" i="4"/>
  <c r="Y4" i="4"/>
  <c r="V241" i="4" l="1"/>
  <c r="U121" i="4"/>
  <c r="T241" i="4"/>
  <c r="S236" i="4"/>
  <c r="C163" i="6"/>
  <c r="C166" i="6"/>
  <c r="C167" i="6"/>
  <c r="E4" i="7"/>
  <c r="V215" i="4"/>
  <c r="W215" i="4" s="1"/>
  <c r="V121" i="4"/>
  <c r="U241" i="4"/>
  <c r="D82" i="4"/>
  <c r="F82" i="4" s="1"/>
  <c r="D97" i="4"/>
  <c r="F97" i="4" s="1"/>
  <c r="D243" i="4"/>
  <c r="F243" i="4" s="1"/>
  <c r="W251" i="4"/>
  <c r="W165" i="4"/>
  <c r="V166" i="4" s="1"/>
  <c r="D87" i="4"/>
  <c r="F87" i="4" s="1"/>
  <c r="O194" i="4"/>
  <c r="M196" i="4"/>
  <c r="V126" i="4"/>
  <c r="X125" i="4"/>
  <c r="V251" i="4"/>
  <c r="X131" i="4"/>
  <c r="W131" i="4"/>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Y3" i="4"/>
  <c r="V2" i="4"/>
  <c r="P3" i="4"/>
  <c r="L3" i="4"/>
  <c r="G4" i="4"/>
  <c r="N2" i="4"/>
  <c r="M3" i="4"/>
  <c r="S4" i="4"/>
  <c r="C4" i="4"/>
  <c r="R3" i="4"/>
  <c r="E3" i="4"/>
  <c r="J3" i="4"/>
  <c r="W3" i="4"/>
  <c r="R4" i="4"/>
  <c r="L4" i="4"/>
  <c r="O3" i="4"/>
  <c r="O4" i="4"/>
  <c r="T2" i="4"/>
  <c r="Q4" i="4"/>
  <c r="V4" i="4"/>
  <c r="I4" i="4"/>
  <c r="B3" i="4"/>
  <c r="N4" i="4"/>
  <c r="J2" i="4"/>
  <c r="G3" i="4"/>
  <c r="D4" i="4"/>
  <c r="M4" i="4"/>
  <c r="P2" i="4"/>
  <c r="D3" i="4"/>
  <c r="E4" i="4"/>
  <c r="K4" i="4"/>
  <c r="B4" i="4"/>
  <c r="H4" i="4"/>
  <c r="V3" i="4"/>
  <c r="H2" i="4"/>
  <c r="P4" i="4"/>
  <c r="T4" i="4"/>
  <c r="X3" i="4"/>
  <c r="L2" i="4"/>
  <c r="U3" i="4"/>
  <c r="X2" i="4"/>
  <c r="F3" i="4"/>
  <c r="Z2" i="4"/>
  <c r="C3" i="4"/>
  <c r="H3" i="4"/>
  <c r="S3" i="4"/>
  <c r="R2" i="4"/>
  <c r="U4" i="4"/>
  <c r="N3" i="4"/>
  <c r="J4" i="4"/>
  <c r="F4" i="4"/>
  <c r="K3" i="4"/>
  <c r="I3" i="4"/>
  <c r="D248" i="4" l="1"/>
  <c r="F248" i="4" s="1"/>
  <c r="X165" i="4"/>
  <c r="D128" i="4"/>
  <c r="D166" i="6"/>
  <c r="E166" i="6" s="1"/>
  <c r="D167" i="6"/>
  <c r="E167" i="6" s="1"/>
  <c r="D163" i="6"/>
  <c r="E163" i="6" s="1"/>
  <c r="E28" i="6"/>
  <c r="D164" i="6"/>
  <c r="E164" i="6" s="1"/>
  <c r="D165" i="6"/>
  <c r="E165" i="6" s="1"/>
  <c r="A5" i="3"/>
  <c r="B5" i="3" s="1"/>
  <c r="Z5" i="3" s="1"/>
  <c r="N12" i="6"/>
  <c r="N14" i="6"/>
  <c r="I41" i="7" s="1"/>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D59" i="8"/>
  <c r="E59" i="8" s="1"/>
  <c r="D68" i="8"/>
  <c r="F68" i="8" s="1"/>
  <c r="I68" i="8" s="1"/>
  <c r="D61" i="8"/>
  <c r="F61" i="8" s="1"/>
  <c r="I61" i="8" s="1"/>
  <c r="D49" i="8"/>
  <c r="E49" i="8" s="1"/>
  <c r="D53" i="8"/>
  <c r="E53" i="8" s="1"/>
  <c r="M14" i="6"/>
  <c r="M12" i="6"/>
  <c r="D54" i="8"/>
  <c r="E54" i="8" s="1"/>
  <c r="H54" i="8" s="1"/>
  <c r="D65" i="8"/>
  <c r="E65" i="8" s="1"/>
  <c r="D66" i="8"/>
  <c r="E66" i="8" s="1"/>
  <c r="H66" i="8" s="1"/>
  <c r="D55" i="8"/>
  <c r="F55" i="8" s="1"/>
  <c r="I55" i="8" s="1"/>
  <c r="D64" i="8"/>
  <c r="E64" i="8" s="1"/>
  <c r="H64" i="8" s="1"/>
  <c r="D44" i="8"/>
  <c r="E44" i="8" s="1"/>
  <c r="D67" i="8"/>
  <c r="E67" i="8" s="1"/>
  <c r="H67" i="8" s="1"/>
  <c r="D58" i="8"/>
  <c r="F58" i="8" s="1"/>
  <c r="I58" i="8" s="1"/>
  <c r="D69" i="8"/>
  <c r="F69" i="8" s="1"/>
  <c r="I69" i="8" s="1"/>
  <c r="D57" i="8"/>
  <c r="E57" i="8" s="1"/>
  <c r="D46" i="8"/>
  <c r="F46" i="8" s="1"/>
  <c r="D62" i="8"/>
  <c r="F62" i="8" s="1"/>
  <c r="I62" i="8" s="1"/>
  <c r="D43" i="8"/>
  <c r="E43" i="8" s="1"/>
  <c r="D50" i="8"/>
  <c r="F50" i="8" s="1"/>
  <c r="D48" i="8"/>
  <c r="F48" i="8" s="1"/>
  <c r="D47" i="8"/>
  <c r="E47" i="8" s="1"/>
  <c r="D45" i="8"/>
  <c r="E45" i="8" s="1"/>
  <c r="D52" i="8"/>
  <c r="F52" i="8" s="1"/>
  <c r="I52" i="8" s="1"/>
  <c r="D63" i="8"/>
  <c r="E63" i="8" s="1"/>
  <c r="H63" i="8" s="1"/>
  <c r="D56" i="8"/>
  <c r="F56" i="8" s="1"/>
  <c r="I56" i="8" s="1"/>
  <c r="D60" i="8"/>
  <c r="E60" i="8" s="1"/>
  <c r="D51" i="8"/>
  <c r="E51" i="8" s="1"/>
  <c r="W166" i="4"/>
  <c r="D163" i="4" s="1"/>
  <c r="F163" i="4" s="1"/>
  <c r="X166" i="4"/>
  <c r="E127" i="6"/>
  <c r="D128" i="6"/>
  <c r="W110" i="4"/>
  <c r="U111" i="4"/>
  <c r="X126" i="4"/>
  <c r="W126" i="4"/>
  <c r="D118" i="4"/>
  <c r="F118" i="4" s="1"/>
  <c r="W235" i="4"/>
  <c r="U236" i="4"/>
  <c r="W200" i="4"/>
  <c r="U201" i="4"/>
  <c r="X215" i="4"/>
  <c r="V216" i="4"/>
  <c r="V226" i="4"/>
  <c r="X225" i="4"/>
  <c r="X190" i="4"/>
  <c r="V191" i="4"/>
  <c r="I31" i="6"/>
  <c r="C154" i="6" s="1"/>
  <c r="E29" i="6"/>
  <c r="C191" i="6"/>
  <c r="D153" i="6"/>
  <c r="C192" i="6"/>
  <c r="W4" i="4"/>
  <c r="D123" i="4" l="1"/>
  <c r="C11" i="1"/>
  <c r="S4" i="3" s="1"/>
  <c r="T4" i="3" s="1"/>
  <c r="U4" i="3" s="1"/>
  <c r="P15" i="6"/>
  <c r="M15" i="6" s="1"/>
  <c r="J42" i="7" s="1"/>
  <c r="E35" i="6"/>
  <c r="O22" i="6" s="1"/>
  <c r="O19" i="6" s="1"/>
  <c r="H28" i="6" s="1"/>
  <c r="C190" i="6" s="1"/>
  <c r="M22" i="6"/>
  <c r="C164" i="6"/>
  <c r="C165" i="6"/>
  <c r="AC5" i="3"/>
  <c r="P5" i="3"/>
  <c r="Q5" i="3" s="1"/>
  <c r="A6" i="3"/>
  <c r="B6" i="3" s="1"/>
  <c r="AC6" i="3" s="1"/>
  <c r="I50" i="8"/>
  <c r="E50" i="8"/>
  <c r="E110" i="7"/>
  <c r="E48" i="8"/>
  <c r="C25" i="1"/>
  <c r="C32" i="1" s="1"/>
  <c r="K49" i="1" s="1"/>
  <c r="AA5" i="3"/>
  <c r="AD5" i="3"/>
  <c r="F66" i="8"/>
  <c r="I66" i="8" s="1"/>
  <c r="E55" i="8"/>
  <c r="H55" i="8" s="1"/>
  <c r="H65" i="8"/>
  <c r="F65" i="8"/>
  <c r="I65" i="8" s="1"/>
  <c r="F63" i="8"/>
  <c r="I63" i="8" s="1"/>
  <c r="H57" i="8"/>
  <c r="F57" i="8"/>
  <c r="I57" i="8" s="1"/>
  <c r="F64" i="8"/>
  <c r="I64" i="8" s="1"/>
  <c r="F44" i="8"/>
  <c r="I44" i="8" s="1"/>
  <c r="I46" i="8"/>
  <c r="H43" i="8"/>
  <c r="C204" i="6"/>
  <c r="H44" i="8"/>
  <c r="I48" i="8"/>
  <c r="H45" i="8"/>
  <c r="H53" i="8"/>
  <c r="F107" i="7"/>
  <c r="E58" i="7"/>
  <c r="H65" i="7" s="1"/>
  <c r="H60" i="8"/>
  <c r="F53" i="8"/>
  <c r="I53" i="8" s="1"/>
  <c r="H59" i="8"/>
  <c r="J41" i="7"/>
  <c r="E52" i="8"/>
  <c r="H52" i="8" s="1"/>
  <c r="F51" i="8"/>
  <c r="I51" i="8" s="1"/>
  <c r="F67" i="8"/>
  <c r="I67" i="8" s="1"/>
  <c r="E68" i="8"/>
  <c r="H68" i="8" s="1"/>
  <c r="F59" i="8"/>
  <c r="I59" i="8" s="1"/>
  <c r="F49" i="8"/>
  <c r="I49" i="8" s="1"/>
  <c r="E69" i="8"/>
  <c r="H69" i="8" s="1"/>
  <c r="F54" i="8"/>
  <c r="I54" i="8" s="1"/>
  <c r="Q194" i="4"/>
  <c r="O196" i="4"/>
  <c r="H49" i="8"/>
  <c r="C12" i="8"/>
  <c r="E46" i="8"/>
  <c r="H47" i="8"/>
  <c r="H51" i="8"/>
  <c r="F60" i="8"/>
  <c r="I60" i="8" s="1"/>
  <c r="F45" i="8"/>
  <c r="I45" i="8" s="1"/>
  <c r="F43" i="8"/>
  <c r="I43" i="8" s="1"/>
  <c r="E62" i="8"/>
  <c r="H62" i="8" s="1"/>
  <c r="E61" i="8"/>
  <c r="F47" i="8"/>
  <c r="I47" i="8" s="1"/>
  <c r="E56" i="8"/>
  <c r="H56" i="8" s="1"/>
  <c r="E58" i="8"/>
  <c r="V111" i="4"/>
  <c r="X110" i="4"/>
  <c r="E128" i="6"/>
  <c r="D129" i="6"/>
  <c r="X200" i="4"/>
  <c r="V201" i="4"/>
  <c r="W226" i="4"/>
  <c r="X226" i="4"/>
  <c r="X191" i="4"/>
  <c r="W191" i="4"/>
  <c r="W216" i="4"/>
  <c r="X216" i="4"/>
  <c r="V236" i="4"/>
  <c r="X235" i="4"/>
  <c r="C153" i="6"/>
  <c r="X4" i="4"/>
  <c r="N15" i="6" l="1"/>
  <c r="I42" i="7" s="1"/>
  <c r="H42" i="7"/>
  <c r="E108" i="7"/>
  <c r="D23" i="7"/>
  <c r="M19" i="6"/>
  <c r="H31" i="6" s="1"/>
  <c r="H29" i="6" s="1"/>
  <c r="H47" i="7" s="1"/>
  <c r="AA6" i="3"/>
  <c r="H48" i="8"/>
  <c r="P29" i="1"/>
  <c r="A7" i="3"/>
  <c r="B7" i="3" s="1"/>
  <c r="P7" i="3" s="1"/>
  <c r="Q7" i="3" s="1"/>
  <c r="AD6" i="3"/>
  <c r="P6" i="3"/>
  <c r="Q6" i="3" s="1"/>
  <c r="H71" i="7"/>
  <c r="Z6" i="3"/>
  <c r="H68" i="7"/>
  <c r="H16" i="7"/>
  <c r="P28" i="1"/>
  <c r="H50" i="8"/>
  <c r="C149" i="6"/>
  <c r="H46" i="8"/>
  <c r="H46" i="7"/>
  <c r="D152" i="6"/>
  <c r="H13" i="7"/>
  <c r="H58" i="8"/>
  <c r="R194" i="4"/>
  <c r="P196" i="4"/>
  <c r="F108" i="7"/>
  <c r="D213" i="4"/>
  <c r="F213" i="4" s="1"/>
  <c r="B191" i="6"/>
  <c r="C194" i="6"/>
  <c r="H61" i="8"/>
  <c r="D223" i="4"/>
  <c r="F223" i="4" s="1"/>
  <c r="X111" i="4"/>
  <c r="W111" i="4"/>
  <c r="D108" i="4" s="1"/>
  <c r="D188" i="4"/>
  <c r="F188" i="4" s="1"/>
  <c r="D130" i="6"/>
  <c r="E130" i="6" s="1"/>
  <c r="E129" i="6"/>
  <c r="S28" i="6"/>
  <c r="C193" i="6"/>
  <c r="X236" i="4"/>
  <c r="W236" i="4"/>
  <c r="W201" i="4"/>
  <c r="X201" i="4"/>
  <c r="D198" i="4" l="1"/>
  <c r="C155" i="6"/>
  <c r="I29" i="6"/>
  <c r="I47" i="7" s="1"/>
  <c r="C150" i="6"/>
  <c r="B192" i="6"/>
  <c r="B193" i="6"/>
  <c r="H32" i="6"/>
  <c r="I32" i="6"/>
  <c r="C157" i="6"/>
  <c r="C152" i="6"/>
  <c r="C151" i="6"/>
  <c r="F198" i="4"/>
  <c r="A8" i="3"/>
  <c r="B8" i="3" s="1"/>
  <c r="Z8" i="3" s="1"/>
  <c r="Z7" i="3"/>
  <c r="AD7" i="3"/>
  <c r="AA7" i="3"/>
  <c r="AC7" i="3"/>
  <c r="H14" i="7"/>
  <c r="B194" i="6"/>
  <c r="H30" i="6"/>
  <c r="H48" i="7" s="1"/>
  <c r="B190" i="6"/>
  <c r="S194" i="4"/>
  <c r="Q196" i="4"/>
  <c r="F108" i="4"/>
  <c r="D233" i="4"/>
  <c r="F233" i="4" s="1"/>
  <c r="D2" i="4"/>
  <c r="F2" i="4"/>
  <c r="G64" i="8" l="1"/>
  <c r="J64" i="8" s="1"/>
  <c r="G47" i="8"/>
  <c r="J47" i="8" s="1"/>
  <c r="G61" i="8"/>
  <c r="K61" i="8" s="1"/>
  <c r="M61" i="8" s="1"/>
  <c r="G67" i="8"/>
  <c r="J67" i="8" s="1"/>
  <c r="G62" i="8"/>
  <c r="J62" i="8" s="1"/>
  <c r="G43" i="8"/>
  <c r="K43" i="8" s="1"/>
  <c r="M43" i="8" s="1"/>
  <c r="G54" i="8"/>
  <c r="K54" i="8" s="1"/>
  <c r="M54" i="8" s="1"/>
  <c r="G66" i="8"/>
  <c r="K66" i="8" s="1"/>
  <c r="M66" i="8" s="1"/>
  <c r="G46" i="8"/>
  <c r="K46" i="8" s="1"/>
  <c r="M46" i="8" s="1"/>
  <c r="G53" i="8"/>
  <c r="J53" i="8" s="1"/>
  <c r="G56" i="8"/>
  <c r="J56" i="8" s="1"/>
  <c r="G63" i="8"/>
  <c r="K63" i="8" s="1"/>
  <c r="M63" i="8" s="1"/>
  <c r="G59" i="8"/>
  <c r="J59" i="8" s="1"/>
  <c r="G57" i="8"/>
  <c r="K57" i="8" s="1"/>
  <c r="M57" i="8" s="1"/>
  <c r="G44" i="8"/>
  <c r="K44" i="8" s="1"/>
  <c r="M44" i="8" s="1"/>
  <c r="G48" i="8"/>
  <c r="K48" i="8" s="1"/>
  <c r="M48" i="8" s="1"/>
  <c r="G58" i="8"/>
  <c r="K58" i="8" s="1"/>
  <c r="M58" i="8" s="1"/>
  <c r="G65" i="8"/>
  <c r="K65" i="8" s="1"/>
  <c r="M65" i="8" s="1"/>
  <c r="G45" i="8"/>
  <c r="J45" i="8" s="1"/>
  <c r="G52" i="8"/>
  <c r="J52" i="8" s="1"/>
  <c r="G69" i="8"/>
  <c r="J69" i="8" s="1"/>
  <c r="G68" i="8"/>
  <c r="J68" i="8" s="1"/>
  <c r="G49" i="8"/>
  <c r="K49" i="8" s="1"/>
  <c r="M49" i="8" s="1"/>
  <c r="G55" i="8"/>
  <c r="K55" i="8" s="1"/>
  <c r="M55" i="8" s="1"/>
  <c r="G51" i="8"/>
  <c r="K51" i="8" s="1"/>
  <c r="M51" i="8" s="1"/>
  <c r="G60" i="8"/>
  <c r="J60" i="8" s="1"/>
  <c r="G50" i="8"/>
  <c r="K50" i="8" s="1"/>
  <c r="M50" i="8" s="1"/>
  <c r="S29" i="6"/>
  <c r="I30" i="6"/>
  <c r="I48" i="7" s="1"/>
  <c r="I14" i="7"/>
  <c r="C156" i="6"/>
  <c r="R5" i="3"/>
  <c r="S5" i="3" s="1"/>
  <c r="T5" i="3" s="1"/>
  <c r="R6" i="3"/>
  <c r="R7" i="3"/>
  <c r="AC8" i="3"/>
  <c r="A9" i="3"/>
  <c r="B9" i="3" s="1"/>
  <c r="P9" i="3" s="1"/>
  <c r="Q9" i="3" s="1"/>
  <c r="R9" i="3" s="1"/>
  <c r="P8" i="3"/>
  <c r="Q8" i="3" s="1"/>
  <c r="R8" i="3" s="1"/>
  <c r="AD8" i="3"/>
  <c r="AA8" i="3"/>
  <c r="H15" i="7"/>
  <c r="R196" i="4"/>
  <c r="T194" i="4"/>
  <c r="K47" i="8" l="1"/>
  <c r="M47" i="8" s="1"/>
  <c r="K53" i="8"/>
  <c r="M53" i="8" s="1"/>
  <c r="J50" i="8"/>
  <c r="L50" i="8" s="1"/>
  <c r="J63" i="8"/>
  <c r="L63" i="8" s="1"/>
  <c r="J43" i="8"/>
  <c r="L43" i="8" s="1"/>
  <c r="J57" i="8"/>
  <c r="L57" i="8" s="1"/>
  <c r="K68" i="8"/>
  <c r="M68" i="8" s="1"/>
  <c r="K45" i="8"/>
  <c r="M45" i="8" s="1"/>
  <c r="J46" i="8"/>
  <c r="L46" i="8" s="1"/>
  <c r="K64" i="8"/>
  <c r="M64" i="8" s="1"/>
  <c r="K56" i="8"/>
  <c r="M56" i="8" s="1"/>
  <c r="K59" i="8"/>
  <c r="L59" i="8" s="1"/>
  <c r="J66" i="8"/>
  <c r="L66" i="8" s="1"/>
  <c r="K69" i="8"/>
  <c r="M69" i="8" s="1"/>
  <c r="J44" i="8"/>
  <c r="L44" i="8" s="1"/>
  <c r="K62" i="8"/>
  <c r="M62" i="8" s="1"/>
  <c r="J48" i="8"/>
  <c r="L48" i="8" s="1"/>
  <c r="K67" i="8"/>
  <c r="M67" i="8" s="1"/>
  <c r="K52" i="8"/>
  <c r="M52" i="8" s="1"/>
  <c r="K60" i="8"/>
  <c r="M60" i="8" s="1"/>
  <c r="J51" i="8"/>
  <c r="L51" i="8" s="1"/>
  <c r="J58" i="8"/>
  <c r="L58" i="8" s="1"/>
  <c r="J65" i="8"/>
  <c r="L65" i="8" s="1"/>
  <c r="J61" i="8"/>
  <c r="L61" i="8" s="1"/>
  <c r="J55" i="8"/>
  <c r="L55" i="8" s="1"/>
  <c r="J49" i="8"/>
  <c r="L49" i="8" s="1"/>
  <c r="J54" i="8"/>
  <c r="L54" i="8" s="1"/>
  <c r="S30" i="6"/>
  <c r="H33" i="6"/>
  <c r="I15" i="7"/>
  <c r="S6" i="3"/>
  <c r="T6" i="3" s="1"/>
  <c r="AG5" i="3"/>
  <c r="AH5" i="3"/>
  <c r="D5" i="3"/>
  <c r="E5" i="3"/>
  <c r="H5" i="3" s="1"/>
  <c r="K5" i="3" s="1"/>
  <c r="AC9" i="3"/>
  <c r="AA9" i="3"/>
  <c r="AD9" i="3"/>
  <c r="Z9" i="3"/>
  <c r="A10" i="3"/>
  <c r="B10" i="3" s="1"/>
  <c r="A11" i="3" s="1"/>
  <c r="B11" i="3" s="1"/>
  <c r="AC11" i="3" s="1"/>
  <c r="U194" i="4"/>
  <c r="S196" i="4"/>
  <c r="L47" i="8" l="1"/>
  <c r="L53" i="8"/>
  <c r="L69" i="8"/>
  <c r="L68" i="8"/>
  <c r="L64" i="8"/>
  <c r="L45" i="8"/>
  <c r="M59" i="8"/>
  <c r="L56" i="8"/>
  <c r="L62" i="8"/>
  <c r="L52" i="8"/>
  <c r="L60" i="8"/>
  <c r="L67" i="8"/>
  <c r="S7" i="3"/>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S14" i="3"/>
  <c r="T13" i="3"/>
  <c r="AA18" i="3"/>
  <c r="P18" i="3"/>
  <c r="Q18" i="3" s="1"/>
  <c r="R18" i="3" s="1"/>
  <c r="AC18" i="3"/>
  <c r="A19" i="3"/>
  <c r="B19" i="3" s="1"/>
  <c r="AD18" i="3"/>
  <c r="Z18" i="3"/>
  <c r="M7" i="3" l="1"/>
  <c r="N7" i="3" s="1"/>
  <c r="J7" i="3"/>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AD84" i="3" s="1"/>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A112" i="3" l="1"/>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AD112" i="3" s="1"/>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AD122" i="3" s="1"/>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P132" i="3" l="1"/>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AD132" i="3" s="1"/>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AD142" i="3" s="1"/>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AD152" i="3" s="1"/>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AD172" i="3" s="1"/>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AD182" i="3" s="1"/>
  <c r="M182" i="3"/>
  <c r="N182" i="3" s="1"/>
  <c r="L182" i="3" l="1"/>
  <c r="U182" i="3" l="1"/>
  <c r="E183" i="3" s="1"/>
  <c r="H183" i="3" s="1"/>
  <c r="AH183" i="3"/>
  <c r="AG183" i="3"/>
  <c r="Y181" i="3"/>
  <c r="D183" i="3" l="1"/>
  <c r="G183" i="3" s="1"/>
  <c r="K183" i="3"/>
  <c r="A184" i="3" s="1"/>
  <c r="B184" i="3" s="1"/>
  <c r="Z184" i="3" l="1"/>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AD184" i="3" s="1"/>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AD192" i="3" s="1"/>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AD202" i="3" s="1"/>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AD212" i="3" s="1"/>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U221" i="3"/>
  <c r="Y220" i="3"/>
  <c r="T222" i="3" l="1"/>
  <c r="AH222" i="3" s="1"/>
  <c r="E222" i="3" l="1"/>
  <c r="H222" i="3" s="1"/>
  <c r="AG222" i="3"/>
  <c r="D222" i="3"/>
  <c r="F222" i="3" l="1"/>
  <c r="G222" i="3"/>
  <c r="K222" i="3"/>
  <c r="AE222" i="3" s="1"/>
  <c r="I222" i="3" l="1"/>
  <c r="J222" i="3"/>
  <c r="AD222" i="3" s="1"/>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Z225" i="3"/>
  <c r="U224" i="3" l="1"/>
  <c r="Y223" i="3"/>
  <c r="T225" i="3"/>
  <c r="AG225" i="3" s="1"/>
  <c r="AH225" i="3" l="1"/>
  <c r="E225" i="3"/>
  <c r="H225" i="3" s="1"/>
  <c r="D225" i="3"/>
  <c r="K225" i="3" l="1"/>
  <c r="AE225" i="3" s="1"/>
  <c r="F225" i="3"/>
  <c r="G225" i="3"/>
  <c r="I225" i="3" l="1"/>
  <c r="J225" i="3"/>
  <c r="AD225" i="3" s="1"/>
  <c r="M225" i="3"/>
  <c r="N225" i="3" s="1"/>
  <c r="V225" i="3"/>
  <c r="A226" i="3"/>
  <c r="B226" i="3" s="1"/>
  <c r="W225" i="3" l="1"/>
  <c r="L225" i="3"/>
  <c r="Z226" i="3"/>
  <c r="AA226" i="3"/>
  <c r="P226" i="3"/>
  <c r="Q226" i="3" s="1"/>
  <c r="R226" i="3" s="1"/>
  <c r="S226" i="3" s="1"/>
  <c r="AC226" i="3"/>
  <c r="U225" i="3" l="1"/>
  <c r="Y224" i="3"/>
  <c r="T226" i="3"/>
  <c r="D226" i="3" l="1"/>
  <c r="G226" i="3" s="1"/>
  <c r="AH226" i="3"/>
  <c r="AG226" i="3"/>
  <c r="E226" i="3"/>
  <c r="H226" i="3" s="1"/>
  <c r="F226" i="3" l="1"/>
  <c r="I226" i="3"/>
  <c r="J226" i="3"/>
  <c r="AD226" i="3" s="1"/>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AD229" i="3" s="1"/>
  <c r="M229" i="3"/>
  <c r="N229" i="3" s="1"/>
  <c r="L229" i="3" l="1"/>
  <c r="W229" i="3"/>
  <c r="P230" i="3"/>
  <c r="Q230" i="3" s="1"/>
  <c r="R230" i="3" s="1"/>
  <c r="S230" i="3" s="1"/>
  <c r="AA230" i="3"/>
  <c r="AC230" i="3"/>
  <c r="Z230" i="3"/>
  <c r="U229" i="3" l="1"/>
  <c r="Y228" i="3"/>
  <c r="T230" i="3"/>
  <c r="AH230" i="3" s="1"/>
  <c r="AG230" i="3" l="1"/>
  <c r="D230" i="3"/>
  <c r="E230" i="3"/>
  <c r="H230" i="3" s="1"/>
  <c r="K230" i="3" l="1"/>
  <c r="AE230" i="3" s="1"/>
  <c r="F230" i="3"/>
  <c r="G230" i="3"/>
  <c r="I230" i="3" l="1"/>
  <c r="J230" i="3"/>
  <c r="AD230" i="3" s="1"/>
  <c r="M230" i="3"/>
  <c r="N230" i="3" s="1"/>
  <c r="V230" i="3"/>
  <c r="A231" i="3"/>
  <c r="B231" i="3" s="1"/>
  <c r="W230" i="3" l="1"/>
  <c r="L230"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AD231" i="3" s="1"/>
  <c r="M231" i="3"/>
  <c r="N231" i="3" s="1"/>
  <c r="L231" i="3" l="1"/>
  <c r="W231" i="3"/>
  <c r="P232" i="3"/>
  <c r="Q232" i="3" s="1"/>
  <c r="R232" i="3" s="1"/>
  <c r="S232" i="3" s="1"/>
  <c r="Z232" i="3"/>
  <c r="AA232" i="3"/>
  <c r="AC232" i="3"/>
  <c r="U231" i="3" l="1"/>
  <c r="Y230" i="3"/>
  <c r="T232" i="3"/>
  <c r="D232" i="3" l="1"/>
  <c r="G232" i="3" s="1"/>
  <c r="AG232" i="3"/>
  <c r="E232" i="3"/>
  <c r="H232" i="3" s="1"/>
  <c r="AH232" i="3"/>
  <c r="F232" i="3" l="1"/>
  <c r="I232" i="3"/>
  <c r="J232" i="3"/>
  <c r="AD232" i="3" s="1"/>
  <c r="M232" i="3"/>
  <c r="N232" i="3" s="1"/>
  <c r="K232" i="3"/>
  <c r="AE232" i="3" s="1"/>
  <c r="V232" i="3" l="1"/>
  <c r="W232" i="3" s="1"/>
  <c r="A233" i="3"/>
  <c r="B233" i="3" s="1"/>
  <c r="L232" i="3"/>
  <c r="U232" i="3" l="1"/>
  <c r="Y231" i="3"/>
  <c r="AA233" i="3"/>
  <c r="AC233" i="3"/>
  <c r="P233" i="3"/>
  <c r="Q233" i="3" s="1"/>
  <c r="R233" i="3" s="1"/>
  <c r="S233" i="3" s="1"/>
  <c r="Z233" i="3"/>
  <c r="T233" i="3" l="1"/>
  <c r="D233" i="3" s="1"/>
  <c r="AG233" i="3" l="1"/>
  <c r="AH233" i="3"/>
  <c r="E233" i="3"/>
  <c r="H233" i="3" s="1"/>
  <c r="K233" i="3" s="1"/>
  <c r="AE233" i="3" s="1"/>
  <c r="G233" i="3"/>
  <c r="F233" i="3" l="1"/>
  <c r="I233" i="3"/>
  <c r="J233" i="3"/>
  <c r="AD233" i="3" s="1"/>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C242" i="3"/>
  <c r="T242" i="3" l="1"/>
  <c r="D242" i="3" s="1"/>
  <c r="E242" i="3" l="1"/>
  <c r="H242" i="3" s="1"/>
  <c r="K242" i="3" s="1"/>
  <c r="AE242" i="3" s="1"/>
  <c r="G242" i="3"/>
  <c r="AH242" i="3"/>
  <c r="AG242" i="3"/>
  <c r="F242" i="3" l="1"/>
  <c r="I242" i="3"/>
  <c r="J242" i="3"/>
  <c r="AD242" i="3" s="1"/>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AD252" i="3" s="1"/>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AD262" i="3" s="1"/>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Z272" i="3"/>
  <c r="AA272" i="3"/>
  <c r="P272" i="3"/>
  <c r="Q272" i="3" s="1"/>
  <c r="R272" i="3" s="1"/>
  <c r="S272" i="3" s="1"/>
  <c r="AC272" i="3"/>
  <c r="T272" i="3" l="1"/>
  <c r="U271" i="3"/>
  <c r="Y270" i="3"/>
  <c r="D272" i="3" l="1"/>
  <c r="G272" i="3" s="1"/>
  <c r="E272" i="3"/>
  <c r="H272" i="3" s="1"/>
  <c r="K272" i="3" s="1"/>
  <c r="AE272" i="3" s="1"/>
  <c r="AG272" i="3"/>
  <c r="AH272" i="3"/>
  <c r="F272" i="3" l="1"/>
  <c r="I272" i="3"/>
  <c r="J272" i="3"/>
  <c r="AD272" i="3" s="1"/>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P282" i="3"/>
  <c r="Q282" i="3" s="1"/>
  <c r="R282" i="3" s="1"/>
  <c r="S282" i="3" s="1"/>
  <c r="AA282" i="3"/>
  <c r="U281" i="3" l="1"/>
  <c r="Y280" i="3"/>
  <c r="T282" i="3"/>
  <c r="D282" i="3" l="1"/>
  <c r="G282" i="3" s="1"/>
  <c r="E282" i="3"/>
  <c r="H282" i="3" s="1"/>
  <c r="AH282" i="3"/>
  <c r="AG282" i="3"/>
  <c r="F282" i="3" l="1"/>
  <c r="I282" i="3"/>
  <c r="J282" i="3"/>
  <c r="AD282" i="3" s="1"/>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AD292" i="3" s="1"/>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AD303" i="3"/>
  <c r="Z303" i="3"/>
  <c r="P303" i="3"/>
  <c r="Q303" i="3" s="1"/>
  <c r="R303" i="3" s="1"/>
  <c r="S303" i="3" s="1"/>
  <c r="AA303" i="3"/>
  <c r="AC303" i="3"/>
  <c r="L302" i="3" l="1"/>
  <c r="Y301" i="3" s="1"/>
  <c r="AD302" i="3"/>
  <c r="T303" i="3"/>
  <c r="U302" i="3" l="1"/>
  <c r="E303" i="3" s="1"/>
  <c r="H303" i="3" s="1"/>
  <c r="K303" i="3" s="1"/>
  <c r="AE303" i="3" s="1"/>
  <c r="AH303" i="3"/>
  <c r="AG303" i="3"/>
  <c r="D303" i="3" l="1"/>
  <c r="G303" i="3" s="1"/>
  <c r="I303" i="3" s="1"/>
  <c r="V303" i="3"/>
  <c r="A304" i="3"/>
  <c r="B304" i="3" s="1"/>
  <c r="J303" i="3" l="1"/>
  <c r="L303" i="3" s="1"/>
  <c r="M303" i="3"/>
  <c r="N303" i="3" s="1"/>
  <c r="F303" i="3"/>
  <c r="W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AD312" i="3" s="1"/>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A322" i="3"/>
  <c r="T322" i="3" l="1"/>
  <c r="AH322" i="3" s="1"/>
  <c r="E322" i="3" l="1"/>
  <c r="H322" i="3" s="1"/>
  <c r="K322" i="3" s="1"/>
  <c r="AE322" i="3" s="1"/>
  <c r="AG322" i="3"/>
  <c r="D322" i="3"/>
  <c r="V322" i="3" l="1"/>
  <c r="A323" i="3"/>
  <c r="B323" i="3" s="1"/>
  <c r="F322" i="3"/>
  <c r="G322" i="3"/>
  <c r="I322" i="3" l="1"/>
  <c r="W322" i="3" s="1"/>
  <c r="J322" i="3"/>
  <c r="AD322" i="3" s="1"/>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L371" i="3" l="1"/>
  <c r="T372" i="3"/>
  <c r="U371" i="3" l="1"/>
  <c r="E372" i="3" s="1"/>
  <c r="H372" i="3" s="1"/>
  <c r="AG372" i="3"/>
  <c r="AH372" i="3"/>
  <c r="Y370" i="3"/>
  <c r="D372" i="3" l="1"/>
  <c r="F372" i="3" s="1"/>
  <c r="K372" i="3"/>
  <c r="AE372" i="3" s="1"/>
  <c r="G372" i="3" l="1"/>
  <c r="M372" i="3" s="1"/>
  <c r="N372" i="3" s="1"/>
  <c r="V372" i="3"/>
  <c r="A373" i="3"/>
  <c r="B373" i="3" s="1"/>
  <c r="J372" i="3" l="1"/>
  <c r="I372" i="3"/>
  <c r="W372" i="3" s="1"/>
  <c r="AD373" i="3"/>
  <c r="Z373" i="3"/>
  <c r="AC373" i="3"/>
  <c r="P373" i="3"/>
  <c r="Q373" i="3" s="1"/>
  <c r="R373" i="3" s="1"/>
  <c r="S373" i="3" s="1"/>
  <c r="AA373" i="3"/>
  <c r="L372" i="3" l="1"/>
  <c r="U372" i="3" s="1"/>
  <c r="AD372" i="3"/>
  <c r="T373" i="3"/>
  <c r="Y371" i="3" l="1"/>
  <c r="AH373" i="3"/>
  <c r="D373" i="3"/>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AD382" i="3" s="1"/>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Z392" i="3"/>
  <c r="P392" i="3"/>
  <c r="Q392" i="3" s="1"/>
  <c r="R392" i="3" s="1"/>
  <c r="S392" i="3" s="1"/>
  <c r="AA392" i="3"/>
  <c r="AC392" i="3"/>
  <c r="T392" i="3" l="1"/>
  <c r="L391" i="3"/>
  <c r="U391" i="3" l="1"/>
  <c r="D392" i="3" s="1"/>
  <c r="AH392" i="3"/>
  <c r="AG392" i="3"/>
  <c r="Y390" i="3"/>
  <c r="G392" i="3" l="1"/>
  <c r="E392" i="3"/>
  <c r="H392" i="3" s="1"/>
  <c r="F392" i="3" l="1"/>
  <c r="I392" i="3"/>
  <c r="J392" i="3"/>
  <c r="AD392" i="3" s="1"/>
  <c r="M392" i="3"/>
  <c r="N392" i="3" s="1"/>
  <c r="K392" i="3"/>
  <c r="AE392" i="3" s="1"/>
  <c r="V392" i="3" l="1"/>
  <c r="W392" i="3" s="1"/>
  <c r="A393" i="3"/>
  <c r="B393" i="3" s="1"/>
  <c r="L392" i="3"/>
  <c r="U392" i="3" l="1"/>
  <c r="Y391"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AD393" i="3" s="1"/>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AD395" i="3" s="1"/>
  <c r="M395" i="3"/>
  <c r="N395" i="3" s="1"/>
  <c r="W395" i="3" l="1"/>
  <c r="L395" i="3"/>
  <c r="AA396" i="3"/>
  <c r="Z396" i="3"/>
  <c r="P396" i="3"/>
  <c r="Q396" i="3" s="1"/>
  <c r="R396" i="3" s="1"/>
  <c r="S396" i="3" s="1"/>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AD396" i="3" s="1"/>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A399" i="3"/>
  <c r="AC399" i="3"/>
  <c r="U398" i="3" l="1"/>
  <c r="Y397" i="3"/>
  <c r="T399" i="3"/>
  <c r="AH399" i="3" s="1"/>
  <c r="D399" i="3" l="1"/>
  <c r="G399" i="3" s="1"/>
  <c r="AG399" i="3"/>
  <c r="E399" i="3"/>
  <c r="H399" i="3" s="1"/>
  <c r="F399" i="3" l="1"/>
  <c r="I399" i="3"/>
  <c r="J399" i="3"/>
  <c r="AD399" i="3" s="1"/>
  <c r="M399" i="3"/>
  <c r="N399" i="3" s="1"/>
  <c r="K399" i="3"/>
  <c r="AE399" i="3" s="1"/>
  <c r="V399" i="3" l="1"/>
  <c r="W399" i="3" s="1"/>
  <c r="A400" i="3"/>
  <c r="B400" i="3" s="1"/>
  <c r="L399" i="3"/>
  <c r="U399" i="3" l="1"/>
  <c r="Y398"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AD400" i="3" s="1"/>
  <c r="M400" i="3"/>
  <c r="N400" i="3" s="1"/>
  <c r="W400" i="3" l="1"/>
  <c r="L400" i="3"/>
  <c r="AA401" i="3"/>
  <c r="Z401" i="3"/>
  <c r="AC401" i="3"/>
  <c r="P401" i="3"/>
  <c r="Q401" i="3" s="1"/>
  <c r="R401" i="3" s="1"/>
  <c r="S401" i="3" s="1"/>
  <c r="U400" i="3" l="1"/>
  <c r="Y399" i="3"/>
  <c r="T401" i="3"/>
  <c r="AG401" i="3" s="1"/>
  <c r="D401" i="3" l="1"/>
  <c r="E401" i="3"/>
  <c r="H401" i="3" s="1"/>
  <c r="K401" i="3" s="1"/>
  <c r="AE401" i="3" s="1"/>
  <c r="AH401" i="3"/>
  <c r="F401" i="3" l="1"/>
  <c r="G401" i="3"/>
  <c r="J401" i="3" s="1"/>
  <c r="AD401" i="3" s="1"/>
  <c r="V401" i="3"/>
  <c r="A402" i="3"/>
  <c r="B402" i="3" s="1"/>
  <c r="M401" i="3" l="1"/>
  <c r="N401" i="3" s="1"/>
  <c r="I401" i="3"/>
  <c r="W401" i="3" s="1"/>
  <c r="L401" i="3"/>
  <c r="AA402" i="3"/>
  <c r="AC402" i="3"/>
  <c r="Z402" i="3"/>
  <c r="P402" i="3"/>
  <c r="Q402" i="3" s="1"/>
  <c r="R402" i="3" s="1"/>
  <c r="S402" i="3" s="1"/>
  <c r="U401" i="3" l="1"/>
  <c r="Y400" i="3"/>
  <c r="T402" i="3"/>
  <c r="AG402" i="3" s="1"/>
  <c r="AH402" i="3" l="1"/>
  <c r="E402" i="3"/>
  <c r="H402" i="3" s="1"/>
  <c r="K402" i="3" s="1"/>
  <c r="AE402" i="3" s="1"/>
  <c r="D402" i="3"/>
  <c r="G402" i="3" s="1"/>
  <c r="F402" i="3" l="1"/>
  <c r="I402" i="3"/>
  <c r="J402" i="3"/>
  <c r="AD402" i="3" s="1"/>
  <c r="M402" i="3"/>
  <c r="N402" i="3" s="1"/>
  <c r="V402" i="3"/>
  <c r="A403" i="3"/>
  <c r="B403" i="3" s="1"/>
  <c r="W402" i="3" l="1"/>
  <c r="L402" i="3"/>
  <c r="AC403" i="3"/>
  <c r="AA403" i="3"/>
  <c r="P403" i="3"/>
  <c r="Q403" i="3" s="1"/>
  <c r="R403" i="3" s="1"/>
  <c r="S403" i="3" s="1"/>
  <c r="Z403" i="3"/>
  <c r="T403" i="3" l="1"/>
  <c r="AH403" i="3" s="1"/>
  <c r="U402" i="3"/>
  <c r="Y401" i="3"/>
  <c r="AG403" i="3" l="1"/>
  <c r="D403" i="3"/>
  <c r="E403" i="3"/>
  <c r="H403" i="3" s="1"/>
  <c r="F403" i="3" l="1"/>
  <c r="G403" i="3"/>
  <c r="K403" i="3"/>
  <c r="AE403" i="3" s="1"/>
  <c r="V403" i="3" l="1"/>
  <c r="A404" i="3"/>
  <c r="B404" i="3" s="1"/>
  <c r="I403" i="3"/>
  <c r="J403" i="3"/>
  <c r="AD403" i="3" s="1"/>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A405" i="3"/>
  <c r="U404" i="3" l="1"/>
  <c r="Y403" i="3"/>
  <c r="T405" i="3"/>
  <c r="E405" i="3" l="1"/>
  <c r="H405" i="3" s="1"/>
  <c r="K405" i="3" s="1"/>
  <c r="AE405" i="3" s="1"/>
  <c r="AH405" i="3"/>
  <c r="D405" i="3"/>
  <c r="AG405" i="3"/>
  <c r="F405" i="3" l="1"/>
  <c r="G405" i="3"/>
  <c r="V405" i="3"/>
  <c r="A406" i="3"/>
  <c r="B406" i="3" s="1"/>
  <c r="AA406" i="3" l="1"/>
  <c r="AC406" i="3"/>
  <c r="Z406" i="3"/>
  <c r="P406" i="3"/>
  <c r="Q406" i="3" s="1"/>
  <c r="R406" i="3" s="1"/>
  <c r="S406" i="3" s="1"/>
  <c r="I405" i="3"/>
  <c r="W405" i="3" s="1"/>
  <c r="J405" i="3"/>
  <c r="AD405" i="3" s="1"/>
  <c r="M405" i="3"/>
  <c r="N405" i="3" s="1"/>
  <c r="T406" i="3" l="1"/>
  <c r="L405" i="3"/>
  <c r="U405" i="3" l="1"/>
  <c r="E406" i="3" s="1"/>
  <c r="H406" i="3" s="1"/>
  <c r="AH406" i="3"/>
  <c r="AG406" i="3"/>
  <c r="Y404" i="3"/>
  <c r="K406" i="3" l="1"/>
  <c r="AE406" i="3" s="1"/>
  <c r="D406" i="3"/>
  <c r="V406" i="3" l="1"/>
  <c r="A407" i="3"/>
  <c r="B407" i="3" s="1"/>
  <c r="F406" i="3"/>
  <c r="G406" i="3"/>
  <c r="I406" i="3" l="1"/>
  <c r="W406" i="3" s="1"/>
  <c r="J406" i="3"/>
  <c r="AD406" i="3" s="1"/>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Z410" i="3"/>
  <c r="I409" i="3"/>
  <c r="W409" i="3" s="1"/>
  <c r="J409" i="3"/>
  <c r="AD409" i="3" s="1"/>
  <c r="M409" i="3"/>
  <c r="N409" i="3" s="1"/>
  <c r="T410" i="3" l="1"/>
  <c r="L409" i="3"/>
  <c r="AG410" i="3" l="1"/>
  <c r="U409" i="3"/>
  <c r="D410" i="3" s="1"/>
  <c r="AH410" i="3"/>
  <c r="Y408" i="3"/>
  <c r="E410" i="3" l="1"/>
  <c r="H410" i="3" s="1"/>
  <c r="K410" i="3" s="1"/>
  <c r="AE410" i="3" s="1"/>
  <c r="G410" i="3"/>
  <c r="F410" i="3" l="1"/>
  <c r="I410" i="3"/>
  <c r="J410" i="3"/>
  <c r="AD410" i="3" s="1"/>
  <c r="M410" i="3"/>
  <c r="N410" i="3" s="1"/>
  <c r="V410" i="3"/>
  <c r="A411" i="3"/>
  <c r="B411" i="3" s="1"/>
  <c r="W410" i="3" l="1"/>
  <c r="L410" i="3"/>
  <c r="AC411" i="3"/>
  <c r="P411" i="3"/>
  <c r="Q411" i="3" s="1"/>
  <c r="R411" i="3" s="1"/>
  <c r="S411" i="3" s="1"/>
  <c r="AA411" i="3"/>
  <c r="Z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I411" i="3"/>
  <c r="W411" i="3" s="1"/>
  <c r="J411" i="3"/>
  <c r="AD411" i="3" s="1"/>
  <c r="M411" i="3"/>
  <c r="N411" i="3" s="1"/>
  <c r="T412" i="3" l="1"/>
  <c r="L411" i="3"/>
  <c r="U411" i="3" l="1"/>
  <c r="D412" i="3" s="1"/>
  <c r="AG412" i="3"/>
  <c r="AH412" i="3"/>
  <c r="Y410" i="3"/>
  <c r="G412" i="3" l="1"/>
  <c r="E412" i="3"/>
  <c r="H412" i="3" s="1"/>
  <c r="F412" i="3" l="1"/>
  <c r="I412" i="3"/>
  <c r="J412" i="3"/>
  <c r="AD412" i="3" s="1"/>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U424" i="3" l="1"/>
  <c r="Y423" i="3"/>
  <c r="T425" i="3"/>
  <c r="E425" i="3" l="1"/>
  <c r="H425" i="3" s="1"/>
  <c r="K425" i="3" s="1"/>
  <c r="AE425" i="3" s="1"/>
  <c r="D425" i="3"/>
  <c r="G425" i="3" s="1"/>
  <c r="AH425" i="3"/>
  <c r="AG425" i="3"/>
  <c r="F425" i="3" l="1"/>
  <c r="I425" i="3"/>
  <c r="J425" i="3"/>
  <c r="AD425" i="3" s="1"/>
  <c r="M425" i="3"/>
  <c r="N425" i="3" s="1"/>
  <c r="V425" i="3"/>
  <c r="A426" i="3"/>
  <c r="B426" i="3" s="1"/>
  <c r="L425" i="3" l="1"/>
  <c r="W425" i="3"/>
  <c r="P426" i="3"/>
  <c r="Q426" i="3" s="1"/>
  <c r="R426" i="3" s="1"/>
  <c r="S426" i="3" s="1"/>
  <c r="AA426" i="3"/>
  <c r="Z426" i="3"/>
  <c r="AC426" i="3"/>
  <c r="U425" i="3" l="1"/>
  <c r="Y424" i="3"/>
  <c r="T426" i="3"/>
  <c r="AH426" i="3" s="1"/>
  <c r="E426" i="3" l="1"/>
  <c r="H426" i="3" s="1"/>
  <c r="D426" i="3"/>
  <c r="AG426" i="3"/>
  <c r="K426" i="3" l="1"/>
  <c r="AE426" i="3" s="1"/>
  <c r="F426" i="3"/>
  <c r="G426" i="3"/>
  <c r="V426" i="3" l="1"/>
  <c r="A427" i="3"/>
  <c r="B427" i="3" s="1"/>
  <c r="I426" i="3"/>
  <c r="J426" i="3"/>
  <c r="AD426" i="3" s="1"/>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AD429" i="3" s="1"/>
  <c r="M429" i="3"/>
  <c r="N429" i="3" s="1"/>
  <c r="V429" i="3"/>
  <c r="A430" i="3"/>
  <c r="B430" i="3" s="1"/>
  <c r="L429" i="3" l="1"/>
  <c r="W429" i="3"/>
  <c r="AA430" i="3"/>
  <c r="Z430" i="3"/>
  <c r="P430" i="3"/>
  <c r="Q430" i="3" s="1"/>
  <c r="R430" i="3" s="1"/>
  <c r="S430" i="3" s="1"/>
  <c r="AC430" i="3"/>
  <c r="U429" i="3" l="1"/>
  <c r="Y428" i="3"/>
  <c r="T430" i="3"/>
  <c r="D430" i="3" l="1"/>
  <c r="G430" i="3" s="1"/>
  <c r="AH430" i="3"/>
  <c r="E430" i="3"/>
  <c r="H430" i="3" s="1"/>
  <c r="AG430" i="3"/>
  <c r="F430" i="3" l="1"/>
  <c r="I430" i="3"/>
  <c r="J430" i="3"/>
  <c r="AD430" i="3" s="1"/>
  <c r="M430" i="3"/>
  <c r="N430" i="3" s="1"/>
  <c r="K430" i="3"/>
  <c r="AE430" i="3" s="1"/>
  <c r="V430" i="3" l="1"/>
  <c r="W430" i="3" s="1"/>
  <c r="A431" i="3"/>
  <c r="B431" i="3" s="1"/>
  <c r="L430" i="3"/>
  <c r="U430" i="3" l="1"/>
  <c r="Y429" i="3"/>
  <c r="AC431" i="3"/>
  <c r="Z431" i="3"/>
  <c r="P431" i="3"/>
  <c r="Q431" i="3" s="1"/>
  <c r="R431" i="3" s="1"/>
  <c r="S431" i="3" s="1"/>
  <c r="AA431" i="3"/>
  <c r="T431" i="3" l="1"/>
  <c r="AH431" i="3" s="1"/>
  <c r="E431" i="3" l="1"/>
  <c r="H431" i="3" s="1"/>
  <c r="AG431" i="3"/>
  <c r="D431" i="3"/>
  <c r="K431" i="3" l="1"/>
  <c r="AE431" i="3" s="1"/>
  <c r="F431" i="3"/>
  <c r="G431" i="3"/>
  <c r="V431" i="3" l="1"/>
  <c r="A432" i="3"/>
  <c r="B432" i="3" s="1"/>
  <c r="I431" i="3"/>
  <c r="J431" i="3"/>
  <c r="AD431" i="3" s="1"/>
  <c r="M431" i="3"/>
  <c r="N431" i="3" s="1"/>
  <c r="W431" i="3" l="1"/>
  <c r="L431" i="3"/>
  <c r="AA432" i="3"/>
  <c r="P432" i="3"/>
  <c r="Q432" i="3" s="1"/>
  <c r="R432" i="3" s="1"/>
  <c r="S432" i="3" s="1"/>
  <c r="AC432" i="3"/>
  <c r="Z432" i="3"/>
  <c r="T432" i="3" l="1"/>
  <c r="AH432" i="3" s="1"/>
  <c r="U431" i="3"/>
  <c r="Y430" i="3"/>
  <c r="AG432" i="3" l="1"/>
  <c r="E432" i="3"/>
  <c r="H432" i="3" s="1"/>
  <c r="D432" i="3"/>
  <c r="K432" i="3" l="1"/>
  <c r="AE432" i="3" s="1"/>
  <c r="F432" i="3"/>
  <c r="G432" i="3"/>
  <c r="I432" i="3" l="1"/>
  <c r="J432" i="3"/>
  <c r="AD432" i="3" s="1"/>
  <c r="M432" i="3"/>
  <c r="N432" i="3" s="1"/>
  <c r="V432" i="3"/>
  <c r="A433" i="3"/>
  <c r="B433" i="3" s="1"/>
  <c r="W432" i="3" l="1"/>
  <c r="L432" i="3"/>
  <c r="P433" i="3"/>
  <c r="Q433" i="3" s="1"/>
  <c r="R433" i="3" s="1"/>
  <c r="S433" i="3" s="1"/>
  <c r="AC433" i="3"/>
  <c r="Z433" i="3"/>
  <c r="AA433" i="3"/>
  <c r="U432" i="3" l="1"/>
  <c r="Y431" i="3"/>
  <c r="T433" i="3"/>
  <c r="E433" i="3" l="1"/>
  <c r="H433" i="3" s="1"/>
  <c r="K433" i="3" s="1"/>
  <c r="AE433" i="3" s="1"/>
  <c r="D433" i="3"/>
  <c r="AG433" i="3"/>
  <c r="AH433" i="3"/>
  <c r="F433" i="3" l="1"/>
  <c r="G433" i="3"/>
  <c r="M433" i="3" s="1"/>
  <c r="N433" i="3" s="1"/>
  <c r="V433" i="3"/>
  <c r="A434" i="3"/>
  <c r="B434" i="3" s="1"/>
  <c r="I433" i="3" l="1"/>
  <c r="W433" i="3" s="1"/>
  <c r="J433" i="3"/>
  <c r="P434" i="3"/>
  <c r="Q434" i="3" s="1"/>
  <c r="R434" i="3" s="1"/>
  <c r="S434" i="3" s="1"/>
  <c r="Z434" i="3"/>
  <c r="AA434" i="3"/>
  <c r="AC434" i="3"/>
  <c r="L433" i="3" l="1"/>
  <c r="U433" i="3" s="1"/>
  <c r="AD433" i="3"/>
  <c r="T434" i="3"/>
  <c r="AH434" i="3" l="1"/>
  <c r="Y432" i="3"/>
  <c r="E434" i="3"/>
  <c r="H434" i="3" s="1"/>
  <c r="K434" i="3" s="1"/>
  <c r="AE434" i="3" s="1"/>
  <c r="AG434" i="3"/>
  <c r="D434" i="3"/>
  <c r="F434" i="3" l="1"/>
  <c r="G434" i="3"/>
  <c r="M434" i="3" s="1"/>
  <c r="N434" i="3" s="1"/>
  <c r="V434" i="3"/>
  <c r="A435" i="3"/>
  <c r="B435" i="3" s="1"/>
  <c r="I434" i="3" l="1"/>
  <c r="W434" i="3" s="1"/>
  <c r="J434" i="3"/>
  <c r="P435" i="3"/>
  <c r="Q435" i="3" s="1"/>
  <c r="R435" i="3" s="1"/>
  <c r="S435" i="3" s="1"/>
  <c r="AA435" i="3"/>
  <c r="AC435" i="3"/>
  <c r="Z435" i="3"/>
  <c r="L434" i="3" l="1"/>
  <c r="Y433" i="3" s="1"/>
  <c r="AD434" i="3"/>
  <c r="T435" i="3"/>
  <c r="U434" i="3" l="1"/>
  <c r="E435" i="3" s="1"/>
  <c r="H435" i="3" s="1"/>
  <c r="AG435" i="3"/>
  <c r="AH435" i="3"/>
  <c r="D435" i="3" l="1"/>
  <c r="G435" i="3" s="1"/>
  <c r="I435" i="3" s="1"/>
  <c r="K435" i="3"/>
  <c r="AE435" i="3" s="1"/>
  <c r="J435" i="3" l="1"/>
  <c r="M435" i="3"/>
  <c r="N435" i="3" s="1"/>
  <c r="F435" i="3"/>
  <c r="V435" i="3"/>
  <c r="W435" i="3" s="1"/>
  <c r="A436" i="3"/>
  <c r="B436" i="3" s="1"/>
  <c r="L435" i="3" l="1"/>
  <c r="Y434" i="3" s="1"/>
  <c r="AD435" i="3"/>
  <c r="AC436" i="3"/>
  <c r="Z436" i="3"/>
  <c r="P436" i="3"/>
  <c r="Q436" i="3" s="1"/>
  <c r="R436" i="3" s="1"/>
  <c r="S436" i="3" s="1"/>
  <c r="AA436" i="3"/>
  <c r="U435" i="3" l="1"/>
  <c r="T436" i="3"/>
  <c r="E436" i="3" l="1"/>
  <c r="H436" i="3" s="1"/>
  <c r="D436" i="3"/>
  <c r="AH436" i="3"/>
  <c r="AG436" i="3"/>
  <c r="F436" i="3" l="1"/>
  <c r="G436" i="3"/>
  <c r="K436" i="3"/>
  <c r="AE436" i="3" s="1"/>
  <c r="I436" i="3" l="1"/>
  <c r="J436" i="3"/>
  <c r="AD436" i="3" s="1"/>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C439" i="3"/>
  <c r="AA439" i="3"/>
  <c r="T439" i="3" l="1"/>
  <c r="L438" i="3"/>
  <c r="AG439" i="3" l="1"/>
  <c r="AH439" i="3"/>
  <c r="U438" i="3"/>
  <c r="E439" i="3" s="1"/>
  <c r="H439" i="3" s="1"/>
  <c r="Y437" i="3"/>
  <c r="D439" i="3" l="1"/>
  <c r="G439" i="3" s="1"/>
  <c r="K439" i="3"/>
  <c r="AE439" i="3" s="1"/>
  <c r="F439" i="3" l="1"/>
  <c r="V439" i="3"/>
  <c r="A440" i="3"/>
  <c r="B440" i="3" s="1"/>
  <c r="I439" i="3"/>
  <c r="J439" i="3"/>
  <c r="AD439" i="3" s="1"/>
  <c r="M439" i="3"/>
  <c r="N439" i="3" s="1"/>
  <c r="W439" i="3" l="1"/>
  <c r="L439" i="3"/>
  <c r="Z440" i="3"/>
  <c r="AC440" i="3"/>
  <c r="P440" i="3"/>
  <c r="Q440" i="3" s="1"/>
  <c r="R440" i="3" s="1"/>
  <c r="S440" i="3" s="1"/>
  <c r="AA440" i="3"/>
  <c r="T440" i="3" l="1"/>
  <c r="AH440" i="3" s="1"/>
  <c r="U439" i="3"/>
  <c r="Y438" i="3"/>
  <c r="AG440" i="3" l="1"/>
  <c r="D440" i="3"/>
  <c r="E440" i="3"/>
  <c r="H440" i="3" s="1"/>
  <c r="K440" i="3" l="1"/>
  <c r="AE440" i="3" s="1"/>
  <c r="F440" i="3"/>
  <c r="G440" i="3"/>
  <c r="I440" i="3" l="1"/>
  <c r="J440" i="3"/>
  <c r="AD440" i="3" s="1"/>
  <c r="M440" i="3"/>
  <c r="N440" i="3" s="1"/>
  <c r="V440" i="3"/>
  <c r="A441" i="3"/>
  <c r="B441" i="3" s="1"/>
  <c r="W440" i="3" l="1"/>
  <c r="L440" i="3"/>
  <c r="P441" i="3"/>
  <c r="Q441" i="3" s="1"/>
  <c r="R441" i="3" s="1"/>
  <c r="S441" i="3" s="1"/>
  <c r="AC441" i="3"/>
  <c r="Z441" i="3"/>
  <c r="AA441" i="3"/>
  <c r="T441" i="3" l="1"/>
  <c r="AH441" i="3" s="1"/>
  <c r="U440" i="3"/>
  <c r="Y439" i="3"/>
  <c r="E441" i="3" l="1"/>
  <c r="H441" i="3" s="1"/>
  <c r="K441" i="3" s="1"/>
  <c r="AE441" i="3" s="1"/>
  <c r="AG441" i="3"/>
  <c r="D441" i="3"/>
  <c r="V441" i="3" l="1"/>
  <c r="A442" i="3"/>
  <c r="B442" i="3" s="1"/>
  <c r="F441" i="3"/>
  <c r="G441" i="3"/>
  <c r="I441" i="3" l="1"/>
  <c r="W441" i="3" s="1"/>
  <c r="J441" i="3"/>
  <c r="AD441" i="3" s="1"/>
  <c r="M441" i="3"/>
  <c r="N441" i="3" s="1"/>
  <c r="AC442" i="3"/>
  <c r="AA442" i="3"/>
  <c r="P442" i="3"/>
  <c r="Q442" i="3" s="1"/>
  <c r="R442" i="3" s="1"/>
  <c r="S442" i="3" s="1"/>
  <c r="Z442" i="3"/>
  <c r="T442" i="3" l="1"/>
  <c r="L441" i="3"/>
  <c r="U441" i="3" l="1"/>
  <c r="D442" i="3" s="1"/>
  <c r="AH442" i="3"/>
  <c r="AG442" i="3"/>
  <c r="Y440" i="3"/>
  <c r="G442" i="3" l="1"/>
  <c r="E442" i="3"/>
  <c r="H442" i="3" s="1"/>
  <c r="I442" i="3" l="1"/>
  <c r="J442" i="3"/>
  <c r="AD442" i="3" s="1"/>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A449" i="3"/>
  <c r="Z449" i="3"/>
  <c r="AC449" i="3"/>
  <c r="T449" i="3" l="1"/>
  <c r="D449" i="3" s="1"/>
  <c r="G449" i="3" l="1"/>
  <c r="AG449" i="3"/>
  <c r="AH449" i="3"/>
  <c r="E449" i="3"/>
  <c r="H449" i="3" s="1"/>
  <c r="K449" i="3" l="1"/>
  <c r="AE449" i="3" s="1"/>
  <c r="F449" i="3"/>
  <c r="I449" i="3"/>
  <c r="J449" i="3"/>
  <c r="AD449" i="3" s="1"/>
  <c r="M449" i="3"/>
  <c r="N449" i="3" s="1"/>
  <c r="L449" i="3" l="1"/>
  <c r="V449" i="3"/>
  <c r="W449" i="3" s="1"/>
  <c r="A450" i="3"/>
  <c r="B450" i="3" s="1"/>
  <c r="P450" i="3" l="1"/>
  <c r="Q450" i="3" s="1"/>
  <c r="R450" i="3" s="1"/>
  <c r="S450" i="3" s="1"/>
  <c r="Z450" i="3"/>
  <c r="AC450" i="3"/>
  <c r="AA450" i="3"/>
  <c r="U449" i="3"/>
  <c r="Y448" i="3"/>
  <c r="T450" i="3" l="1"/>
  <c r="D450" i="3" s="1"/>
  <c r="AH450" i="3" l="1"/>
  <c r="G450" i="3"/>
  <c r="E450" i="3"/>
  <c r="H450" i="3" s="1"/>
  <c r="AG450" i="3"/>
  <c r="F450" i="3" l="1"/>
  <c r="I450" i="3"/>
  <c r="J450" i="3"/>
  <c r="AD450" i="3" s="1"/>
  <c r="M450" i="3"/>
  <c r="N450" i="3" s="1"/>
  <c r="K450" i="3"/>
  <c r="AE450" i="3" s="1"/>
  <c r="V450" i="3" l="1"/>
  <c r="W450" i="3" s="1"/>
  <c r="A451" i="3"/>
  <c r="B451" i="3" s="1"/>
  <c r="L450" i="3"/>
  <c r="U450" i="3" l="1"/>
  <c r="Y449" i="3"/>
  <c r="P451" i="3"/>
  <c r="Q451" i="3" s="1"/>
  <c r="R451" i="3" s="1"/>
  <c r="S451" i="3" s="1"/>
  <c r="Z451" i="3"/>
  <c r="AA451" i="3"/>
  <c r="AC451" i="3"/>
  <c r="T451" i="3" l="1"/>
  <c r="AG451" i="3" s="1"/>
  <c r="E451" i="3" l="1"/>
  <c r="H451" i="3" s="1"/>
  <c r="K451" i="3" s="1"/>
  <c r="AE451" i="3" s="1"/>
  <c r="AH451" i="3"/>
  <c r="D451" i="3"/>
  <c r="V451" i="3" l="1"/>
  <c r="A452" i="3"/>
  <c r="B452" i="3" s="1"/>
  <c r="F451" i="3"/>
  <c r="G451" i="3"/>
  <c r="I451" i="3" l="1"/>
  <c r="W451" i="3" s="1"/>
  <c r="J451" i="3"/>
  <c r="AD451" i="3" s="1"/>
  <c r="M451" i="3"/>
  <c r="N451" i="3" s="1"/>
  <c r="AA452" i="3"/>
  <c r="P452" i="3"/>
  <c r="Q452" i="3" s="1"/>
  <c r="R452" i="3" s="1"/>
  <c r="S452" i="3" s="1"/>
  <c r="AC452" i="3"/>
  <c r="Z452" i="3"/>
  <c r="T452" i="3" l="1"/>
  <c r="L451" i="3"/>
  <c r="U451" i="3" l="1"/>
  <c r="D452" i="3" s="1"/>
  <c r="AH452" i="3"/>
  <c r="AG452" i="3"/>
  <c r="Y450" i="3"/>
  <c r="E452" i="3" l="1"/>
  <c r="H452" i="3" s="1"/>
  <c r="K452" i="3" s="1"/>
  <c r="AE452" i="3" s="1"/>
  <c r="G452" i="3"/>
  <c r="F452" i="3" l="1"/>
  <c r="I452" i="3"/>
  <c r="J452" i="3"/>
  <c r="AD452" i="3" s="1"/>
  <c r="M452" i="3"/>
  <c r="N452" i="3" s="1"/>
  <c r="V452" i="3"/>
  <c r="A453" i="3"/>
  <c r="B453" i="3" s="1"/>
  <c r="W452" i="3" l="1"/>
  <c r="L452" i="3"/>
  <c r="AA453" i="3"/>
  <c r="P453" i="3"/>
  <c r="Q453" i="3" s="1"/>
  <c r="R453" i="3" s="1"/>
  <c r="S453" i="3" s="1"/>
  <c r="AC453" i="3"/>
  <c r="Z453" i="3"/>
  <c r="U452" i="3" l="1"/>
  <c r="Y451" i="3"/>
  <c r="T453" i="3"/>
  <c r="AH453" i="3" s="1"/>
  <c r="AG453" i="3" l="1"/>
  <c r="E453" i="3"/>
  <c r="H453" i="3" s="1"/>
  <c r="D453" i="3"/>
  <c r="K453" i="3" l="1"/>
  <c r="AE453" i="3" s="1"/>
  <c r="F453" i="3"/>
  <c r="G453" i="3"/>
  <c r="I453" i="3" l="1"/>
  <c r="J453" i="3"/>
  <c r="AD453" i="3" s="1"/>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AD455" i="3" s="1"/>
  <c r="M455" i="3"/>
  <c r="N455" i="3" s="1"/>
  <c r="V455" i="3"/>
  <c r="A456" i="3"/>
  <c r="B456" i="3" s="1"/>
  <c r="W455" i="3" l="1"/>
  <c r="L455" i="3"/>
  <c r="AC456" i="3"/>
  <c r="P456" i="3"/>
  <c r="Q456" i="3" s="1"/>
  <c r="R456" i="3" s="1"/>
  <c r="S456" i="3" s="1"/>
  <c r="Z456" i="3"/>
  <c r="AA456" i="3"/>
  <c r="U455" i="3" l="1"/>
  <c r="Y454" i="3"/>
  <c r="T456" i="3"/>
  <c r="AG456" i="3" s="1"/>
  <c r="D456" i="3" l="1"/>
  <c r="G456" i="3" s="1"/>
  <c r="AH456" i="3"/>
  <c r="E456" i="3"/>
  <c r="H456" i="3" s="1"/>
  <c r="I456" i="3" l="1"/>
  <c r="J456" i="3"/>
  <c r="AD456" i="3" s="1"/>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C459" i="3"/>
  <c r="T459" i="3" l="1"/>
  <c r="AH459" i="3" s="1"/>
  <c r="U458" i="3"/>
  <c r="Y457" i="3"/>
  <c r="AG459" i="3" l="1"/>
  <c r="D459" i="3"/>
  <c r="E459" i="3"/>
  <c r="H459" i="3" s="1"/>
  <c r="K459" i="3" l="1"/>
  <c r="AE459" i="3" s="1"/>
  <c r="F459" i="3"/>
  <c r="G459" i="3"/>
  <c r="I459" i="3" l="1"/>
  <c r="J459" i="3"/>
  <c r="AD459" i="3" s="1"/>
  <c r="M459" i="3"/>
  <c r="N459" i="3" s="1"/>
  <c r="V459" i="3"/>
  <c r="A460" i="3"/>
  <c r="B460" i="3" s="1"/>
  <c r="W459" i="3" l="1"/>
  <c r="L459" i="3"/>
  <c r="P460" i="3"/>
  <c r="Q460" i="3" s="1"/>
  <c r="R460" i="3" s="1"/>
  <c r="S460" i="3" s="1"/>
  <c r="Z460" i="3"/>
  <c r="AA460" i="3"/>
  <c r="AC460" i="3"/>
  <c r="U459" i="3" l="1"/>
  <c r="Y458" i="3"/>
  <c r="T460" i="3"/>
  <c r="D460" i="3" l="1"/>
  <c r="G460" i="3" s="1"/>
  <c r="AH460" i="3"/>
  <c r="E460" i="3"/>
  <c r="H460" i="3" s="1"/>
  <c r="AG460" i="3"/>
  <c r="F460" i="3" l="1"/>
  <c r="I460" i="3"/>
  <c r="J460" i="3"/>
  <c r="AD460" i="3" s="1"/>
  <c r="M460" i="3"/>
  <c r="N460" i="3" s="1"/>
  <c r="K460" i="3"/>
  <c r="AE460" i="3" s="1"/>
  <c r="V460" i="3" l="1"/>
  <c r="W460" i="3" s="1"/>
  <c r="A461" i="3"/>
  <c r="B461" i="3" s="1"/>
  <c r="L460" i="3"/>
  <c r="U460" i="3" l="1"/>
  <c r="Y459" i="3"/>
  <c r="AC461" i="3"/>
  <c r="Z461" i="3"/>
  <c r="P461" i="3"/>
  <c r="Q461" i="3" s="1"/>
  <c r="R461" i="3" s="1"/>
  <c r="S461" i="3" s="1"/>
  <c r="AA461" i="3"/>
  <c r="T461" i="3" l="1"/>
  <c r="D461" i="3" s="1"/>
  <c r="AG461" i="3" l="1"/>
  <c r="G461" i="3"/>
  <c r="AH461" i="3"/>
  <c r="E461" i="3"/>
  <c r="H461" i="3" s="1"/>
  <c r="F461" i="3" l="1"/>
  <c r="I461" i="3"/>
  <c r="J461" i="3"/>
  <c r="AD461" i="3" s="1"/>
  <c r="M461" i="3"/>
  <c r="N461" i="3" s="1"/>
  <c r="K461" i="3"/>
  <c r="AE461" i="3" s="1"/>
  <c r="V461" i="3" l="1"/>
  <c r="W461" i="3" s="1"/>
  <c r="A462" i="3"/>
  <c r="B462" i="3" s="1"/>
  <c r="L461" i="3"/>
  <c r="U461" i="3" l="1"/>
  <c r="Y460" i="3"/>
  <c r="Z462" i="3"/>
  <c r="P462" i="3"/>
  <c r="Q462" i="3" s="1"/>
  <c r="R462" i="3" s="1"/>
  <c r="S462" i="3" s="1"/>
  <c r="AA462" i="3"/>
  <c r="AC462" i="3"/>
  <c r="T462" i="3" l="1"/>
  <c r="E462" i="3" s="1"/>
  <c r="H462" i="3" s="1"/>
  <c r="AG462" i="3" l="1"/>
  <c r="AH462" i="3"/>
  <c r="D462" i="3"/>
  <c r="G462" i="3" s="1"/>
  <c r="K462" i="3"/>
  <c r="AE462" i="3" s="1"/>
  <c r="F462" i="3" l="1"/>
  <c r="V462" i="3"/>
  <c r="A463" i="3"/>
  <c r="B463" i="3" s="1"/>
  <c r="I462" i="3"/>
  <c r="J462" i="3"/>
  <c r="AD462" i="3" s="1"/>
  <c r="M462" i="3"/>
  <c r="N462" i="3" s="1"/>
  <c r="W462" i="3" l="1"/>
  <c r="L462" i="3"/>
  <c r="P463" i="3"/>
  <c r="Q463" i="3" s="1"/>
  <c r="R463" i="3" s="1"/>
  <c r="S463" i="3" s="1"/>
  <c r="AC463" i="3"/>
  <c r="Z463" i="3"/>
  <c r="AA463" i="3"/>
  <c r="U462" i="3" l="1"/>
  <c r="Y461" i="3"/>
  <c r="T463" i="3"/>
  <c r="AH463" i="3" s="1"/>
  <c r="AG463" i="3" l="1"/>
  <c r="D463" i="3"/>
  <c r="E463" i="3"/>
  <c r="H463" i="3" s="1"/>
  <c r="F463" i="3" l="1"/>
  <c r="G463" i="3"/>
  <c r="K463" i="3"/>
  <c r="AE463" i="3" s="1"/>
  <c r="V463" i="3" l="1"/>
  <c r="A464" i="3"/>
  <c r="B464" i="3" s="1"/>
  <c r="I463" i="3"/>
  <c r="J463" i="3"/>
  <c r="AD463" i="3" s="1"/>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A475" i="3"/>
  <c r="T475" i="3" l="1"/>
  <c r="AG475" i="3" s="1"/>
  <c r="AH475" i="3" l="1"/>
  <c r="E475" i="3"/>
  <c r="H475" i="3" s="1"/>
  <c r="K475" i="3" s="1"/>
  <c r="AE475" i="3" s="1"/>
  <c r="D475" i="3"/>
  <c r="F475" i="3" l="1"/>
  <c r="G475" i="3"/>
  <c r="M475" i="3" s="1"/>
  <c r="N475" i="3" s="1"/>
  <c r="V475" i="3"/>
  <c r="A476" i="3"/>
  <c r="B476" i="3" s="1"/>
  <c r="I475" i="3" l="1"/>
  <c r="W475" i="3" s="1"/>
  <c r="J475" i="3"/>
  <c r="P476" i="3"/>
  <c r="Q476" i="3" s="1"/>
  <c r="R476" i="3" s="1"/>
  <c r="S476" i="3" s="1"/>
  <c r="AA476" i="3"/>
  <c r="Z476" i="3"/>
  <c r="AC476" i="3"/>
  <c r="L475" i="3" l="1"/>
  <c r="U475" i="3" s="1"/>
  <c r="AD475" i="3"/>
  <c r="T476" i="3"/>
  <c r="Y474" i="3" l="1"/>
  <c r="AG476" i="3"/>
  <c r="D476" i="3"/>
  <c r="G476" i="3" s="1"/>
  <c r="E476" i="3"/>
  <c r="H476" i="3" s="1"/>
  <c r="K476" i="3" s="1"/>
  <c r="AE476" i="3" s="1"/>
  <c r="AH476" i="3"/>
  <c r="F476" i="3" l="1"/>
  <c r="V476" i="3"/>
  <c r="A477" i="3"/>
  <c r="B477" i="3" s="1"/>
  <c r="I476" i="3"/>
  <c r="J476" i="3"/>
  <c r="AD476" i="3" s="1"/>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C479" i="3"/>
  <c r="AA479" i="3"/>
  <c r="Z479" i="3"/>
  <c r="T479" i="3" l="1"/>
  <c r="L478" i="3"/>
  <c r="U478" i="3" l="1"/>
  <c r="E479" i="3" s="1"/>
  <c r="H479" i="3" s="1"/>
  <c r="AH479" i="3"/>
  <c r="AG479" i="3"/>
  <c r="Y477" i="3"/>
  <c r="D479" i="3" l="1"/>
  <c r="G479" i="3" s="1"/>
  <c r="K479" i="3"/>
  <c r="AE479" i="3" s="1"/>
  <c r="F479" i="3" l="1"/>
  <c r="I479" i="3"/>
  <c r="J479" i="3"/>
  <c r="AD479" i="3" s="1"/>
  <c r="M479" i="3"/>
  <c r="N479" i="3" s="1"/>
  <c r="V479" i="3"/>
  <c r="A480" i="3"/>
  <c r="B480" i="3" s="1"/>
  <c r="W479" i="3" l="1"/>
  <c r="AA480" i="3"/>
  <c r="P480" i="3"/>
  <c r="Q480" i="3" s="1"/>
  <c r="R480" i="3" s="1"/>
  <c r="S480" i="3" s="1"/>
  <c r="AC480" i="3"/>
  <c r="Z480" i="3"/>
  <c r="L479" i="3"/>
  <c r="U479" i="3" l="1"/>
  <c r="Y478" i="3"/>
  <c r="T480" i="3"/>
  <c r="E480" i="3" l="1"/>
  <c r="H480" i="3" s="1"/>
  <c r="K480" i="3" s="1"/>
  <c r="AE480" i="3" s="1"/>
  <c r="AH480" i="3"/>
  <c r="AG480" i="3"/>
  <c r="D480" i="3"/>
  <c r="V480" i="3" l="1"/>
  <c r="A481" i="3"/>
  <c r="B481" i="3" s="1"/>
  <c r="F480" i="3"/>
  <c r="G480" i="3"/>
  <c r="I480" i="3" l="1"/>
  <c r="W480" i="3" s="1"/>
  <c r="J480" i="3"/>
  <c r="AD480" i="3" s="1"/>
  <c r="M480" i="3"/>
  <c r="N480" i="3" s="1"/>
  <c r="P481" i="3"/>
  <c r="Q481" i="3" s="1"/>
  <c r="R481" i="3" s="1"/>
  <c r="S481" i="3" s="1"/>
  <c r="AC481" i="3"/>
  <c r="AA481" i="3"/>
  <c r="Z481" i="3"/>
  <c r="T481" i="3" l="1"/>
  <c r="L480" i="3"/>
  <c r="U480" i="3" l="1"/>
  <c r="D481" i="3" s="1"/>
  <c r="AG481" i="3"/>
  <c r="AH481" i="3"/>
  <c r="Y479" i="3"/>
  <c r="G481" i="3" l="1"/>
  <c r="E481" i="3"/>
  <c r="H481" i="3" s="1"/>
  <c r="K481" i="3" l="1"/>
  <c r="AE481" i="3" s="1"/>
  <c r="I481" i="3"/>
  <c r="J481" i="3"/>
  <c r="AD481" i="3" s="1"/>
  <c r="M481" i="3"/>
  <c r="N481" i="3" s="1"/>
  <c r="F481" i="3"/>
  <c r="V481" i="3" l="1"/>
  <c r="W481" i="3" s="1"/>
  <c r="A482" i="3"/>
  <c r="B482" i="3" s="1"/>
  <c r="L481" i="3"/>
  <c r="U481" i="3" l="1"/>
  <c r="Y480" i="3"/>
  <c r="AC482" i="3"/>
  <c r="AA482" i="3"/>
  <c r="P482" i="3"/>
  <c r="Q482" i="3" s="1"/>
  <c r="R482" i="3" s="1"/>
  <c r="S482" i="3" s="1"/>
  <c r="Z482" i="3"/>
  <c r="T482" i="3" l="1"/>
  <c r="D482" i="3" s="1"/>
  <c r="AG482" i="3" l="1"/>
  <c r="G482" i="3"/>
  <c r="AH482" i="3"/>
  <c r="E482" i="3"/>
  <c r="H482" i="3" s="1"/>
  <c r="F482" i="3" l="1"/>
  <c r="I482" i="3"/>
  <c r="J482" i="3"/>
  <c r="AD482" i="3" s="1"/>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AD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L489" i="3" s="1"/>
  <c r="Z490" i="3"/>
  <c r="AC490" i="3"/>
  <c r="P490" i="3"/>
  <c r="Q490" i="3" s="1"/>
  <c r="R490" i="3" s="1"/>
  <c r="S490" i="3" s="1"/>
  <c r="AD490" i="3"/>
  <c r="AA490" i="3"/>
  <c r="T490" i="3" l="1"/>
  <c r="AH490" i="3" s="1"/>
  <c r="U489" i="3"/>
  <c r="Y488" i="3"/>
  <c r="E490" i="3" l="1"/>
  <c r="H490" i="3" s="1"/>
  <c r="K490" i="3" s="1"/>
  <c r="AE490" i="3" s="1"/>
  <c r="D490" i="3"/>
  <c r="AG490" i="3"/>
  <c r="V490" i="3" l="1"/>
  <c r="A491" i="3"/>
  <c r="B491" i="3" s="1"/>
  <c r="F490" i="3"/>
  <c r="G490" i="3"/>
  <c r="I490" i="3" l="1"/>
  <c r="W490" i="3" s="1"/>
  <c r="J490" i="3"/>
  <c r="M490" i="3"/>
  <c r="N490" i="3" s="1"/>
  <c r="P491" i="3"/>
  <c r="Q491" i="3" s="1"/>
  <c r="R491" i="3" s="1"/>
  <c r="S491" i="3" s="1"/>
  <c r="Z491" i="3"/>
  <c r="AD491" i="3"/>
  <c r="AC491" i="3"/>
  <c r="AA491" i="3"/>
  <c r="T491" i="3" l="1"/>
  <c r="L490" i="3"/>
  <c r="AH491" i="3" l="1"/>
  <c r="U490" i="3"/>
  <c r="D491" i="3" s="1"/>
  <c r="AG491" i="3"/>
  <c r="Y489" i="3"/>
  <c r="E491" i="3" l="1"/>
  <c r="H491" i="3" s="1"/>
  <c r="K491" i="3" s="1"/>
  <c r="AE491" i="3" s="1"/>
  <c r="G491" i="3"/>
  <c r="F491" i="3" l="1"/>
  <c r="I491" i="3"/>
  <c r="J491" i="3"/>
  <c r="M491" i="3"/>
  <c r="N491" i="3" s="1"/>
  <c r="V491" i="3"/>
  <c r="A492" i="3"/>
  <c r="B492" i="3" s="1"/>
  <c r="W491" i="3" l="1"/>
  <c r="L491" i="3"/>
  <c r="AC492" i="3"/>
  <c r="AA492" i="3"/>
  <c r="P492" i="3"/>
  <c r="Q492" i="3" s="1"/>
  <c r="R492" i="3" s="1"/>
  <c r="S492" i="3" s="1"/>
  <c r="Z492" i="3"/>
  <c r="T492" i="3" l="1"/>
  <c r="U491" i="3"/>
  <c r="Y490" i="3"/>
  <c r="D492" i="3" l="1"/>
  <c r="G492" i="3" s="1"/>
  <c r="AH492" i="3"/>
  <c r="AG492" i="3"/>
  <c r="E492" i="3"/>
  <c r="H492" i="3" s="1"/>
  <c r="F492" i="3" l="1"/>
  <c r="I492" i="3"/>
  <c r="J492" i="3"/>
  <c r="AD492" i="3" s="1"/>
  <c r="M492" i="3"/>
  <c r="N492" i="3" s="1"/>
  <c r="K492" i="3"/>
  <c r="AE492" i="3" s="1"/>
  <c r="L492" i="3" l="1"/>
  <c r="V492" i="3"/>
  <c r="W492" i="3" s="1"/>
  <c r="A493" i="3"/>
  <c r="B493" i="3" s="1"/>
  <c r="U492" i="3" l="1"/>
  <c r="Y491" i="3"/>
  <c r="P493" i="3"/>
  <c r="Q493" i="3" s="1"/>
  <c r="R493" i="3" s="1"/>
  <c r="S493" i="3" s="1"/>
  <c r="AC493" i="3"/>
  <c r="AA493" i="3"/>
  <c r="Z493" i="3"/>
  <c r="AD493" i="3"/>
  <c r="T493" i="3" l="1"/>
  <c r="AH493" i="3" s="1"/>
  <c r="AG493" i="3" l="1"/>
  <c r="E493" i="3"/>
  <c r="H493" i="3" s="1"/>
  <c r="K493" i="3" s="1"/>
  <c r="AE493" i="3" s="1"/>
  <c r="D493" i="3"/>
  <c r="F493" i="3" l="1"/>
  <c r="G493" i="3"/>
  <c r="J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A505" i="3"/>
  <c r="L504" i="3" l="1"/>
  <c r="Y503" i="3" s="1"/>
  <c r="AD504" i="3"/>
  <c r="T505" i="3"/>
  <c r="AH505" i="3" l="1"/>
  <c r="U504" i="3"/>
  <c r="D505" i="3" s="1"/>
  <c r="G505" i="3" s="1"/>
  <c r="AG505" i="3"/>
  <c r="E505" i="3" l="1"/>
  <c r="H505" i="3" s="1"/>
  <c r="K505" i="3" s="1"/>
  <c r="AE505" i="3" s="1"/>
  <c r="J505" i="3"/>
  <c r="AD505" i="3" s="1"/>
  <c r="I505" i="3" l="1"/>
  <c r="F505" i="3"/>
  <c r="V505" i="3"/>
  <c r="M505" i="3"/>
  <c r="N505" i="3" s="1"/>
  <c r="A506" i="3"/>
  <c r="B506" i="3" s="1"/>
  <c r="P506" i="3" s="1"/>
  <c r="Q506" i="3" s="1"/>
  <c r="R506" i="3" s="1"/>
  <c r="S506" i="3" s="1"/>
  <c r="L505" i="3"/>
  <c r="W505" i="3" l="1"/>
  <c r="AA506" i="3"/>
  <c r="AC506" i="3"/>
  <c r="Z506" i="3"/>
  <c r="U505" i="3"/>
  <c r="Y504" i="3"/>
  <c r="T506" i="3"/>
  <c r="AG506" i="3" l="1"/>
  <c r="D506" i="3"/>
  <c r="G506" i="3" s="1"/>
  <c r="AH506" i="3"/>
  <c r="E506" i="3"/>
  <c r="H506" i="3" s="1"/>
  <c r="K506" i="3" s="1"/>
  <c r="AE506" i="3" s="1"/>
  <c r="F506" i="3" l="1"/>
  <c r="I506" i="3"/>
  <c r="J506" i="3"/>
  <c r="AD506" i="3" s="1"/>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C509" i="3" l="1"/>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AD509" i="3" s="1"/>
  <c r="M509" i="3"/>
  <c r="N509" i="3" s="1"/>
  <c r="K509" i="3"/>
  <c r="AE509" i="3" s="1"/>
  <c r="V509" i="3" l="1"/>
  <c r="W509" i="3" s="1"/>
  <c r="A510" i="3"/>
  <c r="B510" i="3" s="1"/>
  <c r="L509" i="3"/>
  <c r="U509" i="3" l="1"/>
  <c r="Y508" i="3"/>
  <c r="AC510" i="3"/>
  <c r="Z510" i="3"/>
  <c r="AA510" i="3"/>
  <c r="P510" i="3"/>
  <c r="Q510" i="3" s="1"/>
  <c r="R510" i="3" s="1"/>
  <c r="S510" i="3" s="1"/>
  <c r="T510" i="3" l="1"/>
  <c r="AH510" i="3" l="1"/>
  <c r="E510" i="3"/>
  <c r="H510" i="3" s="1"/>
  <c r="D510" i="3"/>
  <c r="AG510" i="3"/>
  <c r="F510" i="3" l="1"/>
  <c r="G510" i="3"/>
  <c r="K510" i="3"/>
  <c r="AE510" i="3" s="1"/>
  <c r="V510" i="3" l="1"/>
  <c r="A511" i="3"/>
  <c r="B511" i="3" s="1"/>
  <c r="I510" i="3"/>
  <c r="J510" i="3"/>
  <c r="AD510" i="3" s="1"/>
  <c r="M510" i="3"/>
  <c r="N510" i="3" s="1"/>
  <c r="L510" i="3" l="1"/>
  <c r="AA511" i="3"/>
  <c r="AC511" i="3"/>
  <c r="P511" i="3"/>
  <c r="Q511" i="3" s="1"/>
  <c r="R511" i="3" s="1"/>
  <c r="S511" i="3" s="1"/>
  <c r="Z511" i="3"/>
  <c r="W510" i="3"/>
  <c r="U510" i="3" l="1"/>
  <c r="Y509" i="3"/>
  <c r="T511" i="3"/>
  <c r="AG511" i="3" s="1"/>
  <c r="AH511" i="3" l="1"/>
  <c r="D511" i="3"/>
  <c r="E511" i="3"/>
  <c r="H511" i="3" s="1"/>
  <c r="F511" i="3" l="1"/>
  <c r="G511" i="3"/>
  <c r="K511" i="3"/>
  <c r="AE511" i="3" s="1"/>
  <c r="V511" i="3" l="1"/>
  <c r="A512" i="3"/>
  <c r="B512" i="3" s="1"/>
  <c r="I511" i="3"/>
  <c r="J511" i="3"/>
  <c r="AD511" i="3" s="1"/>
  <c r="M511" i="3"/>
  <c r="N511" i="3" s="1"/>
  <c r="W511" i="3" l="1"/>
  <c r="L511" i="3"/>
  <c r="AC512" i="3"/>
  <c r="Z512" i="3"/>
  <c r="AA512" i="3"/>
  <c r="P512" i="3"/>
  <c r="Q512" i="3" s="1"/>
  <c r="R512" i="3" s="1"/>
  <c r="S512" i="3" s="1"/>
  <c r="T512" i="3" l="1"/>
  <c r="U511" i="3"/>
  <c r="Y510" i="3"/>
  <c r="D512" i="3" l="1"/>
  <c r="G512" i="3" s="1"/>
  <c r="AH512" i="3"/>
  <c r="E512" i="3"/>
  <c r="H512" i="3" s="1"/>
  <c r="K512" i="3" s="1"/>
  <c r="AE512" i="3" s="1"/>
  <c r="AG512" i="3"/>
  <c r="F512" i="3" l="1"/>
  <c r="I512" i="3"/>
  <c r="J512" i="3"/>
  <c r="AD512" i="3" s="1"/>
  <c r="M512" i="3"/>
  <c r="N512" i="3" s="1"/>
  <c r="V512" i="3"/>
  <c r="A513" i="3"/>
  <c r="B513" i="3" s="1"/>
  <c r="W512" i="3" l="1"/>
  <c r="L512" i="3"/>
  <c r="AA513" i="3"/>
  <c r="P513" i="3"/>
  <c r="Q513" i="3" s="1"/>
  <c r="R513" i="3" s="1"/>
  <c r="S513" i="3" s="1"/>
  <c r="AC513" i="3"/>
  <c r="Z513" i="3"/>
  <c r="T513" i="3" l="1"/>
  <c r="AG513" i="3" s="1"/>
  <c r="U512" i="3"/>
  <c r="Y511" i="3"/>
  <c r="AH513" i="3" l="1"/>
  <c r="E513" i="3"/>
  <c r="H513" i="3" s="1"/>
  <c r="D513" i="3"/>
  <c r="F513" i="3" l="1"/>
  <c r="G513" i="3"/>
  <c r="K513" i="3"/>
  <c r="AE513" i="3" s="1"/>
  <c r="V513" i="3" l="1"/>
  <c r="A514" i="3"/>
  <c r="B514" i="3" s="1"/>
  <c r="I513" i="3"/>
  <c r="J513" i="3"/>
  <c r="AD513" i="3" s="1"/>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AD525" i="3"/>
  <c r="Z525" i="3"/>
  <c r="P525" i="3"/>
  <c r="Q525" i="3" s="1"/>
  <c r="R525" i="3" s="1"/>
  <c r="S525" i="3" s="1"/>
  <c r="T525" i="3" l="1"/>
  <c r="AH525" i="3" s="1"/>
  <c r="U524" i="3"/>
  <c r="Y523" i="3"/>
  <c r="AG525" i="3" l="1"/>
  <c r="D525" i="3"/>
  <c r="E525" i="3"/>
  <c r="H525" i="3" s="1"/>
  <c r="F525" i="3" l="1"/>
  <c r="G525" i="3"/>
  <c r="K525" i="3"/>
  <c r="AE525" i="3" s="1"/>
  <c r="I525" i="3" l="1"/>
  <c r="J525" i="3"/>
  <c r="M525" i="3"/>
  <c r="N525" i="3" s="1"/>
  <c r="V525" i="3"/>
  <c r="A526" i="3"/>
  <c r="B526" i="3" s="1"/>
  <c r="L525" i="3" l="1"/>
  <c r="W525" i="3"/>
  <c r="AA526" i="3"/>
  <c r="P526" i="3"/>
  <c r="Q526" i="3" s="1"/>
  <c r="R526" i="3" s="1"/>
  <c r="S526" i="3" s="1"/>
  <c r="Z526" i="3"/>
  <c r="AD526" i="3"/>
  <c r="AC526" i="3"/>
  <c r="T526" i="3" l="1"/>
  <c r="U525" i="3"/>
  <c r="Y524" i="3"/>
  <c r="D526" i="3" l="1"/>
  <c r="G526" i="3" s="1"/>
  <c r="AH526" i="3"/>
  <c r="E526" i="3"/>
  <c r="H526" i="3" s="1"/>
  <c r="K526" i="3" s="1"/>
  <c r="AE526" i="3" s="1"/>
  <c r="AG526" i="3"/>
  <c r="F526" i="3" l="1"/>
  <c r="V526" i="3"/>
  <c r="A527" i="3"/>
  <c r="B527" i="3" s="1"/>
  <c r="I526" i="3"/>
  <c r="J526" i="3"/>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AD529" i="3"/>
  <c r="P529" i="3"/>
  <c r="Q529" i="3" s="1"/>
  <c r="R529" i="3" s="1"/>
  <c r="S529" i="3" s="1"/>
  <c r="AA529" i="3"/>
  <c r="L528" i="3" l="1"/>
  <c r="Y527" i="3" s="1"/>
  <c r="AD528" i="3"/>
  <c r="T529" i="3"/>
  <c r="AG529" i="3" l="1"/>
  <c r="U528" i="3"/>
  <c r="D529" i="3" s="1"/>
  <c r="G529" i="3" s="1"/>
  <c r="AH529" i="3"/>
  <c r="E529" i="3" l="1"/>
  <c r="H529" i="3" s="1"/>
  <c r="K529" i="3" s="1"/>
  <c r="AE529" i="3" s="1"/>
  <c r="J529" i="3"/>
  <c r="A530" i="3" l="1"/>
  <c r="B530" i="3" s="1"/>
  <c r="P530" i="3" s="1"/>
  <c r="Q530" i="3" s="1"/>
  <c r="R530" i="3" s="1"/>
  <c r="S530" i="3" s="1"/>
  <c r="V529" i="3"/>
  <c r="M529" i="3"/>
  <c r="N529" i="3" s="1"/>
  <c r="I529" i="3"/>
  <c r="F529" i="3"/>
  <c r="L529" i="3"/>
  <c r="AC530" i="3" l="1"/>
  <c r="AD530" i="3"/>
  <c r="Z530" i="3"/>
  <c r="AA530" i="3"/>
  <c r="W529" i="3"/>
  <c r="T530" i="3"/>
  <c r="U529" i="3"/>
  <c r="Y528" i="3"/>
  <c r="AG530" i="3" l="1"/>
  <c r="D530" i="3"/>
  <c r="G530" i="3" s="1"/>
  <c r="AH530" i="3"/>
  <c r="E530" i="3"/>
  <c r="H530" i="3" s="1"/>
  <c r="F530" i="3" l="1"/>
  <c r="I530" i="3"/>
  <c r="J530" i="3"/>
  <c r="M530" i="3"/>
  <c r="N530" i="3" s="1"/>
  <c r="K530" i="3"/>
  <c r="AE530" i="3" s="1"/>
  <c r="V530" i="3" l="1"/>
  <c r="W530" i="3" s="1"/>
  <c r="A531" i="3"/>
  <c r="B531" i="3" s="1"/>
  <c r="L530" i="3"/>
  <c r="U530" i="3" l="1"/>
  <c r="Y529" i="3"/>
  <c r="Z531" i="3"/>
  <c r="AD531" i="3"/>
  <c r="AC531" i="3"/>
  <c r="AA531" i="3"/>
  <c r="P531" i="3"/>
  <c r="Q531" i="3" s="1"/>
  <c r="R531" i="3" s="1"/>
  <c r="S531" i="3" s="1"/>
  <c r="T531" i="3" l="1"/>
  <c r="AG531" i="3" s="1"/>
  <c r="AH531" i="3" l="1"/>
  <c r="D531" i="3"/>
  <c r="E531" i="3"/>
  <c r="H531" i="3" s="1"/>
  <c r="K531" i="3" l="1"/>
  <c r="AE531" i="3" s="1"/>
  <c r="F531" i="3"/>
  <c r="G531" i="3"/>
  <c r="I531" i="3" l="1"/>
  <c r="J531" i="3"/>
  <c r="M531" i="3"/>
  <c r="N531" i="3" s="1"/>
  <c r="V531" i="3"/>
  <c r="A532" i="3"/>
  <c r="B532" i="3" s="1"/>
  <c r="W531" i="3" l="1"/>
  <c r="L531" i="3"/>
  <c r="AD532"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AD715" i="3"/>
  <c r="U714" i="3" l="1"/>
  <c r="Y713" i="3"/>
  <c r="T715" i="3"/>
  <c r="AG715" i="3" s="1"/>
  <c r="AH715" i="3" l="1"/>
  <c r="D715" i="3"/>
  <c r="G715" i="3" s="1"/>
  <c r="E715" i="3"/>
  <c r="H715" i="3" s="1"/>
  <c r="F715" i="3" l="1"/>
  <c r="I715" i="3"/>
  <c r="J715" i="3"/>
  <c r="M715" i="3"/>
  <c r="N715" i="3" s="1"/>
  <c r="K715" i="3"/>
  <c r="AE715" i="3" s="1"/>
  <c r="V715" i="3" l="1"/>
  <c r="W715" i="3" s="1"/>
  <c r="A716" i="3"/>
  <c r="B716" i="3" s="1"/>
  <c r="L715" i="3"/>
  <c r="U715" i="3" l="1"/>
  <c r="Y714" i="3"/>
  <c r="AC716" i="3"/>
  <c r="Z716" i="3"/>
  <c r="P716" i="3"/>
  <c r="Q716" i="3" s="1"/>
  <c r="R716" i="3" s="1"/>
  <c r="S716" i="3" s="1"/>
  <c r="AA716" i="3"/>
  <c r="AD716" i="3"/>
  <c r="T716" i="3" l="1"/>
  <c r="D716" i="3" s="1"/>
  <c r="E716" i="3" l="1"/>
  <c r="H716" i="3" s="1"/>
  <c r="K716" i="3" s="1"/>
  <c r="AE716" i="3" s="1"/>
  <c r="AH716" i="3"/>
  <c r="AG716" i="3"/>
  <c r="G716" i="3"/>
  <c r="F716" i="3" l="1"/>
  <c r="I716" i="3"/>
  <c r="J716" i="3"/>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AD739" i="3"/>
  <c r="Z739" i="3"/>
  <c r="T739" i="3" l="1"/>
  <c r="L738" i="3"/>
  <c r="AH739" i="3" l="1"/>
  <c r="U738" i="3"/>
  <c r="E739" i="3" s="1"/>
  <c r="H739" i="3" s="1"/>
  <c r="AG739" i="3"/>
  <c r="Y737" i="3"/>
  <c r="D739" i="3" l="1"/>
  <c r="G739" i="3" s="1"/>
  <c r="K739" i="3"/>
  <c r="AE739" i="3" s="1"/>
  <c r="F739" i="3" l="1"/>
  <c r="I739" i="3"/>
  <c r="J739" i="3"/>
  <c r="M739" i="3"/>
  <c r="N739" i="3" s="1"/>
  <c r="V739" i="3"/>
  <c r="A740" i="3"/>
  <c r="B740" i="3" s="1"/>
  <c r="W739" i="3" l="1"/>
  <c r="L739" i="3"/>
  <c r="P740" i="3"/>
  <c r="Q740" i="3" s="1"/>
  <c r="R740" i="3" s="1"/>
  <c r="S740" i="3" s="1"/>
  <c r="Z740" i="3"/>
  <c r="AC740" i="3"/>
  <c r="AD740" i="3"/>
  <c r="AA740" i="3"/>
  <c r="U739" i="3" l="1"/>
  <c r="Y738" i="3"/>
  <c r="T740" i="3"/>
  <c r="E740" i="3" l="1"/>
  <c r="H740" i="3" s="1"/>
  <c r="K740" i="3" s="1"/>
  <c r="AE740" i="3" s="1"/>
  <c r="D740" i="3"/>
  <c r="G740" i="3" s="1"/>
  <c r="AH740" i="3"/>
  <c r="AG740" i="3"/>
  <c r="F740" i="3" l="1"/>
  <c r="I740" i="3"/>
  <c r="J740" i="3"/>
  <c r="M740" i="3"/>
  <c r="N740" i="3" s="1"/>
  <c r="V740" i="3"/>
  <c r="A741" i="3"/>
  <c r="B741" i="3" s="1"/>
  <c r="W740" i="3" l="1"/>
  <c r="L740" i="3"/>
  <c r="AA741" i="3"/>
  <c r="P741" i="3"/>
  <c r="Q741" i="3" s="1"/>
  <c r="R741" i="3" s="1"/>
  <c r="S741" i="3" s="1"/>
  <c r="AD741" i="3"/>
  <c r="Z741" i="3"/>
  <c r="AC741" i="3"/>
  <c r="T741" i="3" l="1"/>
  <c r="AG741" i="3" s="1"/>
  <c r="U740" i="3"/>
  <c r="Y739" i="3"/>
  <c r="E741" i="3" l="1"/>
  <c r="H741" i="3" s="1"/>
  <c r="D741" i="3"/>
  <c r="AH741" i="3"/>
  <c r="K741" i="3" l="1"/>
  <c r="AE741" i="3" s="1"/>
  <c r="F741" i="3"/>
  <c r="G741" i="3"/>
  <c r="V741" i="3" l="1"/>
  <c r="A742" i="3"/>
  <c r="B742" i="3" s="1"/>
  <c r="I741" i="3"/>
  <c r="J741" i="3"/>
  <c r="M741" i="3"/>
  <c r="N741" i="3" s="1"/>
  <c r="L741" i="3" l="1"/>
  <c r="W741" i="3"/>
  <c r="AC742" i="3"/>
  <c r="P742" i="3"/>
  <c r="Q742" i="3" s="1"/>
  <c r="R742" i="3" s="1"/>
  <c r="S742" i="3" s="1"/>
  <c r="AD742" i="3"/>
  <c r="Z742" i="3"/>
  <c r="AA742" i="3"/>
  <c r="U741" i="3" l="1"/>
  <c r="Y740" i="3"/>
  <c r="T742" i="3"/>
  <c r="AG742" i="3" s="1"/>
  <c r="E742" i="3" l="1"/>
  <c r="H742" i="3" s="1"/>
  <c r="K742" i="3" s="1"/>
  <c r="AE742" i="3" s="1"/>
  <c r="AH742" i="3"/>
  <c r="D742" i="3"/>
  <c r="F742" i="3" l="1"/>
  <c r="G742" i="3"/>
  <c r="V742" i="3"/>
  <c r="A743" i="3"/>
  <c r="B743" i="3" s="1"/>
  <c r="I742" i="3" l="1"/>
  <c r="W742" i="3" s="1"/>
  <c r="J742" i="3"/>
  <c r="M742" i="3"/>
  <c r="N742" i="3" s="1"/>
  <c r="Z743" i="3"/>
  <c r="AA743" i="3"/>
  <c r="P743" i="3"/>
  <c r="Q743" i="3" s="1"/>
  <c r="R743" i="3" s="1"/>
  <c r="S743" i="3" s="1"/>
  <c r="AC743" i="3"/>
  <c r="AD743" i="3"/>
  <c r="T743" i="3" l="1"/>
  <c r="L742" i="3"/>
  <c r="U742" i="3" l="1"/>
  <c r="E743" i="3" s="1"/>
  <c r="H743" i="3" s="1"/>
  <c r="AH743" i="3"/>
  <c r="AG743" i="3"/>
  <c r="Y741" i="3"/>
  <c r="D743" i="3" l="1"/>
  <c r="G743" i="3" s="1"/>
  <c r="K743" i="3"/>
  <c r="AE743" i="3" s="1"/>
  <c r="F743" i="3" l="1"/>
  <c r="I743" i="3"/>
  <c r="J743" i="3"/>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H27" i="1"/>
  <c r="J31" i="7" s="1"/>
  <c r="L45" i="1"/>
  <c r="M45" i="1"/>
  <c r="K45" i="1"/>
  <c r="H45" i="1"/>
  <c r="I46" i="1"/>
  <c r="H46" i="1"/>
  <c r="J27" i="1"/>
  <c r="D164" i="1" s="1"/>
  <c r="M46" i="1"/>
  <c r="K27" i="1"/>
  <c r="K31" i="7" s="1"/>
  <c r="L46" i="1"/>
  <c r="I27" i="1"/>
  <c r="B164" i="1" s="1"/>
  <c r="I45" i="1"/>
  <c r="J46" i="1"/>
  <c r="H29" i="1"/>
  <c r="F155" i="1" s="1"/>
  <c r="M31" i="7"/>
  <c r="E121" i="7"/>
  <c r="F121" i="7" s="1"/>
  <c r="H116" i="7"/>
  <c r="H58" i="7"/>
  <c r="E64" i="7"/>
  <c r="F64" i="7" s="1"/>
  <c r="L43" i="1" l="1"/>
  <c r="K24" i="1"/>
  <c r="S26" i="6" s="1"/>
  <c r="K43" i="1"/>
  <c r="I43" i="1"/>
  <c r="J43" i="1"/>
  <c r="H55" i="7"/>
  <c r="H112" i="7"/>
  <c r="H53" i="7"/>
  <c r="P32" i="1"/>
  <c r="P33" i="1"/>
  <c r="I67" i="7"/>
  <c r="H43" i="1"/>
  <c r="K46" i="1"/>
  <c r="H47" i="1"/>
  <c r="M47" i="1"/>
  <c r="L47" i="1"/>
  <c r="K47" i="1"/>
  <c r="K29" i="1" s="1"/>
  <c r="M29" i="1" s="1"/>
  <c r="J47" i="1"/>
  <c r="J29"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D180" i="1"/>
  <c r="F201" i="1"/>
  <c r="D163" i="1"/>
  <c r="F200" i="1"/>
  <c r="D165" i="1"/>
  <c r="D173" i="1"/>
  <c r="D184" i="1"/>
  <c r="F168" i="1"/>
  <c r="F169" i="1"/>
  <c r="D193" i="1"/>
  <c r="F186" i="1"/>
  <c r="F170" i="1"/>
  <c r="D174" i="1"/>
  <c r="D172" i="1"/>
  <c r="F176" i="1"/>
  <c r="D182" i="1"/>
  <c r="D192" i="1"/>
  <c r="D186" i="1"/>
  <c r="F164" i="1"/>
  <c r="F199" i="1"/>
  <c r="D196" i="1"/>
  <c r="F183" i="1"/>
  <c r="D191" i="1"/>
  <c r="F189" i="1"/>
  <c r="F163" i="1"/>
  <c r="F177" i="1"/>
  <c r="D166" i="1"/>
  <c r="D187" i="1"/>
  <c r="D198" i="1"/>
  <c r="F195" i="1"/>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H44" i="7" l="1"/>
  <c r="H11" i="7"/>
  <c r="P31" i="1"/>
  <c r="F22" i="1"/>
  <c r="B152" i="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<sst xmlns="http://schemas.openxmlformats.org/spreadsheetml/2006/main" count="1734" uniqueCount="576">
  <si>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</si>
  <si>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</si>
  <si>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</si>
  <si>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</si>
  <si>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</si>
  <si>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</si>
  <si>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</si>
  <si>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</si>
  <si>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</si>
  <si>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</si>
  <si>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</si>
  <si>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</si>
  <si>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</si>
  <si>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</si>
  <si>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</si>
  <si>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</si>
  <si>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</si>
  <si>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</si>
  <si>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</si>
  <si>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</si>
  <si>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</si>
  <si>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</si>
  <si>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</si>
  <si>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</si>
  <si>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</si>
  <si>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</si>
  <si>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</si>
  <si>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</si>
  <si>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</si>
  <si>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</si>
  <si>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</si>
  <si>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</si>
  <si>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</si>
  <si>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</si>
  <si>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</si>
  <si>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</si>
  <si>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</si>
  <si>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</si>
  <si>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</si>
  <si>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</si>
  <si>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</si>
  <si>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</si>
  <si>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</si>
  <si>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</si>
  <si>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</si>
  <si>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</si>
  <si>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</si>
  <si>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</si>
  <si>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</si>
  <si>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</si>
  <si>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</si>
  <si>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</si>
  <si>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</si>
  <si>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</si>
  <si>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</si>
  <si>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</si>
  <si>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</si>
  <si>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</si>
  <si>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</si>
  <si>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</si>
  <si>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</si>
  <si>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</si>
  <si>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</si>
  <si>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</si>
  <si>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</si>
  <si>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</si>
  <si>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</si>
  <si>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</si>
  <si>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</si>
  <si>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</si>
  <si>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</si>
  <si>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</si>
  <si>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</si>
  <si>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</si>
  <si>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</si>
  <si>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</si>
  <si>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</si>
  <si>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</si>
  <si>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</si>
  <si>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</si>
  <si>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</si>
  <si>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</si>
  <si>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</si>
  <si>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</si>
  <si>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</si>
  <si>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</si>
  <si>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</si>
  <si>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</si>
  <si>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</si>
  <si>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</si>
  <si>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</si>
  <si>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</si>
  <si>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</si>
  <si>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</si>
  <si>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</si>
  <si>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</si>
  <si>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</si>
  <si>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</si>
  <si>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</si>
  <si>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</si>
  <si>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</si>
  <si>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</si>
  <si>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</si>
  <si>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</si>
  <si>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</si>
  <si>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</si>
  <si>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</si>
  <si>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</si>
  <si>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</si>
  <si>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</si>
  <si>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</si>
  <si>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</si>
  <si>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</si>
  <si>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</si>
  <si>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</si>
  <si>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</si>
  <si>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</si>
  <si>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</si>
  <si>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</si>
  <si>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</si>
  <si>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</si>
  <si>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</si>
  <si>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</si>
  <si>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</si>
  <si>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</si>
  <si>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</si>
  <si>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</si>
  <si>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</si>
  <si>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</si>
  <si>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</si>
  <si>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</si>
  <si>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</si>
  <si>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</si>
  <si>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</si>
  <si>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</si>
  <si>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</si>
  <si>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</si>
  <si>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</si>
  <si>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</si>
  <si>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</si>
  <si>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</si>
  <si>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</si>
  <si>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</si>
  <si>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</si>
  <si>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</si>
  <si>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</si>
  <si>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</si>
  <si>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</si>
  <si>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</si>
  <si>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</si>
  <si>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</si>
  <si>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</si>
  <si>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</si>
  <si>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</si>
  <si>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</si>
  <si>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</si>
  <si>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</si>
  <si>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</si>
  <si>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</si>
  <si>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</si>
  <si>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</si>
  <si>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</si>
  <si>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</si>
  <si>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</si>
  <si>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</si>
  <si>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</si>
  <si>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</si>
  <si>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</si>
  <si>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</si>
  <si>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</si>
  <si>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</si>
  <si>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</si>
  <si>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</si>
  <si>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</si>
  <si>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</si>
  <si>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</si>
  <si>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</si>
  <si>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</si>
  <si>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</si>
  <si>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</si>
  <si>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</si>
  <si>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</si>
  <si>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</si>
  <si>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</si>
  <si>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</si>
  <si>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</si>
  <si>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</si>
  <si>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</si>
  <si>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</si>
  <si>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</si>
  <si>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</si>
  <si>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</si>
  <si>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</si>
  <si>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</si>
  <si>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</si>
  <si>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</si>
  <si>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</si>
  <si>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</si>
  <si>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</si>
  <si>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</si>
  <si>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</si>
  <si>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</si>
  <si>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</si>
  <si>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</si>
  <si>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</si>
  <si>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</si>
  <si>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</si>
  <si>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</si>
  <si>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</si>
  <si>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</si>
  <si>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</si>
  <si>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</si>
  <si>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</si>
  <si>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</si>
  <si>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</si>
  <si>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</si>
  <si>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</si>
  <si>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</si>
  <si>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</si>
  <si>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</si>
  <si>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</si>
  <si>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</si>
  <si>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</si>
  <si>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</si>
  <si>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</si>
  <si>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</si>
  <si>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</si>
  <si>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</si>
  <si>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</si>
  <si>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</si>
  <si>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</si>
  <si>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</si>
  <si>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</si>
  <si>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</si>
  <si>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</si>
  <si>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</si>
  <si>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</si>
  <si>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</si>
  <si>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</si>
  <si>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</si>
  <si>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</si>
  <si>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</si>
  <si>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</si>
  <si>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</si>
  <si>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</si>
  <si>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</si>
  <si>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</si>
  <si>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</si>
  <si>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</si>
  <si>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</si>
  <si>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</si>
  <si>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</si>
  <si>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</si>
  <si>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</si>
  <si>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</si>
  <si>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</si>
  <si>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</si>
  <si>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</si>
  <si>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</si>
  <si>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</si>
  <si>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</si>
  <si>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</si>
  <si>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</si>
  <si>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</si>
  <si>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</si>
  <si>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</si>
  <si>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</si>
  <si>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</si>
  <si>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</si>
  <si>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</si>
  <si>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</si>
  <si>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</si>
  <si>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</si>
  <si>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</si>
  <si>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</si>
  <si>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</si>
  <si>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</si>
  <si>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</si>
  <si>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</si>
  <si>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</si>
  <si>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</si>
  <si>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</si>
  <si>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</si>
  <si>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</si>
  <si>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</si>
  <si>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</si>
  <si>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</si>
  <si>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</si>
  <si>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</si>
  <si>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</si>
  <si>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</si>
  <si>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</si>
  <si>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</si>
  <si>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</si>
  <si>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</si>
  <si>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</si>
  <si>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</si>
  <si>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</si>
  <si>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</si>
  <si>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</si>
  <si>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</si>
  <si>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</si>
  <si>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</si>
  <si>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</si>
  <si>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</si>
  <si>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</si>
  <si>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</si>
  <si>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</si>
  <si>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</si>
  <si>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</si>
  <si>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</si>
  <si>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</si>
  <si>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</si>
  <si>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</si>
  <si>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</si>
  <si>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</si>
  <si>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</si>
  <si>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</si>
  <si>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</si>
  <si>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</si>
  <si>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</si>
  <si>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</si>
  <si>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</si>
  <si>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</si>
  <si>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</si>
  <si>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</si>
  <si>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</si>
  <si>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</si>
  <si>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</si>
  <si>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</si>
  <si>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</si>
  <si>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</si>
  <si>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</si>
  <si>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</si>
  <si>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</si>
  <si>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</si>
  <si>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</si>
  <si>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</si>
  <si>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</si>
  <si>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</si>
  <si>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</si>
  <si>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</si>
  <si>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</si>
  <si>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</si>
  <si>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</si>
  <si>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</si>
  <si>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</si>
  <si>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</si>
  <si>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</si>
  <si>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</si>
  <si>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</si>
  <si>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</si>
  <si>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</si>
  <si>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</si>
  <si>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</si>
  <si>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</si>
  <si>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</si>
  <si>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</si>
  <si>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</si>
  <si>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</si>
  <si>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</si>
  <si>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</si>
  <si>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</si>
  <si>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</si>
  <si>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</si>
  <si>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</si>
  <si>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</si>
  <si>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</si>
  <si>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</si>
  <si>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</si>
  <si>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</si>
  <si>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</si>
  <si>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</si>
  <si>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</si>
  <si>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</si>
  <si>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</si>
  <si>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</si>
  <si>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</si>
  <si>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</si>
  <si>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</si>
  <si>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</si>
  <si>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</si>
  <si>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</si>
  <si>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</si>
  <si>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</si>
  <si>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</si>
  <si>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</si>
  <si>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</si>
  <si>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</si>
  <si>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</si>
  <si>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</si>
  <si>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</si>
  <si>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</si>
  <si>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</si>
  <si>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</si>
  <si>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</si>
  <si>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</si>
  <si>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</si>
  <si>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</si>
  <si>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</si>
  <si>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</si>
  <si>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</si>
  <si>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</si>
  <si>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</si>
  <si>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</si>
  <si>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</si>
  <si>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</si>
  <si>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</si>
  <si>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</si>
  <si>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</si>
  <si>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</si>
  <si>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</si>
  <si>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</si>
  <si>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</si>
  <si>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</si>
  <si>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</si>
  <si>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</si>
  <si>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</si>
  <si>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</si>
  <si>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</si>
  <si>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</si>
  <si>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</si>
  <si>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</si>
  <si>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</si>
  <si>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</si>
  <si>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</si>
  <si>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</si>
  <si>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</si>
  <si>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</si>
  <si>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</si>
  <si>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</si>
  <si>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</si>
  <si>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</si>
  <si>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</si>
  <si>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</si>
  <si>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</si>
  <si>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</si>
  <si>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</si>
  <si>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</si>
  <si>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</si>
  <si>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</si>
  <si>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</si>
  <si>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</si>
  <si>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</si>
  <si>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</si>
  <si>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</si>
  <si>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</si>
  <si>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</si>
  <si>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</si>
  <si>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</si>
  <si>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</si>
  <si>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</si>
  <si>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</si>
  <si>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</si>
  <si>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</si>
  <si>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</si>
  <si>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</si>
  <si>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</si>
  <si>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</si>
  <si>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</si>
  <si>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</si>
  <si>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</si>
  <si>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</si>
  <si>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</si>
  <si>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</si>
  <si>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</si>
  <si>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</si>
  <si>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</si>
  <si>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</si>
  <si>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</si>
  <si>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</si>
  <si>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</si>
  <si>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</si>
  <si>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</si>
  <si>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</si>
  <si>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</si>
  <si>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</si>
  <si>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</si>
  <si>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</si>
  <si>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</si>
  <si>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</si>
  <si>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</si>
  <si>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</si>
  <si>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</si>
  <si>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</si>
  <si>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</si>
  <si>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</si>
  <si>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</si>
  <si>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</si>
  <si>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</si>
  <si>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</si>
  <si>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</si>
  <si>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</si>
  <si>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</si>
  <si>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</si>
  <si>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</si>
  <si>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</si>
  <si>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</si>
  <si>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</si>
  <si>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</si>
  <si>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</si>
  <si>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</si>
  <si>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</si>
  <si>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</si>
  <si>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</si>
  <si>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</si>
  <si>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</si>
  <si>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</si>
  <si>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</si>
  <si>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</si>
  <si>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</si>
  <si>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</si>
  <si>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</si>
  <si>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</si>
  <si>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</si>
  <si>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</si>
  <si>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</si>
  <si>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</si>
  <si>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</si>
  <si>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</si>
  <si>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</si>
  <si>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</si>
  <si>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</si>
  <si>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</si>
  <si>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</si>
  <si>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</si>
  <si>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</si>
  <si>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</si>
  <si>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</si>
  <si>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</si>
  <si>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</si>
  <si>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</si>
  <si>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</si>
  <si>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</si>
  <si>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</si>
  <si>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</si>
  <si>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</si>
  <si>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</si>
  <si>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</si>
  <si>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</si>
  <si>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</si>
  <si>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</si>
  <si>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</si>
  <si>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</si>
  <si>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</si>
  <si>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</si>
  <si>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</si>
  <si>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</si>
  <si>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</si>
  <si>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</si>
  <si>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</si>
  <si>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</si>
  <si>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</si>
  <si>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</si>
  <si>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</si>
  <si>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</si>
  <si>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</si>
  <si>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</si>
  <si>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</si>
  <si>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</si>
  <si>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</si>
  <si>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</si>
  <si>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</si>
  <si>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</si>
  <si>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</si>
  <si>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</si>
  <si>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</si>
  <si>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</si>
  <si>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L'AéroIPSA</t>
  </si>
  <si>
    <t>Conique (droite)</t>
  </si>
  <si>
    <t>Plusieurs diamètres.</t>
  </si>
  <si>
    <t>SP02-Alpha</t>
  </si>
  <si>
    <t>Minifusée</t>
  </si>
  <si>
    <t>OpenRocket</t>
  </si>
  <si>
    <t>MS</t>
  </si>
  <si>
    <t>Cnalpha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</si>
</sst>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2"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45" fillId="0" borderId="83" xfId="2" applyFont="1" applyBorder="1" applyAlignment="1">
      <alignment horizontal="center"/>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0" fontId="2" fillId="12" borderId="15" xfId="0" applyFont="1" applyFill="1" applyBorder="1" applyAlignment="1" applyProtection="1">
      <alignment horizontal="center"/>
      <protection hidden="1"/>
    </xf>
    <xf numFmtId="166" fontId="2" fillId="17" borderId="46" xfId="0" applyNumberFormat="1" applyFont="1" applyFill="1" applyBorder="1" applyAlignment="1">
      <alignment horizontal="center" vertical="center"/>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0" fillId="0" borderId="0" xfId="0" applyAlignment="1">
      <alignment horizontal="center"/>
    </xf>
    <xf numFmtId="0" fontId="0" fillId="30" borderId="21" xfId="0" applyFill="1" applyBorder="1" applyAlignment="1">
      <alignment horizontal="center"/>
    </xf>
    <xf numFmtId="0" fontId="0" fillId="30" borderId="23" xfId="0" applyFill="1" applyBorder="1" applyAlignment="1">
      <alignment horizontal="center"/>
    </xf>
    <xf numFmtId="0" fontId="0" fillId="0" borderId="0" xfId="0"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0" borderId="33" xfId="0"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0" borderId="33" xfId="0"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02" xfId="0"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xf numFmtId="165" fontId="2" fillId="0" borderId="12" xfId="0" applyNumberFormat="1" applyFont="1" applyBorder="1" applyAlignment="1">
      <alignment horizontal="center" vertical="center"/>
    </xf>
    <xf numFmtId="1" fontId="2" fillId="0" borderId="12" xfId="0" applyNumberFormat="1" applyFont="1" applyBorder="1" applyAlignment="1">
      <alignment horizontal="center" vertic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-992</c:v>
                </c:pt>
                <c:pt idx="7">
                  <c:v>-992</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42</c:v>
                </c:pt>
                <c:pt idx="1">
                  <c:v>149</c:v>
                </c:pt>
                <c:pt idx="2">
                  <c:v>149</c:v>
                </c:pt>
                <c:pt idx="3">
                  <c:v>42</c:v>
                </c:pt>
                <c:pt idx="4">
                  <c:v>42</c:v>
                </c:pt>
              </c:numCache>
            </c:numRef>
          </c:xVal>
          <c:yVal>
            <c:numRef>
              <c:f>Stabilito!$C$132:$C$136</c:f>
              <c:numCache>
                <c:formatCode>0</c:formatCode>
                <c:ptCount val="5"/>
                <c:pt idx="0">
                  <c:v>-772</c:v>
                </c:pt>
                <c:pt idx="1">
                  <c:v>-892</c:v>
                </c:pt>
                <c:pt idx="2">
                  <c:v>-972</c:v>
                </c:pt>
                <c:pt idx="3">
                  <c:v>-942</c:v>
                </c:pt>
                <c:pt idx="4">
                  <c:v>-772</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-992</c:v>
                </c:pt>
                <c:pt idx="7">
                  <c:v>-992</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-42</c:v>
                </c:pt>
                <c:pt idx="1">
                  <c:v>-149</c:v>
                </c:pt>
                <c:pt idx="2">
                  <c:v>-149</c:v>
                </c:pt>
                <c:pt idx="3">
                  <c:v>-42</c:v>
                </c:pt>
                <c:pt idx="4">
                  <c:v>-42</c:v>
                </c:pt>
              </c:numCache>
            </c:numRef>
          </c:xVal>
          <c:yVal>
            <c:numRef>
              <c:f>Stabilito!$C$132:$C$136</c:f>
              <c:numCache>
                <c:formatCode>0</c:formatCode>
                <c:ptCount val="5"/>
                <c:pt idx="0">
                  <c:v>-772</c:v>
                </c:pt>
                <c:pt idx="1">
                  <c:v>-892</c:v>
                </c:pt>
                <c:pt idx="2">
                  <c:v>-972</c:v>
                </c:pt>
                <c:pt idx="3">
                  <c:v>-942</c:v>
                </c:pt>
                <c:pt idx="4">
                  <c:v>-772</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-546.0129619325063</c:v>
                </c:pt>
                <c:pt idx="1">
                  <c:v>-546</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87.372101895940062</c:v>
                </c:pt>
                <c:pt idx="2">
                  <c:v>87.372101895940062</c:v>
                </c:pt>
                <c:pt idx="3">
                  <c:v>0</c:v>
                </c:pt>
              </c:numCache>
            </c:numRef>
          </c:xVal>
          <c:yVal>
            <c:numRef>
              <c:f>Stabilito!$C$151:$C$154</c:f>
              <c:numCache>
                <c:formatCode>0</c:formatCode>
                <c:ptCount val="4"/>
                <c:pt idx="0">
                  <c:v>-769.02762675440692</c:v>
                </c:pt>
                <c:pt idx="1">
                  <c:v>-769.02762675440692</c:v>
                </c:pt>
                <c:pt idx="2">
                  <c:v>-769.02762675440692</c:v>
                </c:pt>
                <c:pt idx="3">
                  <c:v>-769.02762675440692</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330.66666666666669</c:v>
                </c:pt>
                <c:pt idx="1">
                  <c:v>-330.66666666666669</c:v>
                </c:pt>
              </c:numCache>
            </c:numRef>
          </c:xVal>
          <c:yVal>
            <c:numRef>
              <c:f>Stabilito!$C$168:$C$169</c:f>
              <c:numCache>
                <c:formatCode>0</c:formatCode>
                <c:ptCount val="2"/>
                <c:pt idx="0">
                  <c:v>-1001.92</c:v>
                </c:pt>
                <c:pt idx="1">
                  <c:v>-1001.92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0</c:v>
                </c:pt>
                <c:pt idx="1">
                  <c:v>0</c:v>
                </c:pt>
                <c:pt idx="2">
                  <c:v>0</c:v>
                </c:pt>
                <c:pt idx="3">
                  <c:v>0</c:v>
                </c:pt>
                <c:pt idx="4">
                  <c:v>0</c:v>
                </c:pt>
              </c:numCache>
            </c:numRef>
          </c:xVal>
          <c:yVal>
            <c:numRef>
              <c:f>Stabilito!$C$170:$C$174</c:f>
              <c:numCache>
                <c:formatCode>0</c:formatCode>
                <c:ptCount val="5"/>
                <c:pt idx="0">
                  <c:v>-942</c:v>
                </c:pt>
                <c:pt idx="1">
                  <c:v>-942</c:v>
                </c:pt>
                <c:pt idx="2">
                  <c:v>-942</c:v>
                </c:pt>
                <c:pt idx="3">
                  <c:v>-942</c:v>
                </c:pt>
                <c:pt idx="4">
                  <c:v>-942</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-149</c:v>
                </c:pt>
                <c:pt idx="1">
                  <c:v>-95.5</c:v>
                </c:pt>
                <c:pt idx="2">
                  <c:v>-42</c:v>
                </c:pt>
              </c:numCache>
            </c:numRef>
          </c:xVal>
          <c:yVal>
            <c:numRef>
              <c:f>Stabilito!$C$137:$C$139</c:f>
              <c:numCache>
                <c:formatCode>0</c:formatCode>
                <c:ptCount val="3"/>
                <c:pt idx="0">
                  <c:v>-1005.0666666666667</c:v>
                </c:pt>
                <c:pt idx="1">
                  <c:v>-1005.0666666666667</c:v>
                </c:pt>
                <c:pt idx="2">
                  <c:v>-1005.0666666666667</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-182.06666666666666</c:v>
                </c:pt>
                <c:pt idx="1">
                  <c:v>-182.06666666666666</c:v>
                </c:pt>
                <c:pt idx="2">
                  <c:v>-182.06666666666666</c:v>
                </c:pt>
              </c:numCache>
            </c:numRef>
          </c:xVal>
          <c:yVal>
            <c:numRef>
              <c:f>Stabilito!$C$143:$C$145</c:f>
              <c:numCache>
                <c:formatCode>0</c:formatCode>
                <c:ptCount val="3"/>
                <c:pt idx="0">
                  <c:v>-772</c:v>
                </c:pt>
                <c:pt idx="1">
                  <c:v>-832</c:v>
                </c:pt>
                <c:pt idx="2">
                  <c:v>-892</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-198.6</c:v>
                </c:pt>
                <c:pt idx="1">
                  <c:v>-198.6</c:v>
                </c:pt>
                <c:pt idx="2">
                  <c:v>-198.6</c:v>
                </c:pt>
              </c:numCache>
            </c:numRef>
          </c:xVal>
          <c:yVal>
            <c:numRef>
              <c:f>Stabilito!$C$146:$C$148</c:f>
              <c:numCache>
                <c:formatCode>0</c:formatCode>
                <c:ptCount val="3"/>
                <c:pt idx="0">
                  <c:v>-892</c:v>
                </c:pt>
                <c:pt idx="1">
                  <c:v>-932</c:v>
                </c:pt>
                <c:pt idx="2">
                  <c:v>-972</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198.6</c:v>
                </c:pt>
                <c:pt idx="1">
                  <c:v>198.6</c:v>
                </c:pt>
                <c:pt idx="2">
                  <c:v>198.6</c:v>
                </c:pt>
              </c:numCache>
            </c:numRef>
          </c:xVal>
          <c:yVal>
            <c:numRef>
              <c:f>Stabilito!$C$140:$C$142</c:f>
              <c:numCache>
                <c:formatCode>0</c:formatCode>
                <c:ptCount val="3"/>
                <c:pt idx="0">
                  <c:v>-772</c:v>
                </c:pt>
                <c:pt idx="1">
                  <c:v>-857</c:v>
                </c:pt>
                <c:pt idx="2">
                  <c:v>-942</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-198.6</c:v>
                </c:pt>
                <c:pt idx="1">
                  <c:v>-198.6</c:v>
                </c:pt>
                <c:pt idx="2">
                  <c:v>-198.6</c:v>
                </c:pt>
              </c:numCache>
            </c:numRef>
          </c:xVal>
          <c:yVal>
            <c:numRef>
              <c:f>Stabilito!$C$155:$C$157</c:f>
              <c:numCache>
                <c:formatCode>0</c:formatCode>
                <c:ptCount val="3"/>
                <c:pt idx="0">
                  <c:v>-546.00648096625309</c:v>
                </c:pt>
                <c:pt idx="1">
                  <c:v>-657.51705386032995</c:v>
                </c:pt>
                <c:pt idx="2">
                  <c:v>-769.02762675440692</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30</c:v>
                </c:pt>
                <c:pt idx="1">
                  <c:v>30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1.5</c:v>
                </c:pt>
                <c:pt idx="1">
                  <c:v>1.5</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60</c:v>
                </c:pt>
                <c:pt idx="1">
                  <c:v>30</c:v>
                </c:pt>
                <c:pt idx="2">
                  <c:v>15</c:v>
                </c:pt>
                <c:pt idx="3">
                  <c:v>10</c:v>
                </c:pt>
                <c:pt idx="4">
                  <c:v>6</c:v>
                </c:pt>
                <c:pt idx="5">
                  <c:v>4.2857142857142856</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1.5</c:v>
                </c:pt>
              </c:numCache>
            </c:numRef>
          </c:xVal>
          <c:yVal>
            <c:numRef>
              <c:f>Stabilito!$C$195:$C$196</c:f>
              <c:numCache>
                <c:formatCode>General</c:formatCode>
                <c:ptCount val="2"/>
                <c:pt idx="0">
                  <c:v>22.5</c:v>
                </c:pt>
                <c:pt idx="1">
                  <c:v>22.5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4.4444444444444446</c:v>
                </c:pt>
                <c:pt idx="1">
                  <c:v>7</c:v>
                </c:pt>
              </c:numCache>
            </c:numRef>
          </c:xVal>
          <c:yVal>
            <c:numRef>
              <c:f>Stabilito!$C$197:$C$198</c:f>
              <c:numCache>
                <c:formatCode>General</c:formatCode>
                <c:ptCount val="2"/>
                <c:pt idx="0">
                  <c:v>22.5</c:v>
                </c:pt>
                <c:pt idx="1">
                  <c:v>22.5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3.75</c:v>
                </c:pt>
                <c:pt idx="1">
                  <c:v>3.75</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3.75</c:v>
                </c:pt>
                <c:pt idx="1">
                  <c:v>3.75</c:v>
                </c:pt>
              </c:numCache>
            </c:numRef>
          </c:xVal>
          <c:yVal>
            <c:numRef>
              <c:f>Stabilito!$C$201:$C$202</c:f>
              <c:numCache>
                <c:formatCode>General</c:formatCode>
                <c:ptCount val="2"/>
                <c:pt idx="0">
                  <c:v>26.666666666666668</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2.6549364859750075</c:v>
                </c:pt>
                <c:pt idx="1">
                  <c:v>2.6549364859750075</c:v>
                </c:pt>
                <c:pt idx="2">
                  <c:v>2.6550907946953206</c:v>
                </c:pt>
                <c:pt idx="3">
                  <c:v>2.6550907946953206</c:v>
                </c:pt>
              </c:numCache>
            </c:numRef>
          </c:xVal>
          <c:yVal>
            <c:numRef>
              <c:f>Stabilito!$C$190:$C$193</c:f>
              <c:numCache>
                <c:formatCode>0.00</c:formatCode>
                <c:ptCount val="4"/>
                <c:pt idx="0">
                  <c:v>15.602161052846441</c:v>
                </c:pt>
                <c:pt idx="1">
                  <c:v>15.602161052846441</c:v>
                </c:pt>
                <c:pt idx="2">
                  <c:v>15.602161052846441</c:v>
                </c:pt>
                <c:pt idx="3">
                  <c:v>15.602161052846441</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2.6550907946953206</c:v>
                </c:pt>
                <c:pt idx="1">
                  <c:v>2.6549364859750075</c:v>
                </c:pt>
              </c:numCache>
            </c:numRef>
          </c:xVal>
          <c:yVal>
            <c:numRef>
              <c:f>Stabilito!$C$193:$C$194</c:f>
              <c:numCache>
                <c:formatCode>0.00</c:formatCode>
                <c:ptCount val="2"/>
                <c:pt idx="0">
                  <c:v>15.602161052846441</c:v>
                </c:pt>
                <c:pt idx="1">
                  <c:v>15.602161052846441</c:v>
                </c:pt>
              </c:numCache>
            </c:numRef>
          </c:yVal>
          <c:smooth val="0"/>
          <c:extLst>
            <c:ext xmlns:c16="http://schemas.microsoft.com/office/drawing/2014/chart" uri="{C3380CC4-5D6E-409C-BE32-E72D297353CC}">
              <c16:uniqueId val="{0000000B-DD97-4068-951F-4990D529CDCA}"/>
            </c:ext>
          </c:extLst>
        </c:ser>
        <c:ser>
          <c:idx val="12"/>
          <c:order val="12"/>
          <c:tx>
            <c:strRef>
              <c:f>Stabilito!$U$29</c:f>
              <c:strCache>
                <c:ptCount val="1"/>
                <c:pt idx="0">
                  <c:v>OpenRocket</c:v>
                </c:pt>
              </c:strCache>
            </c:strRef>
          </c:tx>
          <c:xVal>
            <c:numRef>
              <c:f>Stabilito!$U$31:$U$32</c:f>
              <c:numCache>
                <c:formatCode>General</c:formatCode>
                <c:ptCount val="2"/>
                <c:pt idx="0">
                  <c:v>2.58</c:v>
                </c:pt>
                <c:pt idx="1">
                  <c:v>2.66</c:v>
                </c:pt>
              </c:numCache>
            </c:numRef>
          </c:xVal>
          <c:yVal>
            <c:numRef>
              <c:f>Stabilito!$V$31:$V$32</c:f>
              <c:numCache>
                <c:formatCode>General</c:formatCode>
                <c:ptCount val="2"/>
                <c:pt idx="0">
                  <c:v>15.795999999999999</c:v>
                </c:pt>
                <c:pt idx="1">
                  <c:v>15.795999999999999</c:v>
                </c:pt>
              </c:numCache>
            </c:numRef>
          </c:yVal>
          <c:smooth val="0"/>
          <c:extLst>
            <c:ext xmlns:c16="http://schemas.microsoft.com/office/drawing/2014/chart" uri="{C3380CC4-5D6E-409C-BE32-E72D297353CC}">
              <c16:uniqueId val="{00000000-129D-4A52-8B50-2D37113355A0}"/>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1203.407191299505</c:v>
                </c:pt>
              </c:numCache>
            </c:numRef>
          </c:xVal>
          <c:yVal>
            <c:numRef>
              <c:f>Trajecto!$C$121</c:f>
              <c:numCache>
                <c:formatCode>0</c:formatCode>
                <c:ptCount val="1"/>
                <c:pt idx="0">
                  <c:v>1203.407191299505</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160.6247500255154</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194.24461358397261</c:v>
                </c:pt>
                <c:pt idx="109">
                  <c:v>#N/A</c:v>
                </c:pt>
                <c:pt idx="110">
                  <c:v>#N/A</c:v>
                </c:pt>
                <c:pt idx="111">
                  <c:v>#N/A</c:v>
                </c:pt>
                <c:pt idx="112">
                  <c:v>#N/A</c:v>
                </c:pt>
                <c:pt idx="113">
                  <c:v>#N/A</c:v>
                </c:pt>
                <c:pt idx="114">
                  <c:v>#N/A</c:v>
                </c:pt>
                <c:pt idx="115">
                  <c:v>#N/A</c:v>
                </c:pt>
                <c:pt idx="116">
                  <c:v>#N/A</c:v>
                </c:pt>
                <c:pt idx="117">
                  <c:v>#N/A</c:v>
                </c:pt>
                <c:pt idx="118">
                  <c:v>225.08174499574679</c:v>
                </c:pt>
                <c:pt idx="119">
                  <c:v>#N/A</c:v>
                </c:pt>
                <c:pt idx="120">
                  <c:v>#N/A</c:v>
                </c:pt>
                <c:pt idx="121">
                  <c:v>#N/A</c:v>
                </c:pt>
                <c:pt idx="122">
                  <c:v>#N/A</c:v>
                </c:pt>
                <c:pt idx="123">
                  <c:v>#N/A</c:v>
                </c:pt>
                <c:pt idx="124">
                  <c:v>#N/A</c:v>
                </c:pt>
                <c:pt idx="125">
                  <c:v>#N/A</c:v>
                </c:pt>
                <c:pt idx="126">
                  <c:v>#N/A</c:v>
                </c:pt>
                <c:pt idx="127">
                  <c:v>#N/A</c:v>
                </c:pt>
                <c:pt idx="128">
                  <c:v>253.77428690533054</c:v>
                </c:pt>
                <c:pt idx="129">
                  <c:v>#N/A</c:v>
                </c:pt>
                <c:pt idx="130">
                  <c:v>#N/A</c:v>
                </c:pt>
                <c:pt idx="131">
                  <c:v>#N/A</c:v>
                </c:pt>
                <c:pt idx="132">
                  <c:v>#N/A</c:v>
                </c:pt>
                <c:pt idx="133">
                  <c:v>#N/A</c:v>
                </c:pt>
                <c:pt idx="134">
                  <c:v>#N/A</c:v>
                </c:pt>
                <c:pt idx="135">
                  <c:v>#N/A</c:v>
                </c:pt>
                <c:pt idx="136">
                  <c:v>#N/A</c:v>
                </c:pt>
                <c:pt idx="137">
                  <c:v>#N/A</c:v>
                </c:pt>
                <c:pt idx="138">
                  <c:v>280.79367465177751</c:v>
                </c:pt>
                <c:pt idx="139">
                  <c:v>#N/A</c:v>
                </c:pt>
                <c:pt idx="140">
                  <c:v>#N/A</c:v>
                </c:pt>
                <c:pt idx="141">
                  <c:v>#N/A</c:v>
                </c:pt>
                <c:pt idx="142">
                  <c:v>#N/A</c:v>
                </c:pt>
                <c:pt idx="143">
                  <c:v>#N/A</c:v>
                </c:pt>
                <c:pt idx="144">
                  <c:v>#N/A</c:v>
                </c:pt>
                <c:pt idx="145">
                  <c:v>#N/A</c:v>
                </c:pt>
                <c:pt idx="146">
                  <c:v>#N/A</c:v>
                </c:pt>
                <c:pt idx="147">
                  <c:v>#N/A</c:v>
                </c:pt>
                <c:pt idx="148">
                  <c:v>306.50034123294313</c:v>
                </c:pt>
                <c:pt idx="149">
                  <c:v>#N/A</c:v>
                </c:pt>
                <c:pt idx="150">
                  <c:v>#N/A</c:v>
                </c:pt>
                <c:pt idx="151">
                  <c:v>#N/A</c:v>
                </c:pt>
                <c:pt idx="152">
                  <c:v>#N/A</c:v>
                </c:pt>
                <c:pt idx="153">
                  <c:v>#N/A</c:v>
                </c:pt>
                <c:pt idx="154">
                  <c:v>#N/A</c:v>
                </c:pt>
                <c:pt idx="155">
                  <c:v>#N/A</c:v>
                </c:pt>
                <c:pt idx="156">
                  <c:v>#N/A</c:v>
                </c:pt>
                <c:pt idx="157">
                  <c:v>#N/A</c:v>
                </c:pt>
                <c:pt idx="158">
                  <c:v>331.17787361427469</c:v>
                </c:pt>
                <c:pt idx="159">
                  <c:v>#N/A</c:v>
                </c:pt>
                <c:pt idx="160">
                  <c:v>#N/A</c:v>
                </c:pt>
                <c:pt idx="161">
                  <c:v>#N/A</c:v>
                </c:pt>
                <c:pt idx="162">
                  <c:v>#N/A</c:v>
                </c:pt>
                <c:pt idx="163">
                  <c:v>#N/A</c:v>
                </c:pt>
                <c:pt idx="164">
                  <c:v>#N/A</c:v>
                </c:pt>
                <c:pt idx="165">
                  <c:v>#N/A</c:v>
                </c:pt>
                <c:pt idx="166">
                  <c:v>#N/A</c:v>
                </c:pt>
                <c:pt idx="167">
                  <c:v>#N/A</c:v>
                </c:pt>
                <c:pt idx="168">
                  <c:v>355.05367433240019</c:v>
                </c:pt>
                <c:pt idx="169">
                  <c:v>#N/A</c:v>
                </c:pt>
                <c:pt idx="170">
                  <c:v>#N/A</c:v>
                </c:pt>
                <c:pt idx="171">
                  <c:v>#N/A</c:v>
                </c:pt>
                <c:pt idx="172">
                  <c:v>#N/A</c:v>
                </c:pt>
                <c:pt idx="173">
                  <c:v>#N/A</c:v>
                </c:pt>
                <c:pt idx="174">
                  <c:v>#N/A</c:v>
                </c:pt>
                <c:pt idx="175">
                  <c:v>#N/A</c:v>
                </c:pt>
                <c:pt idx="176">
                  <c:v>#N/A</c:v>
                </c:pt>
                <c:pt idx="177">
                  <c:v>#N/A</c:v>
                </c:pt>
                <c:pt idx="178">
                  <c:v>378.31006337950743</c:v>
                </c:pt>
                <c:pt idx="179">
                  <c:v>#N/A</c:v>
                </c:pt>
                <c:pt idx="180">
                  <c:v>#N/A</c:v>
                </c:pt>
                <c:pt idx="181">
                  <c:v>#N/A</c:v>
                </c:pt>
                <c:pt idx="182">
                  <c:v>#N/A</c:v>
                </c:pt>
                <c:pt idx="183">
                  <c:v>#N/A</c:v>
                </c:pt>
                <c:pt idx="184">
                  <c:v>#N/A</c:v>
                </c:pt>
                <c:pt idx="185">
                  <c:v>#N/A</c:v>
                </c:pt>
                <c:pt idx="186">
                  <c:v>#N/A</c:v>
                </c:pt>
                <c:pt idx="187">
                  <c:v>#N/A</c:v>
                </c:pt>
                <c:pt idx="188">
                  <c:v>401.08628169849811</c:v>
                </c:pt>
                <c:pt idx="189">
                  <c:v>#N/A</c:v>
                </c:pt>
                <c:pt idx="190">
                  <c:v>#N/A</c:v>
                </c:pt>
                <c:pt idx="191">
                  <c:v>#N/A</c:v>
                </c:pt>
                <c:pt idx="192">
                  <c:v>#N/A</c:v>
                </c:pt>
                <c:pt idx="193">
                  <c:v>#N/A</c:v>
                </c:pt>
                <c:pt idx="194">
                  <c:v>#N/A</c:v>
                </c:pt>
                <c:pt idx="195">
                  <c:v>#N/A</c:v>
                </c:pt>
                <c:pt idx="196">
                  <c:v>#N/A</c:v>
                </c:pt>
                <c:pt idx="197">
                  <c:v>#N/A</c:v>
                </c:pt>
                <c:pt idx="198">
                  <c:v>423.47016593056912</c:v>
                </c:pt>
                <c:pt idx="199">
                  <c:v>#N/A</c:v>
                </c:pt>
                <c:pt idx="200">
                  <c:v>#N/A</c:v>
                </c:pt>
                <c:pt idx="201">
                  <c:v>#N/A</c:v>
                </c:pt>
                <c:pt idx="202">
                  <c:v>#N/A</c:v>
                </c:pt>
                <c:pt idx="203">
                  <c:v>#N/A</c:v>
                </c:pt>
                <c:pt idx="204">
                  <c:v>#N/A</c:v>
                </c:pt>
                <c:pt idx="205">
                  <c:v>#N/A</c:v>
                </c:pt>
                <c:pt idx="206">
                  <c:v>#N/A</c:v>
                </c:pt>
                <c:pt idx="207">
                  <c:v>#N/A</c:v>
                </c:pt>
                <c:pt idx="208">
                  <c:v>445.48516774919801</c:v>
                </c:pt>
                <c:pt idx="209">
                  <c:v>#N/A</c:v>
                </c:pt>
                <c:pt idx="210">
                  <c:v>#N/A</c:v>
                </c:pt>
                <c:pt idx="211">
                  <c:v>#N/A</c:v>
                </c:pt>
                <c:pt idx="212">
                  <c:v>#N/A</c:v>
                </c:pt>
                <c:pt idx="213">
                  <c:v>#N/A</c:v>
                </c:pt>
                <c:pt idx="214">
                  <c:v>#N/A</c:v>
                </c:pt>
                <c:pt idx="215">
                  <c:v>#N/A</c:v>
                </c:pt>
                <c:pt idx="216">
                  <c:v>#N/A</c:v>
                </c:pt>
                <c:pt idx="217">
                  <c:v>#N/A</c:v>
                </c:pt>
                <c:pt idx="218">
                  <c:v>467.09252150812847</c:v>
                </c:pt>
                <c:pt idx="219">
                  <c:v>#N/A</c:v>
                </c:pt>
                <c:pt idx="220">
                  <c:v>#N/A</c:v>
                </c:pt>
                <c:pt idx="221">
                  <c:v>#N/A</c:v>
                </c:pt>
                <c:pt idx="222">
                  <c:v>#N/A</c:v>
                </c:pt>
                <c:pt idx="223">
                  <c:v>#N/A</c:v>
                </c:pt>
                <c:pt idx="224">
                  <c:v>#N/A</c:v>
                </c:pt>
                <c:pt idx="225">
                  <c:v>#N/A</c:v>
                </c:pt>
                <c:pt idx="226">
                  <c:v>#N/A</c:v>
                </c:pt>
                <c:pt idx="227">
                  <c:v>#N/A</c:v>
                </c:pt>
                <c:pt idx="228">
                  <c:v>488.21424757636521</c:v>
                </c:pt>
                <c:pt idx="229">
                  <c:v>#N/A</c:v>
                </c:pt>
                <c:pt idx="230">
                  <c:v>#N/A</c:v>
                </c:pt>
                <c:pt idx="231">
                  <c:v>#N/A</c:v>
                </c:pt>
                <c:pt idx="232">
                  <c:v>#N/A</c:v>
                </c:pt>
                <c:pt idx="233">
                  <c:v>#N/A</c:v>
                </c:pt>
                <c:pt idx="234">
                  <c:v>#N/A</c:v>
                </c:pt>
                <c:pt idx="235">
                  <c:v>#N/A</c:v>
                </c:pt>
                <c:pt idx="236">
                  <c:v>#N/A</c:v>
                </c:pt>
                <c:pt idx="237">
                  <c:v>#N/A</c:v>
                </c:pt>
                <c:pt idx="238">
                  <c:v>508.75755261119798</c:v>
                </c:pt>
                <c:pt idx="239">
                  <c:v>#N/A</c:v>
                </c:pt>
                <c:pt idx="240">
                  <c:v>#N/A</c:v>
                </c:pt>
                <c:pt idx="241">
                  <c:v>#N/A</c:v>
                </c:pt>
                <c:pt idx="242">
                  <c:v>#N/A</c:v>
                </c:pt>
                <c:pt idx="243">
                  <c:v>#N/A</c:v>
                </c:pt>
                <c:pt idx="244">
                  <c:v>#N/A</c:v>
                </c:pt>
                <c:pt idx="245">
                  <c:v>#N/A</c:v>
                </c:pt>
                <c:pt idx="246">
                  <c:v>#N/A</c:v>
                </c:pt>
                <c:pt idx="247">
                  <c:v>#N/A</c:v>
                </c:pt>
                <c:pt idx="248">
                  <c:v>528.63025807609188</c:v>
                </c:pt>
                <c:pt idx="249">
                  <c:v>#N/A</c:v>
                </c:pt>
                <c:pt idx="250">
                  <c:v>#N/A</c:v>
                </c:pt>
                <c:pt idx="251">
                  <c:v>#N/A</c:v>
                </c:pt>
                <c:pt idx="252">
                  <c:v>#N/A</c:v>
                </c:pt>
                <c:pt idx="253">
                  <c:v>#N/A</c:v>
                </c:pt>
                <c:pt idx="254">
                  <c:v>#N/A</c:v>
                </c:pt>
                <c:pt idx="255">
                  <c:v>#N/A</c:v>
                </c:pt>
                <c:pt idx="256">
                  <c:v>#N/A</c:v>
                </c:pt>
                <c:pt idx="257">
                  <c:v>#N/A</c:v>
                </c:pt>
                <c:pt idx="258">
                  <c:v>547.74922533041672</c:v>
                </c:pt>
                <c:pt idx="259">
                  <c:v>#N/A</c:v>
                </c:pt>
                <c:pt idx="260">
                  <c:v>#N/A</c:v>
                </c:pt>
                <c:pt idx="261">
                  <c:v>#N/A</c:v>
                </c:pt>
                <c:pt idx="262">
                  <c:v>#N/A</c:v>
                </c:pt>
                <c:pt idx="263">
                  <c:v>#N/A</c:v>
                </c:pt>
                <c:pt idx="264">
                  <c:v>#N/A</c:v>
                </c:pt>
                <c:pt idx="265">
                  <c:v>#N/A</c:v>
                </c:pt>
                <c:pt idx="266">
                  <c:v>#N/A</c:v>
                </c:pt>
                <c:pt idx="267">
                  <c:v>#N/A</c:v>
                </c:pt>
                <c:pt idx="268">
                  <c:v>566.04480254691271</c:v>
                </c:pt>
                <c:pt idx="269">
                  <c:v>#N/A</c:v>
                </c:pt>
                <c:pt idx="270">
                  <c:v>#N/A</c:v>
                </c:pt>
                <c:pt idx="271">
                  <c:v>#N/A</c:v>
                </c:pt>
                <c:pt idx="272">
                  <c:v>#N/A</c:v>
                </c:pt>
                <c:pt idx="273">
                  <c:v>#N/A</c:v>
                </c:pt>
                <c:pt idx="274">
                  <c:v>#N/A</c:v>
                </c:pt>
                <c:pt idx="275">
                  <c:v>#N/A</c:v>
                </c:pt>
                <c:pt idx="276">
                  <c:v>#N/A</c:v>
                </c:pt>
                <c:pt idx="277">
                  <c:v>#N/A</c:v>
                </c:pt>
                <c:pt idx="278">
                  <c:v>583.46292111676553</c:v>
                </c:pt>
                <c:pt idx="279">
                  <c:v>#N/A</c:v>
                </c:pt>
                <c:pt idx="280">
                  <c:v>#N/A</c:v>
                </c:pt>
                <c:pt idx="281">
                  <c:v>#N/A</c:v>
                </c:pt>
                <c:pt idx="282">
                  <c:v>#N/A</c:v>
                </c:pt>
                <c:pt idx="283">
                  <c:v>#N/A</c:v>
                </c:pt>
                <c:pt idx="284">
                  <c:v>#N/A</c:v>
                </c:pt>
                <c:pt idx="285">
                  <c:v>#N/A</c:v>
                </c:pt>
                <c:pt idx="286">
                  <c:v>#N/A</c:v>
                </c:pt>
                <c:pt idx="287">
                  <c:v>#N/A</c:v>
                </c:pt>
                <c:pt idx="288">
                  <c:v>599.96565958112842</c:v>
                </c:pt>
                <c:pt idx="289">
                  <c:v>#N/A</c:v>
                </c:pt>
                <c:pt idx="290">
                  <c:v>#N/A</c:v>
                </c:pt>
                <c:pt idx="291">
                  <c:v>#N/A</c:v>
                </c:pt>
                <c:pt idx="292">
                  <c:v>#N/A</c:v>
                </c:pt>
                <c:pt idx="293">
                  <c:v>#N/A</c:v>
                </c:pt>
                <c:pt idx="294">
                  <c:v>#N/A</c:v>
                </c:pt>
                <c:pt idx="295">
                  <c:v>#N/A</c:v>
                </c:pt>
                <c:pt idx="296">
                  <c:v>#N/A</c:v>
                </c:pt>
                <c:pt idx="297">
                  <c:v>#N/A</c:v>
                </c:pt>
                <c:pt idx="298">
                  <c:v>615.53075571820784</c:v>
                </c:pt>
                <c:pt idx="299">
                  <c:v>#N/A</c:v>
                </c:pt>
                <c:pt idx="300">
                  <c:v>#N/A</c:v>
                </c:pt>
                <c:pt idx="301">
                  <c:v>#N/A</c:v>
                </c:pt>
                <c:pt idx="302">
                  <c:v>#N/A</c:v>
                </c:pt>
                <c:pt idx="303">
                  <c:v>#N/A</c:v>
                </c:pt>
                <c:pt idx="304">
                  <c:v>#N/A</c:v>
                </c:pt>
                <c:pt idx="305">
                  <c:v>#N/A</c:v>
                </c:pt>
                <c:pt idx="306">
                  <c:v>#N/A</c:v>
                </c:pt>
                <c:pt idx="307">
                  <c:v>#N/A</c:v>
                </c:pt>
                <c:pt idx="308">
                  <c:v>630.15040531179523</c:v>
                </c:pt>
                <c:pt idx="309">
                  <c:v>#N/A</c:v>
                </c:pt>
                <c:pt idx="310">
                  <c:v>#N/A</c:v>
                </c:pt>
                <c:pt idx="311">
                  <c:v>#N/A</c:v>
                </c:pt>
                <c:pt idx="312">
                  <c:v>#N/A</c:v>
                </c:pt>
                <c:pt idx="313">
                  <c:v>#N/A</c:v>
                </c:pt>
                <c:pt idx="314">
                  <c:v>#N/A</c:v>
                </c:pt>
                <c:pt idx="315">
                  <c:v>#N/A</c:v>
                </c:pt>
                <c:pt idx="316">
                  <c:v>#N/A</c:v>
                </c:pt>
                <c:pt idx="317">
                  <c:v>#N/A</c:v>
                </c:pt>
                <c:pt idx="318">
                  <c:v>643.82961238863663</c:v>
                </c:pt>
                <c:pt idx="319">
                  <c:v>#N/A</c:v>
                </c:pt>
                <c:pt idx="320">
                  <c:v>#N/A</c:v>
                </c:pt>
                <c:pt idx="321">
                  <c:v>#N/A</c:v>
                </c:pt>
                <c:pt idx="322">
                  <c:v>#N/A</c:v>
                </c:pt>
                <c:pt idx="323">
                  <c:v>#N/A</c:v>
                </c:pt>
                <c:pt idx="324">
                  <c:v>#N/A</c:v>
                </c:pt>
                <c:pt idx="325">
                  <c:v>#N/A</c:v>
                </c:pt>
                <c:pt idx="326">
                  <c:v>#N/A</c:v>
                </c:pt>
                <c:pt idx="327">
                  <c:v>#N/A</c:v>
                </c:pt>
                <c:pt idx="328">
                  <c:v>656.58430314295663</c:v>
                </c:pt>
                <c:pt idx="329">
                  <c:v>#N/A</c:v>
                </c:pt>
                <c:pt idx="330">
                  <c:v>#N/A</c:v>
                </c:pt>
                <c:pt idx="331">
                  <c:v>#N/A</c:v>
                </c:pt>
                <c:pt idx="332">
                  <c:v>#N/A</c:v>
                </c:pt>
                <c:pt idx="333">
                  <c:v>#N/A</c:v>
                </c:pt>
                <c:pt idx="334">
                  <c:v>#N/A</c:v>
                </c:pt>
                <c:pt idx="335">
                  <c:v>#N/A</c:v>
                </c:pt>
                <c:pt idx="336">
                  <c:v>#N/A</c:v>
                </c:pt>
                <c:pt idx="337">
                  <c:v>#N/A</c:v>
                </c:pt>
                <c:pt idx="338">
                  <c:v>668.43936944504139</c:v>
                </c:pt>
                <c:pt idx="339">
                  <c:v>#N/A</c:v>
                </c:pt>
                <c:pt idx="340">
                  <c:v>#N/A</c:v>
                </c:pt>
                <c:pt idx="341">
                  <c:v>#N/A</c:v>
                </c:pt>
                <c:pt idx="342">
                  <c:v>#N/A</c:v>
                </c:pt>
                <c:pt idx="343">
                  <c:v>#N/A</c:v>
                </c:pt>
                <c:pt idx="344">
                  <c:v>#N/A</c:v>
                </c:pt>
                <c:pt idx="345">
                  <c:v>#N/A</c:v>
                </c:pt>
                <c:pt idx="346">
                  <c:v>#N/A</c:v>
                </c:pt>
                <c:pt idx="347">
                  <c:v>#N/A</c:v>
                </c:pt>
                <c:pt idx="348">
                  <c:v>679.42676486936057</c:v>
                </c:pt>
                <c:pt idx="349">
                  <c:v>#N/A</c:v>
                </c:pt>
                <c:pt idx="350">
                  <c:v>#N/A</c:v>
                </c:pt>
                <c:pt idx="351">
                  <c:v>#N/A</c:v>
                </c:pt>
                <c:pt idx="352">
                  <c:v>#N/A</c:v>
                </c:pt>
                <c:pt idx="353">
                  <c:v>#N/A</c:v>
                </c:pt>
                <c:pt idx="354">
                  <c:v>#N/A</c:v>
                </c:pt>
                <c:pt idx="355">
                  <c:v>#N/A</c:v>
                </c:pt>
                <c:pt idx="356">
                  <c:v>#N/A</c:v>
                </c:pt>
                <c:pt idx="357">
                  <c:v>#N/A</c:v>
                </c:pt>
                <c:pt idx="358">
                  <c:v>689.58373749338045</c:v>
                </c:pt>
                <c:pt idx="359">
                  <c:v>#N/A</c:v>
                </c:pt>
                <c:pt idx="360">
                  <c:v>#N/A</c:v>
                </c:pt>
                <c:pt idx="361">
                  <c:v>#N/A</c:v>
                </c:pt>
                <c:pt idx="362">
                  <c:v>#N/A</c:v>
                </c:pt>
                <c:pt idx="363">
                  <c:v>#N/A</c:v>
                </c:pt>
                <c:pt idx="364">
                  <c:v>#N/A</c:v>
                </c:pt>
                <c:pt idx="365">
                  <c:v>#N/A</c:v>
                </c:pt>
                <c:pt idx="366">
                  <c:v>#N/A</c:v>
                </c:pt>
                <c:pt idx="367">
                  <c:v>#N/A</c:v>
                </c:pt>
                <c:pt idx="368">
                  <c:v>698.95125076237684</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564.96320263534824</c:v>
                </c:pt>
                <c:pt idx="1">
                  <c:v>566.4438588824878</c:v>
                </c:pt>
                <c:pt idx="2">
                  <c:v>567.92177652558212</c:v>
                </c:pt>
                <c:pt idx="3">
                  <c:v>569.3969622765419</c:v>
                </c:pt>
                <c:pt idx="4">
                  <c:v>570.86942281671679</c:v>
                </c:pt>
                <c:pt idx="5">
                  <c:v>572.33916479707989</c:v>
                </c:pt>
                <c:pt idx="6">
                  <c:v>573.80619483841065</c:v>
                </c:pt>
                <c:pt idx="7">
                  <c:v>575.27051953147611</c:v>
                </c:pt>
                <c:pt idx="8">
                  <c:v>576.7321454372111</c:v>
                </c:pt>
                <c:pt idx="9">
                  <c:v>578.19107908689705</c:v>
                </c:pt>
                <c:pt idx="10">
                  <c:v>579.64732698233922</c:v>
                </c:pt>
                <c:pt idx="11">
                  <c:v>581.1008955804873</c:v>
                </c:pt>
                <c:pt idx="12">
                  <c:v>582.55179127836561</c:v>
                </c:pt>
                <c:pt idx="13">
                  <c:v>584.00002042942037</c:v>
                </c:pt>
                <c:pt idx="14">
                  <c:v>585.44558935954694</c:v>
                </c:pt>
                <c:pt idx="15">
                  <c:v>586.8885043672442</c:v>
                </c:pt>
                <c:pt idx="16">
                  <c:v>588.32877172376857</c:v>
                </c:pt>
                <c:pt idx="17">
                  <c:v>589.76639767328686</c:v>
                </c:pt>
                <c:pt idx="18">
                  <c:v>591.20138843302743</c:v>
                </c:pt>
                <c:pt idx="19">
                  <c:v>592.63375019343096</c:v>
                </c:pt>
                <c:pt idx="20">
                  <c:v>594.06348911830003</c:v>
                </c:pt>
                <c:pt idx="21">
                  <c:v>595.49061135272666</c:v>
                </c:pt>
                <c:pt idx="22">
                  <c:v>596.91512303086927</c:v>
                </c:pt>
                <c:pt idx="23">
                  <c:v>598.3370302680205</c:v>
                </c:pt>
                <c:pt idx="24">
                  <c:v>599.75633915282856</c:v>
                </c:pt>
                <c:pt idx="25">
                  <c:v>601.17305574744887</c:v>
                </c:pt>
                <c:pt idx="26">
                  <c:v>602.58718608769504</c:v>
                </c:pt>
                <c:pt idx="27">
                  <c:v>603.9987361831885</c:v>
                </c:pt>
                <c:pt idx="28">
                  <c:v>605.40771201750727</c:v>
                </c:pt>
                <c:pt idx="29">
                  <c:v>606.81411954833311</c:v>
                </c:pt>
                <c:pt idx="30">
                  <c:v>608.2179647075983</c:v>
                </c:pt>
                <c:pt idx="31">
                  <c:v>609.619253401631</c:v>
                </c:pt>
                <c:pt idx="32">
                  <c:v>611.01799151129967</c:v>
                </c:pt>
                <c:pt idx="33">
                  <c:v>612.41418489215653</c:v>
                </c:pt>
                <c:pt idx="34">
                  <c:v>613.80783937457954</c:v>
                </c:pt>
                <c:pt idx="35">
                  <c:v>615.19896076391433</c:v>
                </c:pt>
                <c:pt idx="36">
                  <c:v>616.58755484061385</c:v>
                </c:pt>
                <c:pt idx="37">
                  <c:v>617.97362736037826</c:v>
                </c:pt>
                <c:pt idx="38">
                  <c:v>619.35718405429304</c:v>
                </c:pt>
                <c:pt idx="39">
                  <c:v>620.73823062896633</c:v>
                </c:pt>
                <c:pt idx="40">
                  <c:v>622.11677276666546</c:v>
                </c:pt>
                <c:pt idx="41">
                  <c:v>623.49281612545224</c:v>
                </c:pt>
                <c:pt idx="42">
                  <c:v>624.86636633931766</c:v>
                </c:pt>
                <c:pt idx="43">
                  <c:v>626.2374290183152</c:v>
                </c:pt>
                <c:pt idx="44">
                  <c:v>627.60600974869351</c:v>
                </c:pt>
                <c:pt idx="45">
                  <c:v>628.97211409302827</c:v>
                </c:pt>
                <c:pt idx="46">
                  <c:v>630.33574759035264</c:v>
                </c:pt>
                <c:pt idx="47">
                  <c:v>631.69691575628735</c:v>
                </c:pt>
                <c:pt idx="48">
                  <c:v>633.05562408316939</c:v>
                </c:pt>
                <c:pt idx="49">
                  <c:v>634.41187804018034</c:v>
                </c:pt>
                <c:pt idx="50">
                  <c:v>635.76568307347327</c:v>
                </c:pt>
                <c:pt idx="51">
                  <c:v>637.11704460629915</c:v>
                </c:pt>
                <c:pt idx="52">
                  <c:v>638.46596803913201</c:v>
                </c:pt>
                <c:pt idx="53">
                  <c:v>639.81245874979379</c:v>
                </c:pt>
                <c:pt idx="54">
                  <c:v>641.15652209357768</c:v>
                </c:pt>
                <c:pt idx="55">
                  <c:v>642.49816340337111</c:v>
                </c:pt>
                <c:pt idx="56">
                  <c:v>643.83738798977777</c:v>
                </c:pt>
                <c:pt idx="57">
                  <c:v>645.17420114123831</c:v>
                </c:pt>
                <c:pt idx="58">
                  <c:v>646.50860812415112</c:v>
                </c:pt>
                <c:pt idx="59">
                  <c:v>647.84061418299154</c:v>
                </c:pt>
                <c:pt idx="60">
                  <c:v>649.17022454043035</c:v>
                </c:pt>
                <c:pt idx="61">
                  <c:v>650.49744439745189</c:v>
                </c:pt>
                <c:pt idx="62">
                  <c:v>651.82227893347078</c:v>
                </c:pt>
                <c:pt idx="63">
                  <c:v>653.14473330644842</c:v>
                </c:pt>
                <c:pt idx="64">
                  <c:v>654.46481265300815</c:v>
                </c:pt>
                <c:pt idx="65">
                  <c:v>655.78252208855008</c:v>
                </c:pt>
                <c:pt idx="66">
                  <c:v>657.0978667073648</c:v>
                </c:pt>
                <c:pt idx="67">
                  <c:v>658.41085158274643</c:v>
                </c:pt>
                <c:pt idx="68">
                  <c:v>659.72148176710505</c:v>
                </c:pt>
                <c:pt idx="69">
                  <c:v>661.0297622920782</c:v>
                </c:pt>
                <c:pt idx="70">
                  <c:v>662.33569816864156</c:v>
                </c:pt>
                <c:pt idx="71">
                  <c:v>663.63929438721925</c:v>
                </c:pt>
                <c:pt idx="72">
                  <c:v>664.94055591779295</c:v>
                </c:pt>
                <c:pt idx="73">
                  <c:v>666.23948771001039</c:v>
                </c:pt>
                <c:pt idx="74">
                  <c:v>667.53609469329331</c:v>
                </c:pt>
                <c:pt idx="75">
                  <c:v>668.83038177694448</c:v>
                </c:pt>
                <c:pt idx="76">
                  <c:v>670.12235385025417</c:v>
                </c:pt>
                <c:pt idx="77">
                  <c:v>671.41201578260586</c:v>
                </c:pt>
                <c:pt idx="78">
                  <c:v>672.69937242358117</c:v>
                </c:pt>
                <c:pt idx="79">
                  <c:v>673.98442860306386</c:v>
                </c:pt>
                <c:pt idx="80">
                  <c:v>675.2671891313438</c:v>
                </c:pt>
                <c:pt idx="81">
                  <c:v>676.54765879921956</c:v>
                </c:pt>
                <c:pt idx="82">
                  <c:v>677.82584237810079</c:v>
                </c:pt>
                <c:pt idx="83">
                  <c:v>679.10174462010957</c:v>
                </c:pt>
                <c:pt idx="84">
                  <c:v>680.37537025818142</c:v>
                </c:pt>
                <c:pt idx="85">
                  <c:v>681.6467240061653</c:v>
                </c:pt>
                <c:pt idx="86">
                  <c:v>682.91581055892323</c:v>
                </c:pt>
                <c:pt idx="87">
                  <c:v>684.18263459242894</c:v>
                </c:pt>
                <c:pt idx="88">
                  <c:v>685.44720076386636</c:v>
                </c:pt>
                <c:pt idx="89">
                  <c:v>686.70951371172703</c:v>
                </c:pt>
                <c:pt idx="90">
                  <c:v>687.96957805590682</c:v>
                </c:pt>
                <c:pt idx="91">
                  <c:v>689.22739839780252</c:v>
                </c:pt>
                <c:pt idx="92">
                  <c:v>690.48297932040714</c:v>
                </c:pt>
                <c:pt idx="93">
                  <c:v>691.73632538840525</c:v>
                </c:pt>
                <c:pt idx="94">
                  <c:v>692.98744114826695</c:v>
                </c:pt>
                <c:pt idx="95">
                  <c:v>694.23633112834204</c:v>
                </c:pt>
                <c:pt idx="96">
                  <c:v>695.48299983895299</c:v>
                </c:pt>
                <c:pt idx="97">
                  <c:v>696.72745177248748</c:v>
                </c:pt>
                <c:pt idx="98">
                  <c:v>697.96969140349017</c:v>
                </c:pt>
                <c:pt idx="99">
                  <c:v>699.20972318875431</c:v>
                </c:pt>
                <c:pt idx="100">
                  <c:v>700.44755156741246</c:v>
                </c:pt>
                <c:pt idx="101">
                  <c:v>712.70499046454131</c:v>
                </c:pt>
                <c:pt idx="102">
                  <c:v>724.74492939794459</c:v>
                </c:pt>
                <c:pt idx="103">
                  <c:v>736.57163950669394</c:v>
                </c:pt>
                <c:pt idx="104">
                  <c:v>748.1892267971607</c:v>
                </c:pt>
                <c:pt idx="105">
                  <c:v>759.60164026560244</c:v>
                </c:pt>
                <c:pt idx="106">
                  <c:v>770.81267951679445</c:v>
                </c:pt>
                <c:pt idx="107">
                  <c:v>781.82600191580491</c:v>
                </c:pt>
                <c:pt idx="108">
                  <c:v>792.64512930684919</c:v>
                </c:pt>
                <c:pt idx="109">
                  <c:v>803.27345433030177</c:v>
                </c:pt>
                <c:pt idx="110">
                  <c:v>813.71424636636141</c:v>
                </c:pt>
                <c:pt idx="111">
                  <c:v>823.97065713152244</c:v>
                </c:pt>
                <c:pt idx="112">
                  <c:v>834.04572595188165</c:v>
                </c:pt>
                <c:pt idx="113">
                  <c:v>843.94238473538462</c:v>
                </c:pt>
                <c:pt idx="114">
                  <c:v>853.66346266335961</c:v>
                </c:pt>
                <c:pt idx="115">
                  <c:v>863.21169062009335</c:v>
                </c:pt>
                <c:pt idx="116">
                  <c:v>872.58970537775031</c:v>
                </c:pt>
                <c:pt idx="117">
                  <c:v>881.80005355260846</c:v>
                </c:pt>
                <c:pt idx="118">
                  <c:v>890.84519534737774</c:v>
                </c:pt>
                <c:pt idx="119">
                  <c:v>899.72750809325623</c:v>
                </c:pt>
                <c:pt idx="120">
                  <c:v>908.44928960437119</c:v>
                </c:pt>
                <c:pt idx="121">
                  <c:v>917.01276135632031</c:v>
                </c:pt>
                <c:pt idx="122">
                  <c:v>925.42007149968208</c:v>
                </c:pt>
                <c:pt idx="123">
                  <c:v>933.67329771858101</c:v>
                </c:pt>
                <c:pt idx="124">
                  <c:v>941.77444994367852</c:v>
                </c:pt>
                <c:pt idx="125">
                  <c:v>949.72547292830177</c:v>
                </c:pt>
                <c:pt idx="126">
                  <c:v>957.52824869581468</c:v>
                </c:pt>
                <c:pt idx="127">
                  <c:v>965.18459886578</c:v>
                </c:pt>
                <c:pt idx="128">
                  <c:v>972.69628686594478</c:v>
                </c:pt>
                <c:pt idx="129">
                  <c:v>980.06502003660751</c:v>
                </c:pt>
                <c:pt idx="130">
                  <c:v>987.29245163348946</c:v>
                </c:pt>
                <c:pt idx="131">
                  <c:v>994.38018273482453</c:v>
                </c:pt>
                <c:pt idx="132">
                  <c:v>1001.3297640580122</c:v>
                </c:pt>
                <c:pt idx="133">
                  <c:v>1008.1426976908291</c:v>
                </c:pt>
                <c:pt idx="134">
                  <c:v>1014.8204387418767</c:v>
                </c:pt>
                <c:pt idx="135">
                  <c:v>1021.364396914646</c:v>
                </c:pt>
                <c:pt idx="136">
                  <c:v>1027.7759380093048</c:v>
                </c:pt>
                <c:pt idx="137">
                  <c:v>1034.0563853560593</c:v>
                </c:pt>
                <c:pt idx="138">
                  <c:v>1040.207021183707</c:v>
                </c:pt>
                <c:pt idx="139">
                  <c:v>1046.2290879267762</c:v>
                </c:pt>
                <c:pt idx="140">
                  <c:v>1052.1237894744479</c:v>
                </c:pt>
                <c:pt idx="141">
                  <c:v>1057.8922923642638</c:v>
                </c:pt>
                <c:pt idx="142">
                  <c:v>1063.5357269234535</c:v>
                </c:pt>
                <c:pt idx="143">
                  <c:v>1069.0551883605488</c:v>
                </c:pt>
                <c:pt idx="144">
                  <c:v>1074.4517378098033</c:v>
                </c:pt>
                <c:pt idx="145">
                  <c:v>1079.7264033307983</c:v>
                </c:pt>
                <c:pt idx="146">
                  <c:v>1084.880180865485</c:v>
                </c:pt>
                <c:pt idx="147">
                  <c:v>1089.9140351547924</c:v>
                </c:pt>
                <c:pt idx="148">
                  <c:v>1094.8289006168259</c:v>
                </c:pt>
                <c:pt idx="149">
                  <c:v>1099.6256821885752</c:v>
                </c:pt>
                <c:pt idx="150">
                  <c:v>1104.3052561329582</c:v>
                </c:pt>
                <c:pt idx="151">
                  <c:v>1108.868470812944</c:v>
                </c:pt>
                <c:pt idx="152">
                  <c:v>1113.3161474344195</c:v>
                </c:pt>
                <c:pt idx="153">
                  <c:v>1117.6490807593966</c:v>
                </c:pt>
                <c:pt idx="154">
                  <c:v>1121.86803979109</c:v>
                </c:pt>
                <c:pt idx="155">
                  <c:v>1125.9737684323454</c:v>
                </c:pt>
                <c:pt idx="156">
                  <c:v>1129.9669861188456</c:v>
                </c:pt>
                <c:pt idx="157">
                  <c:v>1133.848388428484</c:v>
                </c:pt>
                <c:pt idx="158">
                  <c:v>1137.6186476682601</c:v>
                </c:pt>
                <c:pt idx="159">
                  <c:v>1141.2784134400254</c:v>
                </c:pt>
                <c:pt idx="160">
                  <c:v>1144.8283131863896</c:v>
                </c:pt>
                <c:pt idx="161">
                  <c:v>1148.2689527180892</c:v>
                </c:pt>
                <c:pt idx="162">
                  <c:v>1151.6009167241134</c:v>
                </c:pt>
                <c:pt idx="163">
                  <c:v>1154.8247692658945</c:v>
                </c:pt>
                <c:pt idx="164">
                  <c:v>1157.9410542568846</c:v>
                </c:pt>
                <c:pt idx="165">
                  <c:v>1160.9502959288648</c:v>
                </c:pt>
                <c:pt idx="166">
                  <c:v>1163.8529992863726</c:v>
                </c:pt>
                <c:pt idx="167">
                  <c:v>1166.6496505506809</c:v>
                </c:pt>
                <c:pt idx="168">
                  <c:v>1169.3407175948221</c:v>
                </c:pt>
                <c:pt idx="169">
                  <c:v>1171.9266503712204</c:v>
                </c:pt>
                <c:pt idx="170">
                  <c:v>1174.4078813335873</c:v>
                </c:pt>
                <c:pt idx="171">
                  <c:v>1176.7848258548277</c:v>
                </c:pt>
                <c:pt idx="172">
                  <c:v>1179.0578826428207</c:v>
                </c:pt>
                <c:pt idx="173">
                  <c:v>1181.2274341560592</c:v>
                </c:pt>
                <c:pt idx="174">
                  <c:v>1183.2938470212739</c:v>
                </c:pt>
                <c:pt idx="175">
                  <c:v>1185.2574724553092</c:v>
                </c:pt>
                <c:pt idx="176">
                  <c:v>1187.118646693672</c:v>
                </c:pt>
                <c:pt idx="177">
                  <c:v>1188.8776914283305</c:v>
                </c:pt>
                <c:pt idx="178">
                  <c:v>1190.5349142574878</c:v>
                </c:pt>
                <c:pt idx="179">
                  <c:v>1192.0906091501938</c:v>
                </c:pt>
                <c:pt idx="180">
                  <c:v>1193.5450569287748</c:v>
                </c:pt>
                <c:pt idx="181">
                  <c:v>1194.8985257721333</c:v>
                </c:pt>
                <c:pt idx="182">
                  <c:v>1196.1512717430028</c:v>
                </c:pt>
                <c:pt idx="183">
                  <c:v>1197.3035393421849</c:v>
                </c:pt>
                <c:pt idx="184">
                  <c:v>1198.3555620926697</c:v>
                </c:pt>
                <c:pt idx="185">
                  <c:v>1199.3075631562785</c:v>
                </c:pt>
                <c:pt idx="186">
                  <c:v>1200.1597559850866</c:v>
                </c:pt>
                <c:pt idx="187">
                  <c:v>1200.9123450093487</c:v>
                </c:pt>
                <c:pt idx="188">
                  <c:v>1201.5655263629462</c:v>
                </c:pt>
                <c:pt idx="189">
                  <c:v>1202.1194886465164</c:v>
                </c:pt>
                <c:pt idx="190">
                  <c:v>1202.574413727401</c:v>
                </c:pt>
                <c:pt idx="191">
                  <c:v>1202.9304775744117</c:v>
                </c:pt>
                <c:pt idx="192">
                  <c:v>1203.1878511241762</c:v>
                </c:pt>
                <c:pt idx="193">
                  <c:v>1203.3467011745663</c:v>
                </c:pt>
                <c:pt idx="194">
                  <c:v>1203.407191299505</c:v>
                </c:pt>
                <c:pt idx="195">
                  <c:v>1203.369482778349</c:v>
                </c:pt>
                <c:pt idx="196">
                  <c:v>1203.2337355321604</c:v>
                </c:pt>
                <c:pt idx="197">
                  <c:v>1203.0001090585617</c:v>
                </c:pt>
                <c:pt idx="198">
                  <c:v>1202.6687633565703</c:v>
                </c:pt>
                <c:pt idx="199">
                  <c:v>1202.2398598328564</c:v>
                </c:pt>
                <c:pt idx="200">
                  <c:v>1201.7135621812686</c:v>
                </c:pt>
                <c:pt idx="201">
                  <c:v>1201.0900372281626</c:v>
                </c:pt>
                <c:pt idx="202">
                  <c:v>1200.3694557370386</c:v>
                </c:pt>
                <c:pt idx="203">
                  <c:v>1199.5519931671272</c:v>
                </c:pt>
                <c:pt idx="204">
                  <c:v>1198.637830381809</c:v>
                </c:pt>
                <c:pt idx="205">
                  <c:v>1197.6271543040189</c:v>
                </c:pt>
                <c:pt idx="206">
                  <c:v>1196.5201585170068</c:v>
                </c:pt>
                <c:pt idx="207">
                  <c:v>1195.3170438099444</c:v>
                </c:pt>
                <c:pt idx="208">
                  <c:v>1194.0180186688408</c:v>
                </c:pt>
                <c:pt idx="209">
                  <c:v>1192.6232997140514</c:v>
                </c:pt>
                <c:pt idx="210">
                  <c:v>1191.1331120862983</c:v>
                </c:pt>
                <c:pt idx="211">
                  <c:v>1189.5476897836081</c:v>
                </c:pt>
                <c:pt idx="212">
                  <c:v>1187.8672759518959</c:v>
                </c:pt>
                <c:pt idx="213">
                  <c:v>1186.0921231321211</c:v>
                </c:pt>
                <c:pt idx="214">
                  <c:v>1184.2224934670305</c:v>
                </c:pt>
                <c:pt idx="215">
                  <c:v>1182.2586588704958</c:v>
                </c:pt>
                <c:pt idx="216">
                  <c:v>1180.20090116239</c:v>
                </c:pt>
                <c:pt idx="217">
                  <c:v>1178.0495121718261</c:v>
                </c:pt>
                <c:pt idx="218">
                  <c:v>1175.8047938114296</c:v>
                </c:pt>
                <c:pt idx="219">
                  <c:v>1173.4670581251485</c:v>
                </c:pt>
                <c:pt idx="220">
                  <c:v>1171.03662731192</c:v>
                </c:pt>
                <c:pt idx="221">
                  <c:v>1168.5138337273333</c:v>
                </c:pt>
                <c:pt idx="222">
                  <c:v>1165.899019865245</c:v>
                </c:pt>
                <c:pt idx="223">
                  <c:v>1163.1925383211335</c:v>
                </c:pt>
                <c:pt idx="224">
                  <c:v>1160.3947517388162</c:v>
                </c:pt>
                <c:pt idx="225">
                  <c:v>1157.5060327420015</c:v>
                </c:pt>
                <c:pt idx="226">
                  <c:v>1154.5267638520111</c:v>
                </c:pt>
                <c:pt idx="227">
                  <c:v>1151.4573373928802</c:v>
                </c:pt>
                <c:pt idx="228">
                  <c:v>1148.2981553849293</c:v>
                </c:pt>
                <c:pt idx="229">
                  <c:v>1145.0496294278012</c:v>
                </c:pt>
                <c:pt idx="230">
                  <c:v>1141.7121805738602</c:v>
                </c:pt>
                <c:pt idx="231">
                  <c:v>1138.2862391927736</c:v>
                </c:pt>
                <c:pt idx="232">
                  <c:v>1134.7722448280181</c:v>
                </c:pt>
                <c:pt idx="233">
                  <c:v>1131.1706460459941</c:v>
                </c:pt>
                <c:pt idx="234">
                  <c:v>1127.4819002783665</c:v>
                </c:pt>
                <c:pt idx="235">
                  <c:v>1123.7064736582081</c:v>
                </c:pt>
                <c:pt idx="236">
                  <c:v>1119.8448408504673</c:v>
                </c:pt>
                <c:pt idx="237">
                  <c:v>1115.8974848772511</c:v>
                </c:pt>
                <c:pt idx="238">
                  <c:v>1111.8648969383714</c:v>
                </c:pt>
                <c:pt idx="239">
                  <c:v>1107.7475762275762</c:v>
                </c:pt>
                <c:pt idx="240">
                  <c:v>1103.5460297448562</c:v>
                </c:pt>
                <c:pt idx="241">
                  <c:v>1099.2607721051938</c:v>
                </c:pt>
                <c:pt idx="242">
                  <c:v>1094.8923253441001</c:v>
                </c:pt>
                <c:pt idx="243">
                  <c:v>1090.4412187202634</c:v>
                </c:pt>
                <c:pt idx="244">
                  <c:v>1085.9079885156168</c:v>
                </c:pt>
                <c:pt idx="245">
                  <c:v>1081.2931778331147</c:v>
                </c:pt>
                <c:pt idx="246">
                  <c:v>1076.597336392495</c:v>
                </c:pt>
                <c:pt idx="247">
                  <c:v>1071.8210203242911</c:v>
                </c:pt>
                <c:pt idx="248">
                  <c:v>1066.964791962341</c:v>
                </c:pt>
                <c:pt idx="249">
                  <c:v>1062.0292196350376</c:v>
                </c:pt>
                <c:pt idx="250">
                  <c:v>1057.0148774555464</c:v>
                </c:pt>
                <c:pt idx="251">
                  <c:v>1051.9223451112116</c:v>
                </c:pt>
                <c:pt idx="252">
                  <c:v>1046.7522076523628</c:v>
                </c:pt>
                <c:pt idx="253">
                  <c:v>1041.505055280724</c:v>
                </c:pt>
                <c:pt idx="254">
                  <c:v>1036.1814831376205</c:v>
                </c:pt>
                <c:pt idx="255">
                  <c:v>1030.7820910921716</c:v>
                </c:pt>
                <c:pt idx="256">
                  <c:v>1025.30748352965</c:v>
                </c:pt>
                <c:pt idx="257">
                  <c:v>1019.7582691401808</c:v>
                </c:pt>
                <c:pt idx="258">
                  <c:v>1014.1350607079511</c:v>
                </c:pt>
                <c:pt idx="259">
                  <c:v>1008.438474901087</c:v>
                </c:pt>
                <c:pt idx="260">
                  <c:v>1002.6691320623578</c:v>
                </c:pt>
                <c:pt idx="261">
                  <c:v>996.82765600085452</c:v>
                </c:pt>
                <c:pt idx="262">
                  <c:v>990.91467378478853</c:v>
                </c:pt>
                <c:pt idx="263">
                  <c:v>984.93081553554748</c:v>
                </c:pt>
                <c:pt idx="264">
                  <c:v>978.87671422314293</c:v>
                </c:pt>
                <c:pt idx="265">
                  <c:v>972.75300546317726</c:v>
                </c:pt>
                <c:pt idx="266">
                  <c:v>966.56032731545213</c:v>
                </c:pt>
                <c:pt idx="267">
                  <c:v>960.29932008433707</c:v>
                </c:pt>
                <c:pt idx="268">
                  <c:v>953.97062612101013</c:v>
                </c:pt>
                <c:pt idx="269">
                  <c:v>947.57488962767934</c:v>
                </c:pt>
                <c:pt idx="270">
                  <c:v>941.1127564638864</c:v>
                </c:pt>
                <c:pt idx="271">
                  <c:v>934.58487395499185</c:v>
                </c:pt>
                <c:pt idx="272">
                  <c:v>927.99189070293528</c:v>
                </c:pt>
                <c:pt idx="273">
                  <c:v>921.3344563993578</c:v>
                </c:pt>
                <c:pt idx="274">
                  <c:v>914.61322164117257</c:v>
                </c:pt>
                <c:pt idx="275">
                  <c:v>907.82883774866207</c:v>
                </c:pt>
                <c:pt idx="276">
                  <c:v>900.98195658617726</c:v>
                </c:pt>
                <c:pt idx="277">
                  <c:v>894.07323038550919</c:v>
                </c:pt>
                <c:pt idx="278">
                  <c:v>887.10331157199994</c:v>
                </c:pt>
                <c:pt idx="279">
                  <c:v>880.07285259345429</c:v>
                </c:pt>
                <c:pt idx="280">
                  <c:v>872.98250575191003</c:v>
                </c:pt>
                <c:pt idx="281">
                  <c:v>865.83292303832127</c:v>
                </c:pt>
                <c:pt idx="282">
                  <c:v>858.62475597020307</c:v>
                </c:pt>
                <c:pt idx="283">
                  <c:v>851.35865543228419</c:v>
                </c:pt>
                <c:pt idx="284">
                  <c:v>844.03527152020877</c:v>
                </c:pt>
                <c:pt idx="285">
                  <c:v>836.65525338732539</c:v>
                </c:pt>
                <c:pt idx="286">
                  <c:v>829.21924909459676</c:v>
                </c:pt>
                <c:pt idx="287">
                  <c:v>821.7279054636607</c:v>
                </c:pt>
                <c:pt idx="288">
                  <c:v>814.18186793306973</c:v>
                </c:pt>
                <c:pt idx="289">
                  <c:v>806.58178041773101</c:v>
                </c:pt>
                <c:pt idx="290">
                  <c:v>798.92828517156772</c:v>
                </c:pt>
                <c:pt idx="291">
                  <c:v>791.22202265341707</c:v>
                </c:pt>
                <c:pt idx="292">
                  <c:v>783.46363139617893</c:v>
                </c:pt>
                <c:pt idx="293">
                  <c:v>775.65374787922394</c:v>
                </c:pt>
                <c:pt idx="294">
                  <c:v>767.79300640406893</c:v>
                </c:pt>
                <c:pt idx="295">
                  <c:v>759.88203897332232</c:v>
                </c:pt>
                <c:pt idx="296">
                  <c:v>751.92147517290061</c:v>
                </c:pt>
                <c:pt idx="297">
                  <c:v>743.91194205751469</c:v>
                </c:pt>
                <c:pt idx="298">
                  <c:v>735.85406403941965</c:v>
                </c:pt>
                <c:pt idx="299">
                  <c:v>727.74846278042207</c:v>
                </c:pt>
                <c:pt idx="300">
                  <c:v>719.59575708713385</c:v>
                </c:pt>
                <c:pt idx="301">
                  <c:v>711.39656280946076</c:v>
                </c:pt>
                <c:pt idx="302">
                  <c:v>703.1514927423101</c:v>
                </c:pt>
                <c:pt idx="303">
                  <c:v>694.86115653050092</c:v>
                </c:pt>
                <c:pt idx="304">
                  <c:v>686.52616057685759</c:v>
                </c:pt>
                <c:pt idx="305">
                  <c:v>678.14710795346434</c:v>
                </c:pt>
                <c:pt idx="306">
                  <c:v>669.7245983160584</c:v>
                </c:pt>
                <c:pt idx="307">
                  <c:v>661.259227821536</c:v>
                </c:pt>
                <c:pt idx="308">
                  <c:v>652.75158904854368</c:v>
                </c:pt>
                <c:pt idx="309">
                  <c:v>644.20227092112623</c:v>
                </c:pt>
                <c:pt idx="310">
                  <c:v>635.61185863540106</c:v>
                </c:pt>
                <c:pt idx="311">
                  <c:v>626.9809335892262</c:v>
                </c:pt>
                <c:pt idx="312">
                  <c:v>618.31007331482863</c:v>
                </c:pt>
                <c:pt idx="313">
                  <c:v>609.59985141435777</c:v>
                </c:pt>
                <c:pt idx="314">
                  <c:v>600.85083749832791</c:v>
                </c:pt>
                <c:pt idx="315">
                  <c:v>592.06359712691221</c:v>
                </c:pt>
                <c:pt idx="316">
                  <c:v>583.23869175404866</c:v>
                </c:pt>
                <c:pt idx="317">
                  <c:v>574.37667867431958</c:v>
                </c:pt>
                <c:pt idx="318">
                  <c:v>565.47811097256226</c:v>
                </c:pt>
                <c:pt idx="319">
                  <c:v>556.54353747617063</c:v>
                </c:pt>
                <c:pt idx="320">
                  <c:v>547.57350271004407</c:v>
                </c:pt>
                <c:pt idx="321">
                  <c:v>538.56854685414066</c:v>
                </c:pt>
                <c:pt idx="322">
                  <c:v>529.52920570359106</c:v>
                </c:pt>
                <c:pt idx="323">
                  <c:v>520.45601063132733</c:v>
                </c:pt>
                <c:pt idx="324">
                  <c:v>511.34948855318294</c:v>
                </c:pt>
                <c:pt idx="325">
                  <c:v>502.2101618954166</c:v>
                </c:pt>
                <c:pt idx="326">
                  <c:v>493.03854856461498</c:v>
                </c:pt>
                <c:pt idx="327">
                  <c:v>483.83516191992709</c:v>
                </c:pt>
                <c:pt idx="328">
                  <c:v>474.60051074758371</c:v>
                </c:pt>
                <c:pt idx="329">
                  <c:v>465.33509923765433</c:v>
                </c:pt>
                <c:pt idx="330">
                  <c:v>456.03942696299481</c:v>
                </c:pt>
                <c:pt idx="331">
                  <c:v>446.71398886033774</c:v>
                </c:pt>
                <c:pt idx="332">
                  <c:v>437.3592752134781</c:v>
                </c:pt>
                <c:pt idx="333">
                  <c:v>427.9757716385065</c:v>
                </c:pt>
                <c:pt idx="334">
                  <c:v>418.56395907104235</c:v>
                </c:pt>
                <c:pt idx="335">
                  <c:v>409.12431375541922</c:v>
                </c:pt>
                <c:pt idx="336">
                  <c:v>399.65730723577497</c:v>
                </c:pt>
                <c:pt idx="337">
                  <c:v>390.16340634899905</c:v>
                </c:pt>
                <c:pt idx="338">
                  <c:v>380.64307321948985</c:v>
                </c:pt>
                <c:pt idx="339">
                  <c:v>371.09676525567505</c:v>
                </c:pt>
                <c:pt idx="340">
                  <c:v>361.52493514824795</c:v>
                </c:pt>
                <c:pt idx="341">
                  <c:v>351.92803087007343</c:v>
                </c:pt>
                <c:pt idx="342">
                  <c:v>342.30649567771724</c:v>
                </c:pt>
                <c:pt idx="343">
                  <c:v>332.66076811455281</c:v>
                </c:pt>
                <c:pt idx="344">
                  <c:v>322.99128201539986</c:v>
                </c:pt>
                <c:pt idx="345">
                  <c:v>313.29846651264995</c:v>
                </c:pt>
                <c:pt idx="346">
                  <c:v>303.58274604383399</c:v>
                </c:pt>
                <c:pt idx="347">
                  <c:v>293.8445403605877</c:v>
                </c:pt>
                <c:pt idx="348">
                  <c:v>284.08426453897124</c:v>
                </c:pt>
                <c:pt idx="349">
                  <c:v>274.30232899109956</c:v>
                </c:pt>
                <c:pt idx="350">
                  <c:v>264.49913947804066</c:v>
                </c:pt>
                <c:pt idx="351">
                  <c:v>254.67509712394022</c:v>
                </c:pt>
                <c:pt idx="352">
                  <c:v>244.83059843132969</c:v>
                </c:pt>
                <c:pt idx="353">
                  <c:v>234.96603529757809</c:v>
                </c:pt>
                <c:pt idx="354">
                  <c:v>225.08179503244594</c:v>
                </c:pt>
                <c:pt idx="355">
                  <c:v>215.17826037670207</c:v>
                </c:pt>
                <c:pt idx="356">
                  <c:v>205.25580952176367</c:v>
                </c:pt>
                <c:pt idx="357">
                  <c:v>195.31481613032099</c:v>
                </c:pt>
                <c:pt idx="358">
                  <c:v>185.35564935790876</c:v>
                </c:pt>
                <c:pt idx="359">
                  <c:v>175.37867387538662</c:v>
                </c:pt>
                <c:pt idx="360">
                  <c:v>165.38424989229216</c:v>
                </c:pt>
                <c:pt idx="361">
                  <c:v>155.37273318103016</c:v>
                </c:pt>
                <c:pt idx="362">
                  <c:v>145.3444751018628</c:v>
                </c:pt>
                <c:pt idx="363">
                  <c:v>135.29982262866591</c:v>
                </c:pt>
                <c:pt idx="364">
                  <c:v>125.23911837541725</c:v>
                </c:pt>
                <c:pt idx="365">
                  <c:v>115.1627006233834</c:v>
                </c:pt>
                <c:pt idx="366">
                  <c:v>105.07090334897238</c:v>
                </c:pt>
                <c:pt idx="367">
                  <c:v>94.964056252220047</c:v>
                </c:pt>
                <c:pt idx="368">
                  <c:v>84.842484785878881</c:v>
                </c:pt>
                <c:pt idx="369">
                  <c:v>74.706510185078272</c:v>
                </c:pt>
                <c:pt idx="370">
                  <c:v>64.556449497526472</c:v>
                </c:pt>
                <c:pt idx="371">
                  <c:v>54.392615614224695</c:v>
                </c:pt>
                <c:pt idx="372">
                  <c:v>44.215317300664751</c:v>
                </c:pt>
                <c:pt idx="373">
                  <c:v>34.024859228482171</c:v>
                </c:pt>
                <c:pt idx="374">
                  <c:v>23.821542007537445</c:v>
                </c:pt>
                <c:pt idx="375">
                  <c:v>13.60566221839872</c:v>
                </c:pt>
                <c:pt idx="376">
                  <c:v>3.3775124451999083</c:v>
                </c:pt>
                <c:pt idx="377">
                  <c:v>-6.8626186911511535</c:v>
                </c:pt>
                <c:pt idx="378">
                  <c:v>-6.8728647470848232</c:v>
                </c:pt>
                <c:pt idx="379">
                  <c:v>-6.8831108145736586</c:v>
                </c:pt>
                <c:pt idx="380">
                  <c:v>-6.8933568936173808</c:v>
                </c:pt>
                <c:pt idx="381">
                  <c:v>-6.9036029842157109</c:v>
                </c:pt>
                <c:pt idx="382">
                  <c:v>-6.913849086368371</c:v>
                </c:pt>
                <c:pt idx="383">
                  <c:v>-6.9240952000750831</c:v>
                </c:pt>
                <c:pt idx="384">
                  <c:v>-6.9343413253355681</c:v>
                </c:pt>
                <c:pt idx="385">
                  <c:v>-6.9445874621495483</c:v>
                </c:pt>
                <c:pt idx="386">
                  <c:v>-6.9548336105167445</c:v>
                </c:pt>
                <c:pt idx="387">
                  <c:v>-6.965079770436879</c:v>
                </c:pt>
                <c:pt idx="388">
                  <c:v>-6.9753259419096727</c:v>
                </c:pt>
                <c:pt idx="389">
                  <c:v>-6.9855721249348477</c:v>
                </c:pt>
                <c:pt idx="390">
                  <c:v>-6.9958183195121251</c:v>
                </c:pt>
                <c:pt idx="391">
                  <c:v>-7.0060645256412268</c:v>
                </c:pt>
                <c:pt idx="392">
                  <c:v>-7.016310743321875</c:v>
                </c:pt>
                <c:pt idx="393">
                  <c:v>-7.0265569725537906</c:v>
                </c:pt>
                <c:pt idx="394">
                  <c:v>-7.0368032133366958</c:v>
                </c:pt>
                <c:pt idx="395">
                  <c:v>-7.0470494656703115</c:v>
                </c:pt>
                <c:pt idx="396">
                  <c:v>-7.0572957295543599</c:v>
                </c:pt>
                <c:pt idx="397">
                  <c:v>-7.067542004988562</c:v>
                </c:pt>
                <c:pt idx="398">
                  <c:v>-7.0777882919726398</c:v>
                </c:pt>
                <c:pt idx="399">
                  <c:v>-7.0880345905063153</c:v>
                </c:pt>
                <c:pt idx="400">
                  <c:v>-7.0982809005893097</c:v>
                </c:pt>
                <c:pt idx="401">
                  <c:v>-7.1085272222213449</c:v>
                </c:pt>
                <c:pt idx="402">
                  <c:v>-7.1187735554021421</c:v>
                </c:pt>
                <c:pt idx="403">
                  <c:v>-7.1290199001314232</c:v>
                </c:pt>
                <c:pt idx="404">
                  <c:v>-7.1392662564089102</c:v>
                </c:pt>
                <c:pt idx="405">
                  <c:v>-7.1495126242343243</c:v>
                </c:pt>
                <c:pt idx="406">
                  <c:v>-7.1597590036073875</c:v>
                </c:pt>
                <c:pt idx="407">
                  <c:v>-7.1700053945278208</c:v>
                </c:pt>
                <c:pt idx="408">
                  <c:v>-7.1802517969953472</c:v>
                </c:pt>
                <c:pt idx="409">
                  <c:v>-7.1904982110096869</c:v>
                </c:pt>
                <c:pt idx="410">
                  <c:v>-7.2007446365705627</c:v>
                </c:pt>
                <c:pt idx="411">
                  <c:v>-7.2109910736776959</c:v>
                </c:pt>
                <c:pt idx="412">
                  <c:v>-7.2212375223308074</c:v>
                </c:pt>
                <c:pt idx="413">
                  <c:v>-7.2314839825296202</c:v>
                </c:pt>
                <c:pt idx="414">
                  <c:v>-7.2417304542738554</c:v>
                </c:pt>
                <c:pt idx="415">
                  <c:v>-7.2519769375632341</c:v>
                </c:pt>
                <c:pt idx="416">
                  <c:v>-7.2622234323974793</c:v>
                </c:pt>
                <c:pt idx="417">
                  <c:v>-7.2724699387763119</c:v>
                </c:pt>
                <c:pt idx="418">
                  <c:v>-7.2827164566994531</c:v>
                </c:pt>
                <c:pt idx="419">
                  <c:v>-7.2929629861666259</c:v>
                </c:pt>
                <c:pt idx="420">
                  <c:v>-7.3032095271775512</c:v>
                </c:pt>
                <c:pt idx="421">
                  <c:v>-7.3134560797319503</c:v>
                </c:pt>
                <c:pt idx="422">
                  <c:v>-7.3237026438295461</c:v>
                </c:pt>
                <c:pt idx="423">
                  <c:v>-7.3339492194700595</c:v>
                </c:pt>
                <c:pt idx="424">
                  <c:v>-7.3441958066532127</c:v>
                </c:pt>
                <c:pt idx="425">
                  <c:v>-7.3544424053787267</c:v>
                </c:pt>
                <c:pt idx="426">
                  <c:v>-7.3646890156463245</c:v>
                </c:pt>
                <c:pt idx="427">
                  <c:v>-7.3749356374557262</c:v>
                </c:pt>
                <c:pt idx="428">
                  <c:v>-7.3851822708066548</c:v>
                </c:pt>
                <c:pt idx="429">
                  <c:v>-7.3954289156988313</c:v>
                </c:pt>
                <c:pt idx="430">
                  <c:v>-7.4056755721319787</c:v>
                </c:pt>
                <c:pt idx="431">
                  <c:v>-7.4159222401058171</c:v>
                </c:pt>
                <c:pt idx="432">
                  <c:v>-7.4261689196200695</c:v>
                </c:pt>
                <c:pt idx="433">
                  <c:v>-7.436415610674457</c:v>
                </c:pt>
                <c:pt idx="434">
                  <c:v>-7.4466623132687015</c:v>
                </c:pt>
                <c:pt idx="435">
                  <c:v>-7.4569090274025251</c:v>
                </c:pt>
                <c:pt idx="436">
                  <c:v>-7.4671557530756498</c:v>
                </c:pt>
                <c:pt idx="437">
                  <c:v>-7.4774024902877967</c:v>
                </c:pt>
                <c:pt idx="438">
                  <c:v>-7.4876492390386877</c:v>
                </c:pt>
                <c:pt idx="439">
                  <c:v>-7.497895999328045</c:v>
                </c:pt>
                <c:pt idx="440">
                  <c:v>-7.5081427711555895</c:v>
                </c:pt>
                <c:pt idx="441">
                  <c:v>-7.5183895545210442</c:v>
                </c:pt>
                <c:pt idx="442">
                  <c:v>-7.5286363494241302</c:v>
                </c:pt>
                <c:pt idx="443">
                  <c:v>-7.5388831558645695</c:v>
                </c:pt>
                <c:pt idx="444">
                  <c:v>-7.5491299738420832</c:v>
                </c:pt>
                <c:pt idx="445">
                  <c:v>-7.5593768033563942</c:v>
                </c:pt>
                <c:pt idx="446">
                  <c:v>-7.5696236444072236</c:v>
                </c:pt>
                <c:pt idx="447">
                  <c:v>-7.5798704969942934</c:v>
                </c:pt>
                <c:pt idx="448">
                  <c:v>-7.5901173611173256</c:v>
                </c:pt>
                <c:pt idx="449">
                  <c:v>-7.6003642367760422</c:v>
                </c:pt>
                <c:pt idx="450">
                  <c:v>-7.6106111239701644</c:v>
                </c:pt>
                <c:pt idx="451">
                  <c:v>-7.6208580226994149</c:v>
                </c:pt>
                <c:pt idx="452">
                  <c:v>-7.631104932963515</c:v>
                </c:pt>
                <c:pt idx="453">
                  <c:v>-7.6413518547621866</c:v>
                </c:pt>
                <c:pt idx="454">
                  <c:v>-7.6515987880951517</c:v>
                </c:pt>
                <c:pt idx="455">
                  <c:v>-7.6618457329621314</c:v>
                </c:pt>
                <c:pt idx="456">
                  <c:v>-7.6720926893628487</c:v>
                </c:pt>
                <c:pt idx="457">
                  <c:v>-7.6823396572970246</c:v>
                </c:pt>
                <c:pt idx="458">
                  <c:v>-7.6925866367643811</c:v>
                </c:pt>
                <c:pt idx="459">
                  <c:v>-7.7028336277646403</c:v>
                </c:pt>
                <c:pt idx="460">
                  <c:v>-7.7130806302975241</c:v>
                </c:pt>
                <c:pt idx="461">
                  <c:v>-7.7233276443627545</c:v>
                </c:pt>
                <c:pt idx="462">
                  <c:v>-7.7335746699600527</c:v>
                </c:pt>
                <c:pt idx="463">
                  <c:v>-7.7438217070891415</c:v>
                </c:pt>
                <c:pt idx="464">
                  <c:v>-7.7540687557497421</c:v>
                </c:pt>
                <c:pt idx="465">
                  <c:v>-7.7643158159415764</c:v>
                </c:pt>
                <c:pt idx="466">
                  <c:v>-7.7745628876643673</c:v>
                </c:pt>
                <c:pt idx="467">
                  <c:v>-7.784809970917836</c:v>
                </c:pt>
                <c:pt idx="468">
                  <c:v>-7.7950570657017035</c:v>
                </c:pt>
                <c:pt idx="469">
                  <c:v>-7.8053041720156928</c:v>
                </c:pt>
                <c:pt idx="470">
                  <c:v>-7.8155512898595259</c:v>
                </c:pt>
                <c:pt idx="471">
                  <c:v>-7.8257984192329237</c:v>
                </c:pt>
                <c:pt idx="472">
                  <c:v>-7.8360455601356094</c:v>
                </c:pt>
                <c:pt idx="473">
                  <c:v>-7.8462927125673039</c:v>
                </c:pt>
                <c:pt idx="474">
                  <c:v>-7.8565398765277292</c:v>
                </c:pt>
                <c:pt idx="475">
                  <c:v>-7.8667870520166083</c:v>
                </c:pt>
                <c:pt idx="476">
                  <c:v>-7.8770342390336623</c:v>
                </c:pt>
                <c:pt idx="477">
                  <c:v>-7.8872814375786131</c:v>
                </c:pt>
                <c:pt idx="478">
                  <c:v>-7.8975286476511828</c:v>
                </c:pt>
                <c:pt idx="479">
                  <c:v>-7.9077758692510933</c:v>
                </c:pt>
                <c:pt idx="480">
                  <c:v>-7.9180231023780667</c:v>
                </c:pt>
                <c:pt idx="481">
                  <c:v>-7.9282703470318241</c:v>
                </c:pt>
                <c:pt idx="482">
                  <c:v>-7.9385176032120883</c:v>
                </c:pt>
                <c:pt idx="483">
                  <c:v>-7.9487648709185814</c:v>
                </c:pt>
                <c:pt idx="484">
                  <c:v>-7.9590121501510245</c:v>
                </c:pt>
                <c:pt idx="485">
                  <c:v>-7.9692594409091404</c:v>
                </c:pt>
                <c:pt idx="486">
                  <c:v>-7.9795067431926512</c:v>
                </c:pt>
                <c:pt idx="487">
                  <c:v>-7.9897540570012779</c:v>
                </c:pt>
                <c:pt idx="488">
                  <c:v>-8.0000013823347427</c:v>
                </c:pt>
                <c:pt idx="489">
                  <c:v>-8.0102487191927683</c:v>
                </c:pt>
                <c:pt idx="490">
                  <c:v>-8.0204960675750758</c:v>
                </c:pt>
                <c:pt idx="491">
                  <c:v>-8.0307434274813883</c:v>
                </c:pt>
                <c:pt idx="492">
                  <c:v>-8.0409907989114267</c:v>
                </c:pt>
                <c:pt idx="493">
                  <c:v>-8.0512381818649139</c:v>
                </c:pt>
                <c:pt idx="494">
                  <c:v>-8.0614855763415711</c:v>
                </c:pt>
                <c:pt idx="495">
                  <c:v>-8.0717329823411212</c:v>
                </c:pt>
                <c:pt idx="496">
                  <c:v>-8.0819803998632853</c:v>
                </c:pt>
                <c:pt idx="497">
                  <c:v>-8.0922278289077862</c:v>
                </c:pt>
                <c:pt idx="498">
                  <c:v>-8.1024752694743452</c:v>
                </c:pt>
                <c:pt idx="499">
                  <c:v>-8.1127227215626849</c:v>
                </c:pt>
                <c:pt idx="500">
                  <c:v>-8.1229701851725267</c:v>
                </c:pt>
                <c:pt idx="501">
                  <c:v>-8.1332176603035933</c:v>
                </c:pt>
                <c:pt idx="502">
                  <c:v>-8.1434651469556076</c:v>
                </c:pt>
                <c:pt idx="503">
                  <c:v>-8.1537126451282891</c:v>
                </c:pt>
                <c:pt idx="504">
                  <c:v>-8.1639601548213623</c:v>
                </c:pt>
                <c:pt idx="505">
                  <c:v>-8.1742076760345483</c:v>
                </c:pt>
                <c:pt idx="506">
                  <c:v>-8.1844552087675684</c:v>
                </c:pt>
                <c:pt idx="507">
                  <c:v>-8.1947027530201453</c:v>
                </c:pt>
                <c:pt idx="508">
                  <c:v>-8.2049503087920002</c:v>
                </c:pt>
                <c:pt idx="509">
                  <c:v>-8.2151978760828559</c:v>
                </c:pt>
                <c:pt idx="510">
                  <c:v>-8.2254454548924354</c:v>
                </c:pt>
                <c:pt idx="511">
                  <c:v>-8.2356930452204598</c:v>
                </c:pt>
                <c:pt idx="512">
                  <c:v>-8.2459406470666519</c:v>
                </c:pt>
                <c:pt idx="513">
                  <c:v>-8.2561882604307328</c:v>
                </c:pt>
                <c:pt idx="514">
                  <c:v>-8.2664358853124256</c:v>
                </c:pt>
                <c:pt idx="515">
                  <c:v>-8.2766835217114512</c:v>
                </c:pt>
                <c:pt idx="516">
                  <c:v>-8.2869311696275325</c:v>
                </c:pt>
                <c:pt idx="517">
                  <c:v>-8.2971788290603907</c:v>
                </c:pt>
                <c:pt idx="518">
                  <c:v>-8.3074265000097487</c:v>
                </c:pt>
                <c:pt idx="519">
                  <c:v>-8.3176741824753275</c:v>
                </c:pt>
                <c:pt idx="520">
                  <c:v>-8.3279218764568501</c:v>
                </c:pt>
                <c:pt idx="521">
                  <c:v>-8.3381695819540393</c:v>
                </c:pt>
                <c:pt idx="522">
                  <c:v>-8.3484172989666163</c:v>
                </c:pt>
                <c:pt idx="523">
                  <c:v>-8.358665027494304</c:v>
                </c:pt>
                <c:pt idx="524">
                  <c:v>-8.3689127675368233</c:v>
                </c:pt>
                <c:pt idx="525">
                  <c:v>-8.3791605190938974</c:v>
                </c:pt>
                <c:pt idx="526">
                  <c:v>-8.3894082821652471</c:v>
                </c:pt>
                <c:pt idx="527">
                  <c:v>-8.3996560567505956</c:v>
                </c:pt>
                <c:pt idx="528">
                  <c:v>-8.4099038428496655</c:v>
                </c:pt>
                <c:pt idx="529">
                  <c:v>-8.4201516404621781</c:v>
                </c:pt>
                <c:pt idx="530">
                  <c:v>-8.4303994495878545</c:v>
                </c:pt>
                <c:pt idx="531">
                  <c:v>-8.4406472702264193</c:v>
                </c:pt>
                <c:pt idx="532">
                  <c:v>-8.4508951023775918</c:v>
                </c:pt>
                <c:pt idx="533">
                  <c:v>-8.4611429460410967</c:v>
                </c:pt>
                <c:pt idx="534">
                  <c:v>-8.4713908012166552</c:v>
                </c:pt>
                <c:pt idx="535">
                  <c:v>-8.4816386679039883</c:v>
                </c:pt>
                <c:pt idx="536">
                  <c:v>-8.4918865461028208</c:v>
                </c:pt>
                <c:pt idx="537">
                  <c:v>-8.5021344358128719</c:v>
                </c:pt>
                <c:pt idx="538">
                  <c:v>-8.5123823370338663</c:v>
                </c:pt>
                <c:pt idx="539">
                  <c:v>-8.5226302497655251</c:v>
                </c:pt>
                <c:pt idx="540">
                  <c:v>-8.5328781740075694</c:v>
                </c:pt>
                <c:pt idx="541">
                  <c:v>-8.543126109759724</c:v>
                </c:pt>
                <c:pt idx="542">
                  <c:v>-8.5533740570217081</c:v>
                </c:pt>
                <c:pt idx="543">
                  <c:v>-8.5636220157932463</c:v>
                </c:pt>
                <c:pt idx="544">
                  <c:v>-8.5738699860740599</c:v>
                </c:pt>
                <c:pt idx="545">
                  <c:v>-8.5841179678638699</c:v>
                </c:pt>
                <c:pt idx="546">
                  <c:v>-8.594365961162401</c:v>
                </c:pt>
                <c:pt idx="547">
                  <c:v>-8.6046139659693726</c:v>
                </c:pt>
                <c:pt idx="548">
                  <c:v>-8.6148619822845092</c:v>
                </c:pt>
                <c:pt idx="549">
                  <c:v>-8.625110010107532</c:v>
                </c:pt>
                <c:pt idx="550">
                  <c:v>-8.6353580494381639</c:v>
                </c:pt>
                <c:pt idx="551">
                  <c:v>-8.645606100276126</c:v>
                </c:pt>
                <c:pt idx="552">
                  <c:v>-8.6558541626211412</c:v>
                </c:pt>
                <c:pt idx="553">
                  <c:v>-8.6661022364729305</c:v>
                </c:pt>
                <c:pt idx="554">
                  <c:v>-8.6763503218312188</c:v>
                </c:pt>
                <c:pt idx="555">
                  <c:v>-8.6865984186957252</c:v>
                </c:pt>
                <c:pt idx="556">
                  <c:v>-8.6968465270661746</c:v>
                </c:pt>
                <c:pt idx="557">
                  <c:v>-8.7070946469422879</c:v>
                </c:pt>
                <c:pt idx="558">
                  <c:v>-8.717342778323788</c:v>
                </c:pt>
                <c:pt idx="559">
                  <c:v>-8.7275909212103961</c:v>
                </c:pt>
                <c:pt idx="560">
                  <c:v>-8.7378390756018351</c:v>
                </c:pt>
                <c:pt idx="561">
                  <c:v>-8.7480872414978279</c:v>
                </c:pt>
                <c:pt idx="562">
                  <c:v>-8.7583354188980955</c:v>
                </c:pt>
                <c:pt idx="563">
                  <c:v>-8.7685836078023609</c:v>
                </c:pt>
                <c:pt idx="564">
                  <c:v>-8.7788318082103469</c:v>
                </c:pt>
                <c:pt idx="565">
                  <c:v>-8.7890800201217747</c:v>
                </c:pt>
                <c:pt idx="566">
                  <c:v>-8.7993282435363671</c:v>
                </c:pt>
                <c:pt idx="567">
                  <c:v>-8.8095764784538453</c:v>
                </c:pt>
                <c:pt idx="568">
                  <c:v>-8.8198247248739321</c:v>
                </c:pt>
                <c:pt idx="569">
                  <c:v>-8.8300729827963504</c:v>
                </c:pt>
                <c:pt idx="570">
                  <c:v>-8.8403212522208232</c:v>
                </c:pt>
                <c:pt idx="571">
                  <c:v>-8.8505695331470715</c:v>
                </c:pt>
                <c:pt idx="572">
                  <c:v>-8.8608178255748182</c:v>
                </c:pt>
                <c:pt idx="573">
                  <c:v>-8.8710661295037863</c:v>
                </c:pt>
                <c:pt idx="574">
                  <c:v>-8.8813144449336967</c:v>
                </c:pt>
                <c:pt idx="575">
                  <c:v>-8.8915627718642725</c:v>
                </c:pt>
                <c:pt idx="576">
                  <c:v>-8.9018111102952346</c:v>
                </c:pt>
                <c:pt idx="577">
                  <c:v>-8.9120594602263061</c:v>
                </c:pt>
                <c:pt idx="578">
                  <c:v>-8.9223078216572098</c:v>
                </c:pt>
                <c:pt idx="579">
                  <c:v>-8.9325561945876686</c:v>
                </c:pt>
                <c:pt idx="580">
                  <c:v>-8.9428045790174036</c:v>
                </c:pt>
                <c:pt idx="581">
                  <c:v>-8.9530529749461376</c:v>
                </c:pt>
                <c:pt idx="582">
                  <c:v>-8.9633013823735936</c:v>
                </c:pt>
                <c:pt idx="583">
                  <c:v>-8.9735498012994928</c:v>
                </c:pt>
                <c:pt idx="584">
                  <c:v>-8.9837982317235578</c:v>
                </c:pt>
                <c:pt idx="585">
                  <c:v>-8.9940466736455118</c:v>
                </c:pt>
                <c:pt idx="586">
                  <c:v>-9.0042951270650775</c:v>
                </c:pt>
                <c:pt idx="587">
                  <c:v>-9.0145435919819761</c:v>
                </c:pt>
                <c:pt idx="588">
                  <c:v>-9.0247920683959304</c:v>
                </c:pt>
                <c:pt idx="589">
                  <c:v>-9.0350405563066616</c:v>
                </c:pt>
                <c:pt idx="590">
                  <c:v>-9.0452890557138925</c:v>
                </c:pt>
                <c:pt idx="591">
                  <c:v>-9.0555375666173461</c:v>
                </c:pt>
                <c:pt idx="592">
                  <c:v>-9.0657860890167452</c:v>
                </c:pt>
                <c:pt idx="593">
                  <c:v>-9.0760346229118127</c:v>
                </c:pt>
                <c:pt idx="594">
                  <c:v>-9.0862831683022698</c:v>
                </c:pt>
                <c:pt idx="595">
                  <c:v>-9.0965317251878375</c:v>
                </c:pt>
                <c:pt idx="596">
                  <c:v>-9.1067802935682405</c:v>
                </c:pt>
                <c:pt idx="597">
                  <c:v>-9.1170288734431999</c:v>
                </c:pt>
                <c:pt idx="598">
                  <c:v>-9.1272774648124386</c:v>
                </c:pt>
                <c:pt idx="599">
                  <c:v>-9.1375260676756795</c:v>
                </c:pt>
                <c:pt idx="600">
                  <c:v>-9.1477746820326438</c:v>
                </c:pt>
                <c:pt idx="601">
                  <c:v>-9.158023307883056</c:v>
                </c:pt>
                <c:pt idx="602">
                  <c:v>-9.1682719452266372</c:v>
                </c:pt>
                <c:pt idx="603">
                  <c:v>-9.1785205940631087</c:v>
                </c:pt>
                <c:pt idx="604">
                  <c:v>-9.1887692543921951</c:v>
                </c:pt>
                <c:pt idx="605">
                  <c:v>-9.1990179262136174</c:v>
                </c:pt>
                <c:pt idx="606">
                  <c:v>-9.2092666095270985</c:v>
                </c:pt>
                <c:pt idx="607">
                  <c:v>-9.2195153043323597</c:v>
                </c:pt>
                <c:pt idx="608">
                  <c:v>-9.2297640106291254</c:v>
                </c:pt>
                <c:pt idx="609">
                  <c:v>-9.240012728417117</c:v>
                </c:pt>
                <c:pt idx="610">
                  <c:v>-9.2502614576960553</c:v>
                </c:pt>
                <c:pt idx="611">
                  <c:v>-9.2605101984656653</c:v>
                </c:pt>
                <c:pt idx="612">
                  <c:v>-9.2707589507256678</c:v>
                </c:pt>
                <c:pt idx="613">
                  <c:v>-9.2810077144757877</c:v>
                </c:pt>
                <c:pt idx="614">
                  <c:v>-9.2912564897157441</c:v>
                </c:pt>
                <c:pt idx="615">
                  <c:v>-9.3015052764452619</c:v>
                </c:pt>
                <c:pt idx="616">
                  <c:v>-9.3117540746640621</c:v>
                </c:pt>
                <c:pt idx="617">
                  <c:v>-9.3220028843718694</c:v>
                </c:pt>
                <c:pt idx="618">
                  <c:v>-9.3322517055684031</c:v>
                </c:pt>
                <c:pt idx="619">
                  <c:v>-9.3425005382533879</c:v>
                </c:pt>
                <c:pt idx="620">
                  <c:v>-9.3527493824265466</c:v>
                </c:pt>
                <c:pt idx="621">
                  <c:v>-9.3629982380876005</c:v>
                </c:pt>
                <c:pt idx="622">
                  <c:v>-9.3732471052362722</c:v>
                </c:pt>
                <c:pt idx="623">
                  <c:v>-9.3834959838722849</c:v>
                </c:pt>
                <c:pt idx="624">
                  <c:v>-9.3937448739953595</c:v>
                </c:pt>
                <c:pt idx="625">
                  <c:v>-9.4039937756052208</c:v>
                </c:pt>
                <c:pt idx="626">
                  <c:v>-9.4142426887015898</c:v>
                </c:pt>
                <c:pt idx="627">
                  <c:v>-9.4244916132841894</c:v>
                </c:pt>
                <c:pt idx="628">
                  <c:v>-9.4347405493527408</c:v>
                </c:pt>
                <c:pt idx="629">
                  <c:v>-9.4449894969069685</c:v>
                </c:pt>
                <c:pt idx="630">
                  <c:v>-9.4552384559465938</c:v>
                </c:pt>
                <c:pt idx="631">
                  <c:v>-9.4654874264713396</c:v>
                </c:pt>
                <c:pt idx="632">
                  <c:v>-9.4757364084809286</c:v>
                </c:pt>
                <c:pt idx="633">
                  <c:v>-9.4859854019750838</c:v>
                </c:pt>
                <c:pt idx="634">
                  <c:v>-9.4962344069535263</c:v>
                </c:pt>
                <c:pt idx="635">
                  <c:v>-9.506483423415979</c:v>
                </c:pt>
                <c:pt idx="636">
                  <c:v>-9.5167324513621647</c:v>
                </c:pt>
                <c:pt idx="637">
                  <c:v>-9.5269814907918065</c:v>
                </c:pt>
                <c:pt idx="638">
                  <c:v>-9.537230541704627</c:v>
                </c:pt>
                <c:pt idx="639">
                  <c:v>-9.5474796041003493</c:v>
                </c:pt>
                <c:pt idx="640">
                  <c:v>-9.5577286779786945</c:v>
                </c:pt>
                <c:pt idx="641">
                  <c:v>-9.5679777633393854</c:v>
                </c:pt>
                <c:pt idx="642">
                  <c:v>-9.578226860182145</c:v>
                </c:pt>
                <c:pt idx="643">
                  <c:v>-9.588475968506696</c:v>
                </c:pt>
                <c:pt idx="644">
                  <c:v>-9.5987250883127597</c:v>
                </c:pt>
                <c:pt idx="645">
                  <c:v>-9.6089742196000607</c:v>
                </c:pt>
                <c:pt idx="646">
                  <c:v>-9.6192233623683201</c:v>
                </c:pt>
                <c:pt idx="647">
                  <c:v>-9.6294725166172608</c:v>
                </c:pt>
                <c:pt idx="648">
                  <c:v>-9.6397216823466056</c:v>
                </c:pt>
                <c:pt idx="649">
                  <c:v>-9.6499708595560776</c:v>
                </c:pt>
                <c:pt idx="650">
                  <c:v>-9.6602200482453977</c:v>
                </c:pt>
                <c:pt idx="651">
                  <c:v>-9.6704692484142907</c:v>
                </c:pt>
                <c:pt idx="652">
                  <c:v>-9.6807184600624776</c:v>
                </c:pt>
                <c:pt idx="653">
                  <c:v>-9.6909676831896814</c:v>
                </c:pt>
                <c:pt idx="654">
                  <c:v>-9.7012169177956249</c:v>
                </c:pt>
                <c:pt idx="655">
                  <c:v>-9.711466163880031</c:v>
                </c:pt>
                <c:pt idx="656">
                  <c:v>-9.7217154214426209</c:v>
                </c:pt>
                <c:pt idx="657">
                  <c:v>-9.7319646904831192</c:v>
                </c:pt>
                <c:pt idx="658">
                  <c:v>-9.742213971001247</c:v>
                </c:pt>
                <c:pt idx="659">
                  <c:v>-9.7524632629967272</c:v>
                </c:pt>
                <c:pt idx="660">
                  <c:v>-9.7627125664692844</c:v>
                </c:pt>
                <c:pt idx="661">
                  <c:v>-9.7729618814186381</c:v>
                </c:pt>
                <c:pt idx="662">
                  <c:v>-9.7832112078445128</c:v>
                </c:pt>
                <c:pt idx="663">
                  <c:v>-9.7934605457466315</c:v>
                </c:pt>
                <c:pt idx="664">
                  <c:v>-9.8037098951247152</c:v>
                </c:pt>
                <c:pt idx="665">
                  <c:v>-9.8139592559784887</c:v>
                </c:pt>
                <c:pt idx="666">
                  <c:v>-9.8242086283076731</c:v>
                </c:pt>
                <c:pt idx="667">
                  <c:v>-9.8344580121119911</c:v>
                </c:pt>
                <c:pt idx="668">
                  <c:v>-9.8447074073911658</c:v>
                </c:pt>
                <c:pt idx="669">
                  <c:v>-9.85495681414492</c:v>
                </c:pt>
                <c:pt idx="670">
                  <c:v>-9.8652062323729766</c:v>
                </c:pt>
                <c:pt idx="671">
                  <c:v>-9.8754556620750567</c:v>
                </c:pt>
                <c:pt idx="672">
                  <c:v>-9.8857051032508849</c:v>
                </c:pt>
                <c:pt idx="673">
                  <c:v>-9.8959545559001825</c:v>
                </c:pt>
                <c:pt idx="674">
                  <c:v>-9.9062040200226722</c:v>
                </c:pt>
                <c:pt idx="675">
                  <c:v>-9.916453495618077</c:v>
                </c:pt>
                <c:pt idx="676">
                  <c:v>-9.9267029826861197</c:v>
                </c:pt>
                <c:pt idx="677">
                  <c:v>-9.9369524812265233</c:v>
                </c:pt>
                <c:pt idx="678">
                  <c:v>-9.9472019912390106</c:v>
                </c:pt>
                <c:pt idx="679">
                  <c:v>-9.9574515127233045</c:v>
                </c:pt>
                <c:pt idx="680">
                  <c:v>-9.967701045679128</c:v>
                </c:pt>
                <c:pt idx="681">
                  <c:v>-9.977950590106202</c:v>
                </c:pt>
                <c:pt idx="682">
                  <c:v>-9.9882001460042513</c:v>
                </c:pt>
                <c:pt idx="683">
                  <c:v>-9.998449713372997</c:v>
                </c:pt>
                <c:pt idx="684">
                  <c:v>-10.008699292212162</c:v>
                </c:pt>
                <c:pt idx="685">
                  <c:v>-10.018948882521469</c:v>
                </c:pt>
                <c:pt idx="686">
                  <c:v>-10.029198484300641</c:v>
                </c:pt>
                <c:pt idx="687">
                  <c:v>-10.039448097549402</c:v>
                </c:pt>
                <c:pt idx="688">
                  <c:v>-10.049697722267473</c:v>
                </c:pt>
                <c:pt idx="689">
                  <c:v>-10.059947358454577</c:v>
                </c:pt>
                <c:pt idx="690">
                  <c:v>-10.070197006110439</c:v>
                </c:pt>
                <c:pt idx="691">
                  <c:v>-10.080446665234778</c:v>
                </c:pt>
                <c:pt idx="692">
                  <c:v>-10.090696335827319</c:v>
                </c:pt>
                <c:pt idx="693">
                  <c:v>-10.100946017887786</c:v>
                </c:pt>
                <c:pt idx="694">
                  <c:v>-10.111195711415899</c:v>
                </c:pt>
                <c:pt idx="695">
                  <c:v>-10.121445416411381</c:v>
                </c:pt>
                <c:pt idx="696">
                  <c:v>-10.131695132873958</c:v>
                </c:pt>
                <c:pt idx="697">
                  <c:v>-10.141944860803349</c:v>
                </c:pt>
                <c:pt idx="698">
                  <c:v>-10.152194600199278</c:v>
                </c:pt>
                <c:pt idx="699">
                  <c:v>-10.162444351061469</c:v>
                </c:pt>
                <c:pt idx="700">
                  <c:v>-10.172694113389642</c:v>
                </c:pt>
                <c:pt idx="701">
                  <c:v>-10.182943887183523</c:v>
                </c:pt>
                <c:pt idx="702">
                  <c:v>-10.193193672442833</c:v>
                </c:pt>
                <c:pt idx="703">
                  <c:v>-10.203443469167295</c:v>
                </c:pt>
                <c:pt idx="704">
                  <c:v>-10.213693277356633</c:v>
                </c:pt>
                <c:pt idx="705">
                  <c:v>-10.223943097010569</c:v>
                </c:pt>
                <c:pt idx="706">
                  <c:v>-10.234192928128826</c:v>
                </c:pt>
                <c:pt idx="707">
                  <c:v>-10.244442770711125</c:v>
                </c:pt>
                <c:pt idx="708">
                  <c:v>-10.25469262475719</c:v>
                </c:pt>
                <c:pt idx="709">
                  <c:v>-10.264942490266746</c:v>
                </c:pt>
                <c:pt idx="710">
                  <c:v>-10.275192367239512</c:v>
                </c:pt>
                <c:pt idx="711">
                  <c:v>-10.285442255675214</c:v>
                </c:pt>
                <c:pt idx="712">
                  <c:v>-10.295692155573573</c:v>
                </c:pt>
                <c:pt idx="713">
                  <c:v>-10.305942066934312</c:v>
                </c:pt>
                <c:pt idx="714">
                  <c:v>-10.316191989757154</c:v>
                </c:pt>
                <c:pt idx="715">
                  <c:v>-10.326441924041823</c:v>
                </c:pt>
                <c:pt idx="716">
                  <c:v>-10.336691869788041</c:v>
                </c:pt>
                <c:pt idx="717">
                  <c:v>-10.346941826995531</c:v>
                </c:pt>
                <c:pt idx="718">
                  <c:v>-10.357191795664015</c:v>
                </c:pt>
                <c:pt idx="719">
                  <c:v>-10.367441775793216</c:v>
                </c:pt>
                <c:pt idx="720">
                  <c:v>-10.377691767382858</c:v>
                </c:pt>
                <c:pt idx="721">
                  <c:v>-10.387941770432663</c:v>
                </c:pt>
                <c:pt idx="722">
                  <c:v>-10.398191784942355</c:v>
                </c:pt>
                <c:pt idx="723">
                  <c:v>-10.408441810911656</c:v>
                </c:pt>
                <c:pt idx="724">
                  <c:v>-10.418691848340288</c:v>
                </c:pt>
                <c:pt idx="725">
                  <c:v>-10.428941897227975</c:v>
                </c:pt>
                <c:pt idx="726">
                  <c:v>-10.43919195757444</c:v>
                </c:pt>
                <c:pt idx="727">
                  <c:v>-10.449442029379405</c:v>
                </c:pt>
                <c:pt idx="728">
                  <c:v>-10.459692112642593</c:v>
                </c:pt>
                <c:pt idx="729">
                  <c:v>-10.469942207363728</c:v>
                </c:pt>
                <c:pt idx="730">
                  <c:v>-10.480192313542531</c:v>
                </c:pt>
                <c:pt idx="731">
                  <c:v>-10.490442431178726</c:v>
                </c:pt>
                <c:pt idx="732">
                  <c:v>-10.500692560272038</c:v>
                </c:pt>
                <c:pt idx="733">
                  <c:v>-10.510942700822186</c:v>
                </c:pt>
                <c:pt idx="734">
                  <c:v>-10.521192852828896</c:v>
                </c:pt>
                <c:pt idx="735">
                  <c:v>-10.53144301629189</c:v>
                </c:pt>
                <c:pt idx="736">
                  <c:v>-10.541693191210889</c:v>
                </c:pt>
                <c:pt idx="737">
                  <c:v>-10.551943377585619</c:v>
                </c:pt>
                <c:pt idx="738">
                  <c:v>-10.562193575415801</c:v>
                </c:pt>
                <c:pt idx="739">
                  <c:v>-10.572443784701159</c:v>
                </c:pt>
                <c:pt idx="740">
                  <c:v>-10.582694005441414</c:v>
                </c:pt>
                <c:pt idx="741">
                  <c:v>-10.592944237636292</c:v>
                </c:pt>
                <c:pt idx="742">
                  <c:v>-10.603194481285513</c:v>
                </c:pt>
                <c:pt idx="743">
                  <c:v>-10.613444736388802</c:v>
                </c:pt>
                <c:pt idx="744">
                  <c:v>-10.623695002945881</c:v>
                </c:pt>
                <c:pt idx="745">
                  <c:v>-10.633945280956473</c:v>
                </c:pt>
                <c:pt idx="746">
                  <c:v>-10.644195570420301</c:v>
                </c:pt>
                <c:pt idx="747">
                  <c:v>-10.654445871337089</c:v>
                </c:pt>
                <c:pt idx="748">
                  <c:v>-10.664696183706559</c:v>
                </c:pt>
                <c:pt idx="749">
                  <c:v>-10.674946507528434</c:v>
                </c:pt>
                <c:pt idx="750">
                  <c:v>-10.685196842802435</c:v>
                </c:pt>
                <c:pt idx="751">
                  <c:v>-10.695447189528288</c:v>
                </c:pt>
                <c:pt idx="752">
                  <c:v>-10.705697547705714</c:v>
                </c:pt>
                <c:pt idx="753">
                  <c:v>-10.715947917334439</c:v>
                </c:pt>
                <c:pt idx="754">
                  <c:v>-10.726198298414184</c:v>
                </c:pt>
                <c:pt idx="755">
                  <c:v>-10.736448690944671</c:v>
                </c:pt>
                <c:pt idx="756">
                  <c:v>-10.746699094925624</c:v>
                </c:pt>
                <c:pt idx="757">
                  <c:v>-10.756949510356765</c:v>
                </c:pt>
                <c:pt idx="758">
                  <c:v>-10.76719993723782</c:v>
                </c:pt>
                <c:pt idx="759">
                  <c:v>-10.777450375568508</c:v>
                </c:pt>
                <c:pt idx="760">
                  <c:v>-10.787700825348555</c:v>
                </c:pt>
                <c:pt idx="761">
                  <c:v>-10.797951286577682</c:v>
                </c:pt>
                <c:pt idx="762">
                  <c:v>-10.808201759255613</c:v>
                </c:pt>
                <c:pt idx="763">
                  <c:v>-10.818452243382072</c:v>
                </c:pt>
                <c:pt idx="764">
                  <c:v>-10.828702738956782</c:v>
                </c:pt>
                <c:pt idx="765">
                  <c:v>-10.838953245979464</c:v>
                </c:pt>
                <c:pt idx="766">
                  <c:v>-10.849203764449843</c:v>
                </c:pt>
                <c:pt idx="767">
                  <c:v>-10.859454294367641</c:v>
                </c:pt>
                <c:pt idx="768">
                  <c:v>-10.869704835732581</c:v>
                </c:pt>
                <c:pt idx="769">
                  <c:v>-10.879955388544385</c:v>
                </c:pt>
                <c:pt idx="770">
                  <c:v>-10.890205952802777</c:v>
                </c:pt>
                <c:pt idx="771">
                  <c:v>-10.900456528507481</c:v>
                </c:pt>
                <c:pt idx="772">
                  <c:v>-10.910707115658219</c:v>
                </c:pt>
                <c:pt idx="773">
                  <c:v>-10.920957714254715</c:v>
                </c:pt>
                <c:pt idx="774">
                  <c:v>-10.931208324296692</c:v>
                </c:pt>
                <c:pt idx="775">
                  <c:v>-10.941458945783873</c:v>
                </c:pt>
                <c:pt idx="776">
                  <c:v>-10.951709578715981</c:v>
                </c:pt>
                <c:pt idx="777">
                  <c:v>-10.961960223092738</c:v>
                </c:pt>
                <c:pt idx="778">
                  <c:v>-10.972210878913868</c:v>
                </c:pt>
                <c:pt idx="779">
                  <c:v>-10.982461546179094</c:v>
                </c:pt>
                <c:pt idx="780">
                  <c:v>-10.992712224888137</c:v>
                </c:pt>
                <c:pt idx="781">
                  <c:v>-11.002962915040724</c:v>
                </c:pt>
                <c:pt idx="782">
                  <c:v>-11.013213616636577</c:v>
                </c:pt>
                <c:pt idx="783">
                  <c:v>-11.023464329675416</c:v>
                </c:pt>
                <c:pt idx="784">
                  <c:v>-11.033715054156968</c:v>
                </c:pt>
                <c:pt idx="785">
                  <c:v>-11.043965790080954</c:v>
                </c:pt>
                <c:pt idx="786">
                  <c:v>-11.054216537447097</c:v>
                </c:pt>
                <c:pt idx="787">
                  <c:v>-11.064467296255122</c:v>
                </c:pt>
                <c:pt idx="788">
                  <c:v>-11.074718066504751</c:v>
                </c:pt>
                <c:pt idx="789">
                  <c:v>-11.084968848195706</c:v>
                </c:pt>
                <c:pt idx="790">
                  <c:v>-11.095219641327711</c:v>
                </c:pt>
                <c:pt idx="791">
                  <c:v>-11.10547044590049</c:v>
                </c:pt>
                <c:pt idx="792">
                  <c:v>-11.115721261913766</c:v>
                </c:pt>
                <c:pt idx="793">
                  <c:v>-11.125972089367261</c:v>
                </c:pt>
                <c:pt idx="794">
                  <c:v>-11.136222928260699</c:v>
                </c:pt>
                <c:pt idx="795">
                  <c:v>-11.146473778593801</c:v>
                </c:pt>
                <c:pt idx="796">
                  <c:v>-11.156724640366294</c:v>
                </c:pt>
                <c:pt idx="797">
                  <c:v>-11.166975513577899</c:v>
                </c:pt>
                <c:pt idx="798">
                  <c:v>-11.177226398228338</c:v>
                </c:pt>
                <c:pt idx="799">
                  <c:v>-11.187477294317336</c:v>
                </c:pt>
                <c:pt idx="800">
                  <c:v>-11.197728201844617</c:v>
                </c:pt>
                <c:pt idx="801">
                  <c:v>-11.207979120809902</c:v>
                </c:pt>
                <c:pt idx="802">
                  <c:v>-11.218230051212915</c:v>
                </c:pt>
                <c:pt idx="803">
                  <c:v>-11.228480993053379</c:v>
                </c:pt>
                <c:pt idx="804">
                  <c:v>-11.238731946331018</c:v>
                </c:pt>
                <c:pt idx="805">
                  <c:v>-11.248982911045555</c:v>
                </c:pt>
                <c:pt idx="806">
                  <c:v>-11.259233887196713</c:v>
                </c:pt>
                <c:pt idx="807">
                  <c:v>-11.269484874784213</c:v>
                </c:pt>
                <c:pt idx="808">
                  <c:v>-11.27973587380778</c:v>
                </c:pt>
                <c:pt idx="809">
                  <c:v>-11.289986884267138</c:v>
                </c:pt>
                <c:pt idx="810">
                  <c:v>-11.30023790616201</c:v>
                </c:pt>
                <c:pt idx="811">
                  <c:v>-11.310488939492119</c:v>
                </c:pt>
                <c:pt idx="812">
                  <c:v>-11.320739984257187</c:v>
                </c:pt>
                <c:pt idx="813">
                  <c:v>-11.330991040456938</c:v>
                </c:pt>
                <c:pt idx="814">
                  <c:v>-11.341242108091096</c:v>
                </c:pt>
                <c:pt idx="815">
                  <c:v>-11.351493187159384</c:v>
                </c:pt>
                <c:pt idx="816">
                  <c:v>-11.361744277661524</c:v>
                </c:pt>
                <c:pt idx="817">
                  <c:v>-11.371995379597241</c:v>
                </c:pt>
                <c:pt idx="818">
                  <c:v>-11.382246492966257</c:v>
                </c:pt>
                <c:pt idx="819">
                  <c:v>-11.392497617768294</c:v>
                </c:pt>
                <c:pt idx="820">
                  <c:v>-11.402748754003078</c:v>
                </c:pt>
                <c:pt idx="821">
                  <c:v>-11.412999901670331</c:v>
                </c:pt>
                <c:pt idx="822">
                  <c:v>-11.423251060769775</c:v>
                </c:pt>
                <c:pt idx="823">
                  <c:v>-11.433502231301135</c:v>
                </c:pt>
                <c:pt idx="824">
                  <c:v>-11.443753413264135</c:v>
                </c:pt>
                <c:pt idx="825">
                  <c:v>-11.454004606658497</c:v>
                </c:pt>
                <c:pt idx="826">
                  <c:v>-11.464255811483945</c:v>
                </c:pt>
                <c:pt idx="827">
                  <c:v>-11.4745070277402</c:v>
                </c:pt>
                <c:pt idx="828">
                  <c:v>-11.484758255426987</c:v>
                </c:pt>
                <c:pt idx="829">
                  <c:v>-11.49500949454403</c:v>
                </c:pt>
                <c:pt idx="830">
                  <c:v>-11.50526074509105</c:v>
                </c:pt>
                <c:pt idx="831">
                  <c:v>-11.515512007067771</c:v>
                </c:pt>
                <c:pt idx="832">
                  <c:v>-11.525763280473919</c:v>
                </c:pt>
                <c:pt idx="833">
                  <c:v>-11.536014565309214</c:v>
                </c:pt>
                <c:pt idx="834">
                  <c:v>-11.546265861573382</c:v>
                </c:pt>
                <c:pt idx="835">
                  <c:v>-11.556517169266144</c:v>
                </c:pt>
                <c:pt idx="836">
                  <c:v>-11.566768488387224</c:v>
                </c:pt>
                <c:pt idx="837">
                  <c:v>-11.577019818936344</c:v>
                </c:pt>
                <c:pt idx="838">
                  <c:v>-11.587271160913231</c:v>
                </c:pt>
                <c:pt idx="839">
                  <c:v>-11.597522514317605</c:v>
                </c:pt>
                <c:pt idx="840">
                  <c:v>-11.607773879149191</c:v>
                </c:pt>
                <c:pt idx="841">
                  <c:v>-11.618025255407712</c:v>
                </c:pt>
                <c:pt idx="842">
                  <c:v>-11.628276643092891</c:v>
                </c:pt>
                <c:pt idx="843">
                  <c:v>-11.638528042204451</c:v>
                </c:pt>
                <c:pt idx="844">
                  <c:v>-11.648779452742115</c:v>
                </c:pt>
                <c:pt idx="845">
                  <c:v>-11.659030874705609</c:v>
                </c:pt>
                <c:pt idx="846">
                  <c:v>-11.669282308094653</c:v>
                </c:pt>
                <c:pt idx="847">
                  <c:v>-11.679533752908972</c:v>
                </c:pt>
                <c:pt idx="848">
                  <c:v>-11.689785209148289</c:v>
                </c:pt>
                <c:pt idx="849">
                  <c:v>-11.700036676812328</c:v>
                </c:pt>
                <c:pt idx="850">
                  <c:v>-11.710288155900811</c:v>
                </c:pt>
                <c:pt idx="851">
                  <c:v>-11.720539646413462</c:v>
                </c:pt>
                <c:pt idx="852">
                  <c:v>-11.730791148350004</c:v>
                </c:pt>
                <c:pt idx="853">
                  <c:v>-11.741042661710162</c:v>
                </c:pt>
                <c:pt idx="854">
                  <c:v>-11.751294186493659</c:v>
                </c:pt>
                <c:pt idx="855">
                  <c:v>-11.761545722700218</c:v>
                </c:pt>
                <c:pt idx="856">
                  <c:v>-11.771797270329561</c:v>
                </c:pt>
                <c:pt idx="857">
                  <c:v>-11.782048829381413</c:v>
                </c:pt>
                <c:pt idx="858">
                  <c:v>-11.792300399855495</c:v>
                </c:pt>
                <c:pt idx="859">
                  <c:v>-11.802551981751535</c:v>
                </c:pt>
                <c:pt idx="860">
                  <c:v>-11.812803575069251</c:v>
                </c:pt>
                <c:pt idx="861">
                  <c:v>-11.823055179808371</c:v>
                </c:pt>
                <c:pt idx="862">
                  <c:v>-11.833306795968616</c:v>
                </c:pt>
                <c:pt idx="863">
                  <c:v>-11.843558423549709</c:v>
                </c:pt>
                <c:pt idx="864">
                  <c:v>-11.853810062551375</c:v>
                </c:pt>
                <c:pt idx="865">
                  <c:v>-11.864061712973337</c:v>
                </c:pt>
                <c:pt idx="866">
                  <c:v>-11.874313374815317</c:v>
                </c:pt>
                <c:pt idx="867">
                  <c:v>-11.88456504807704</c:v>
                </c:pt>
                <c:pt idx="868">
                  <c:v>-11.894816732758228</c:v>
                </c:pt>
                <c:pt idx="869">
                  <c:v>-11.905068428858606</c:v>
                </c:pt>
                <c:pt idx="870">
                  <c:v>-11.915320136377895</c:v>
                </c:pt>
                <c:pt idx="871">
                  <c:v>-11.925571855315821</c:v>
                </c:pt>
                <c:pt idx="872">
                  <c:v>-11.935823585672107</c:v>
                </c:pt>
                <c:pt idx="873">
                  <c:v>-11.946075327446477</c:v>
                </c:pt>
                <c:pt idx="874">
                  <c:v>-11.956327080638653</c:v>
                </c:pt>
                <c:pt idx="875">
                  <c:v>-11.966578845248359</c:v>
                </c:pt>
                <c:pt idx="876">
                  <c:v>-11.976830621275317</c:v>
                </c:pt>
                <c:pt idx="877">
                  <c:v>-11.987082408719253</c:v>
                </c:pt>
                <c:pt idx="878">
                  <c:v>-11.99733420757989</c:v>
                </c:pt>
                <c:pt idx="879">
                  <c:v>-12.00758601785695</c:v>
                </c:pt>
                <c:pt idx="880">
                  <c:v>-12.017837839550157</c:v>
                </c:pt>
                <c:pt idx="881">
                  <c:v>-12.028089672659236</c:v>
                </c:pt>
                <c:pt idx="882">
                  <c:v>-12.038341517183909</c:v>
                </c:pt>
                <c:pt idx="883">
                  <c:v>-12.048593373123898</c:v>
                </c:pt>
                <c:pt idx="884">
                  <c:v>-12.058845240478929</c:v>
                </c:pt>
                <c:pt idx="885">
                  <c:v>-12.069097119248726</c:v>
                </c:pt>
                <c:pt idx="886">
                  <c:v>-12.07934900943301</c:v>
                </c:pt>
                <c:pt idx="887">
                  <c:v>-12.089600911031505</c:v>
                </c:pt>
                <c:pt idx="888">
                  <c:v>-12.099852824043936</c:v>
                </c:pt>
                <c:pt idx="889">
                  <c:v>-12.110104748470025</c:v>
                </c:pt>
                <c:pt idx="890">
                  <c:v>-12.120356684309497</c:v>
                </c:pt>
                <c:pt idx="891">
                  <c:v>-12.130608631562074</c:v>
                </c:pt>
                <c:pt idx="892">
                  <c:v>-12.140860590227481</c:v>
                </c:pt>
                <c:pt idx="893">
                  <c:v>-12.151112560305441</c:v>
                </c:pt>
                <c:pt idx="894">
                  <c:v>-12.161364541795676</c:v>
                </c:pt>
                <c:pt idx="895">
                  <c:v>-12.171616534697911</c:v>
                </c:pt>
                <c:pt idx="896">
                  <c:v>-12.18186853901187</c:v>
                </c:pt>
                <c:pt idx="897">
                  <c:v>-12.192120554737276</c:v>
                </c:pt>
                <c:pt idx="898">
                  <c:v>-12.202372581873853</c:v>
                </c:pt>
                <c:pt idx="899">
                  <c:v>-12.212624620421323</c:v>
                </c:pt>
                <c:pt idx="900">
                  <c:v>-12.22287667037941</c:v>
                </c:pt>
                <c:pt idx="901">
                  <c:v>-12.233128731747838</c:v>
                </c:pt>
                <c:pt idx="902">
                  <c:v>-12.243380804526332</c:v>
                </c:pt>
                <c:pt idx="903">
                  <c:v>-12.253632888714613</c:v>
                </c:pt>
                <c:pt idx="904">
                  <c:v>-12.263884984312407</c:v>
                </c:pt>
                <c:pt idx="905">
                  <c:v>-12.274137091319435</c:v>
                </c:pt>
                <c:pt idx="906">
                  <c:v>-12.284389209735423</c:v>
                </c:pt>
                <c:pt idx="907">
                  <c:v>-12.294641339560092</c:v>
                </c:pt>
                <c:pt idx="908">
                  <c:v>-12.304893480793169</c:v>
                </c:pt>
                <c:pt idx="909">
                  <c:v>-12.315145633434375</c:v>
                </c:pt>
                <c:pt idx="910">
                  <c:v>-12.325397797483433</c:v>
                </c:pt>
                <c:pt idx="911">
                  <c:v>-12.335649972940068</c:v>
                </c:pt>
                <c:pt idx="912">
                  <c:v>-12.345902159804004</c:v>
                </c:pt>
                <c:pt idx="913">
                  <c:v>-12.356154358074964</c:v>
                </c:pt>
                <c:pt idx="914">
                  <c:v>-12.366406567752671</c:v>
                </c:pt>
                <c:pt idx="915">
                  <c:v>-12.376658788836849</c:v>
                </c:pt>
                <c:pt idx="916">
                  <c:v>-12.386911021327222</c:v>
                </c:pt>
                <c:pt idx="917">
                  <c:v>-12.397163265223513</c:v>
                </c:pt>
                <c:pt idx="918">
                  <c:v>-12.407415520525447</c:v>
                </c:pt>
                <c:pt idx="919">
                  <c:v>-12.417667787232746</c:v>
                </c:pt>
                <c:pt idx="920">
                  <c:v>-12.427920065345134</c:v>
                </c:pt>
                <c:pt idx="921">
                  <c:v>-12.438172354862335</c:v>
                </c:pt>
                <c:pt idx="922">
                  <c:v>-12.448424655784072</c:v>
                </c:pt>
                <c:pt idx="923">
                  <c:v>-12.458676968110069</c:v>
                </c:pt>
                <c:pt idx="924">
                  <c:v>-12.46892929184005</c:v>
                </c:pt>
                <c:pt idx="925">
                  <c:v>-12.479181626973739</c:v>
                </c:pt>
                <c:pt idx="926">
                  <c:v>-12.489433973510859</c:v>
                </c:pt>
                <c:pt idx="927">
                  <c:v>-12.499686331451134</c:v>
                </c:pt>
                <c:pt idx="928">
                  <c:v>-12.509938700794287</c:v>
                </c:pt>
                <c:pt idx="929">
                  <c:v>-12.520191081540041</c:v>
                </c:pt>
                <c:pt idx="930">
                  <c:v>-12.530443473688122</c:v>
                </c:pt>
                <c:pt idx="931">
                  <c:v>-12.540695877238251</c:v>
                </c:pt>
                <c:pt idx="932">
                  <c:v>-12.550948292190155</c:v>
                </c:pt>
                <c:pt idx="933">
                  <c:v>-12.561200718543555</c:v>
                </c:pt>
                <c:pt idx="934">
                  <c:v>-12.571453156298174</c:v>
                </c:pt>
                <c:pt idx="935">
                  <c:v>-12.581705605453738</c:v>
                </c:pt>
                <c:pt idx="936">
                  <c:v>-12.591958066009969</c:v>
                </c:pt>
                <c:pt idx="937">
                  <c:v>-12.602210537966592</c:v>
                </c:pt>
                <c:pt idx="938">
                  <c:v>-12.612463021323329</c:v>
                </c:pt>
                <c:pt idx="939">
                  <c:v>-12.622715516079905</c:v>
                </c:pt>
                <c:pt idx="940">
                  <c:v>-12.632968022236044</c:v>
                </c:pt>
                <c:pt idx="941">
                  <c:v>-12.64322053979147</c:v>
                </c:pt>
                <c:pt idx="942">
                  <c:v>-12.653473068745905</c:v>
                </c:pt>
                <c:pt idx="943">
                  <c:v>-12.663725609099075</c:v>
                </c:pt>
                <c:pt idx="944">
                  <c:v>-12.673978160850702</c:v>
                </c:pt>
                <c:pt idx="945">
                  <c:v>-12.684230724000509</c:v>
                </c:pt>
                <c:pt idx="946">
                  <c:v>-12.694483298548221</c:v>
                </c:pt>
                <c:pt idx="947">
                  <c:v>-12.704735884493561</c:v>
                </c:pt>
                <c:pt idx="948">
                  <c:v>-12.714988481836253</c:v>
                </c:pt>
                <c:pt idx="949">
                  <c:v>-12.725241090576022</c:v>
                </c:pt>
                <c:pt idx="950">
                  <c:v>-12.735493710712591</c:v>
                </c:pt>
                <c:pt idx="951">
                  <c:v>-12.745746342245683</c:v>
                </c:pt>
                <c:pt idx="952">
                  <c:v>-12.755998985175022</c:v>
                </c:pt>
                <c:pt idx="953">
                  <c:v>-12.766251639500332</c:v>
                </c:pt>
                <c:pt idx="954">
                  <c:v>-12.776504305221337</c:v>
                </c:pt>
                <c:pt idx="955">
                  <c:v>-12.78675698233776</c:v>
                </c:pt>
                <c:pt idx="956">
                  <c:v>-12.797009670849326</c:v>
                </c:pt>
                <c:pt idx="957">
                  <c:v>-12.807262370755756</c:v>
                </c:pt>
                <c:pt idx="958">
                  <c:v>-12.817515082056778</c:v>
                </c:pt>
                <c:pt idx="959">
                  <c:v>-12.827767804752112</c:v>
                </c:pt>
                <c:pt idx="960">
                  <c:v>-12.838020538841484</c:v>
                </c:pt>
                <c:pt idx="961">
                  <c:v>-12.848273284324616</c:v>
                </c:pt>
                <c:pt idx="962">
                  <c:v>-12.858526041201234</c:v>
                </c:pt>
                <c:pt idx="963">
                  <c:v>-12.86877880947106</c:v>
                </c:pt>
                <c:pt idx="964">
                  <c:v>-12.879031589133819</c:v>
                </c:pt>
                <c:pt idx="965">
                  <c:v>-12.889284380189233</c:v>
                </c:pt>
                <c:pt idx="966">
                  <c:v>-12.899537182637028</c:v>
                </c:pt>
                <c:pt idx="967">
                  <c:v>-12.909789996476926</c:v>
                </c:pt>
                <c:pt idx="968">
                  <c:v>-12.920042821708652</c:v>
                </c:pt>
                <c:pt idx="969">
                  <c:v>-12.930295658331929</c:v>
                </c:pt>
                <c:pt idx="970">
                  <c:v>-12.940548506346481</c:v>
                </c:pt>
                <c:pt idx="971">
                  <c:v>-12.950801365752032</c:v>
                </c:pt>
                <c:pt idx="972">
                  <c:v>-12.961054236548305</c:v>
                </c:pt>
                <c:pt idx="973">
                  <c:v>-12.971307118735027</c:v>
                </c:pt>
                <c:pt idx="974">
                  <c:v>-12.981560012311919</c:v>
                </c:pt>
                <c:pt idx="975">
                  <c:v>-12.991812917278704</c:v>
                </c:pt>
                <c:pt idx="976">
                  <c:v>-13.002065833635108</c:v>
                </c:pt>
                <c:pt idx="977">
                  <c:v>-13.012318761380854</c:v>
                </c:pt>
                <c:pt idx="978">
                  <c:v>-13.022571700515666</c:v>
                </c:pt>
                <c:pt idx="979">
                  <c:v>-13.032824651039267</c:v>
                </c:pt>
                <c:pt idx="980">
                  <c:v>-13.043077612951381</c:v>
                </c:pt>
                <c:pt idx="981">
                  <c:v>-13.053330586251732</c:v>
                </c:pt>
                <c:pt idx="982">
                  <c:v>-13.063583570940045</c:v>
                </c:pt>
                <c:pt idx="983">
                  <c:v>-13.073836567016043</c:v>
                </c:pt>
                <c:pt idx="984">
                  <c:v>-13.084089574479451</c:v>
                </c:pt>
                <c:pt idx="985">
                  <c:v>-13.094342593329992</c:v>
                </c:pt>
                <c:pt idx="986">
                  <c:v>-13.104595623567389</c:v>
                </c:pt>
                <c:pt idx="987">
                  <c:v>-13.114848665191367</c:v>
                </c:pt>
                <c:pt idx="988">
                  <c:v>-13.12510171820165</c:v>
                </c:pt>
                <c:pt idx="989">
                  <c:v>-13.135354782597961</c:v>
                </c:pt>
                <c:pt idx="990">
                  <c:v>-13.145607858380023</c:v>
                </c:pt>
                <c:pt idx="991">
                  <c:v>-13.155860945547563</c:v>
                </c:pt>
                <c:pt idx="992">
                  <c:v>-13.166114044100302</c:v>
                </c:pt>
                <c:pt idx="993">
                  <c:v>-13.176367154037965</c:v>
                </c:pt>
                <c:pt idx="994">
                  <c:v>-13.186620275360276</c:v>
                </c:pt>
                <c:pt idx="995">
                  <c:v>-13.196873408066958</c:v>
                </c:pt>
                <c:pt idx="996">
                  <c:v>-13.207126552157737</c:v>
                </c:pt>
                <c:pt idx="997">
                  <c:v>-13.217379707632334</c:v>
                </c:pt>
                <c:pt idx="998">
                  <c:v>-13.227632874490476</c:v>
                </c:pt>
                <c:pt idx="999">
                  <c:v>-13.237886052731884</c:v>
                </c:pt>
                <c:pt idx="1000">
                  <c:v>-13.248139242356284</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131.1551130355156</c:v>
                </c:pt>
                <c:pt idx="1">
                  <c:v>131.54017769867295</c:v>
                </c:pt>
                <c:pt idx="2">
                  <c:v>131.9247852732999</c:v>
                </c:pt>
                <c:pt idx="3">
                  <c:v>132.30893720267505</c:v>
                </c:pt>
                <c:pt idx="4">
                  <c:v>132.69263492367816</c:v>
                </c:pt>
                <c:pt idx="5">
                  <c:v>133.07587986682898</c:v>
                </c:pt>
                <c:pt idx="6">
                  <c:v>133.45867345632601</c:v>
                </c:pt>
                <c:pt idx="7">
                  <c:v>133.84101711008469</c:v>
                </c:pt>
                <c:pt idx="8">
                  <c:v>134.22291223977552</c:v>
                </c:pt>
                <c:pt idx="9">
                  <c:v>134.60436025086184</c:v>
                </c:pt>
                <c:pt idx="10">
                  <c:v>134.98536254263723</c:v>
                </c:pt>
                <c:pt idx="11">
                  <c:v>135.36592050419148</c:v>
                </c:pt>
                <c:pt idx="12">
                  <c:v>135.74603551044956</c:v>
                </c:pt>
                <c:pt idx="13">
                  <c:v>136.1257089264306</c:v>
                </c:pt>
                <c:pt idx="14">
                  <c:v>136.50494211143152</c:v>
                </c:pt>
                <c:pt idx="15">
                  <c:v>136.88373641905949</c:v>
                </c:pt>
                <c:pt idx="16">
                  <c:v>137.26209319726416</c:v>
                </c:pt>
                <c:pt idx="17">
                  <c:v>137.64001378836969</c:v>
                </c:pt>
                <c:pt idx="18">
                  <c:v>138.01749952910649</c:v>
                </c:pt>
                <c:pt idx="19">
                  <c:v>138.39455175064282</c:v>
                </c:pt>
                <c:pt idx="20">
                  <c:v>138.77117177861609</c:v>
                </c:pt>
                <c:pt idx="21">
                  <c:v>139.14736093521398</c:v>
                </c:pt>
                <c:pt idx="22">
                  <c:v>139.52312054121981</c:v>
                </c:pt>
                <c:pt idx="23">
                  <c:v>139.89845191392013</c:v>
                </c:pt>
                <c:pt idx="24">
                  <c:v>140.27335636504819</c:v>
                </c:pt>
                <c:pt idx="25">
                  <c:v>140.64783520081599</c:v>
                </c:pt>
                <c:pt idx="26">
                  <c:v>141.02188972194594</c:v>
                </c:pt>
                <c:pt idx="27">
                  <c:v>141.39552122370245</c:v>
                </c:pt>
                <c:pt idx="28">
                  <c:v>141.76873099592314</c:v>
                </c:pt>
                <c:pt idx="29">
                  <c:v>142.14152032304995</c:v>
                </c:pt>
                <c:pt idx="30">
                  <c:v>142.51389048415999</c:v>
                </c:pt>
                <c:pt idx="31">
                  <c:v>142.88584275299615</c:v>
                </c:pt>
                <c:pt idx="32">
                  <c:v>143.25737839799751</c:v>
                </c:pt>
                <c:pt idx="33">
                  <c:v>143.62849868232948</c:v>
                </c:pt>
                <c:pt idx="34">
                  <c:v>143.9992048639138</c:v>
                </c:pt>
                <c:pt idx="35">
                  <c:v>144.36949819545839</c:v>
                </c:pt>
                <c:pt idx="36">
                  <c:v>144.73937992448674</c:v>
                </c:pt>
                <c:pt idx="37">
                  <c:v>145.10885129336734</c:v>
                </c:pt>
                <c:pt idx="38">
                  <c:v>145.47791353934278</c:v>
                </c:pt>
                <c:pt idx="39">
                  <c:v>145.84656789455872</c:v>
                </c:pt>
                <c:pt idx="40">
                  <c:v>146.21481558609258</c:v>
                </c:pt>
                <c:pt idx="41">
                  <c:v>146.58265783598205</c:v>
                </c:pt>
                <c:pt idx="42">
                  <c:v>146.95009586125343</c:v>
                </c:pt>
                <c:pt idx="43">
                  <c:v>147.31713087394974</c:v>
                </c:pt>
                <c:pt idx="44">
                  <c:v>147.68376408115864</c:v>
                </c:pt>
                <c:pt idx="45">
                  <c:v>148.04999668504018</c:v>
                </c:pt>
                <c:pt idx="46">
                  <c:v>148.41582988285433</c:v>
                </c:pt>
                <c:pt idx="47">
                  <c:v>148.78126486698824</c:v>
                </c:pt>
                <c:pt idx="48">
                  <c:v>149.14630282498354</c:v>
                </c:pt>
                <c:pt idx="49">
                  <c:v>149.51094493956319</c:v>
                </c:pt>
                <c:pt idx="50">
                  <c:v>149.87519238865832</c:v>
                </c:pt>
                <c:pt idx="51">
                  <c:v>150.23904634543473</c:v>
                </c:pt>
                <c:pt idx="52">
                  <c:v>150.60250797831944</c:v>
                </c:pt>
                <c:pt idx="53">
                  <c:v>150.96557845102674</c:v>
                </c:pt>
                <c:pt idx="54">
                  <c:v>151.32825892258438</c:v>
                </c:pt>
                <c:pt idx="55">
                  <c:v>151.69055054735935</c:v>
                </c:pt>
                <c:pt idx="56">
                  <c:v>152.05245447508358</c:v>
                </c:pt>
                <c:pt idx="57">
                  <c:v>152.41397185087945</c:v>
                </c:pt>
                <c:pt idx="58">
                  <c:v>152.77510381528515</c:v>
                </c:pt>
                <c:pt idx="59">
                  <c:v>153.1358515042798</c:v>
                </c:pt>
                <c:pt idx="60">
                  <c:v>153.4962160493084</c:v>
                </c:pt>
                <c:pt idx="61">
                  <c:v>153.85619857730677</c:v>
                </c:pt>
                <c:pt idx="62">
                  <c:v>154.21580021072606</c:v>
                </c:pt>
                <c:pt idx="63">
                  <c:v>154.57502206755728</c:v>
                </c:pt>
                <c:pt idx="64">
                  <c:v>154.93386526135563</c:v>
                </c:pt>
                <c:pt idx="65">
                  <c:v>155.29233090126465</c:v>
                </c:pt>
                <c:pt idx="66">
                  <c:v>155.65042009204012</c:v>
                </c:pt>
                <c:pt idx="67">
                  <c:v>156.00813393407401</c:v>
                </c:pt>
                <c:pt idx="68">
                  <c:v>156.36547352341799</c:v>
                </c:pt>
                <c:pt idx="69">
                  <c:v>156.72243995180705</c:v>
                </c:pt>
                <c:pt idx="70">
                  <c:v>157.07903430668273</c:v>
                </c:pt>
                <c:pt idx="71">
                  <c:v>157.43525767121642</c:v>
                </c:pt>
                <c:pt idx="72">
                  <c:v>157.79111112433228</c:v>
                </c:pt>
                <c:pt idx="73">
                  <c:v>158.14659574073013</c:v>
                </c:pt>
                <c:pt idx="74">
                  <c:v>158.50171259090826</c:v>
                </c:pt>
                <c:pt idx="75">
                  <c:v>158.85646274118582</c:v>
                </c:pt>
                <c:pt idx="76">
                  <c:v>159.21084725372538</c:v>
                </c:pt>
                <c:pt idx="77">
                  <c:v>159.56486718655515</c:v>
                </c:pt>
                <c:pt idx="78">
                  <c:v>159.91852359359106</c:v>
                </c:pt>
                <c:pt idx="79">
                  <c:v>160.27181752465876</c:v>
                </c:pt>
                <c:pt idx="80">
                  <c:v>160.6247500255154</c:v>
                </c:pt>
                <c:pt idx="81">
                  <c:v>160.97732213787134</c:v>
                </c:pt>
                <c:pt idx="82">
                  <c:v>161.3295348994117</c:v>
                </c:pt>
                <c:pt idx="83">
                  <c:v>161.6813893438177</c:v>
                </c:pt>
                <c:pt idx="84">
                  <c:v>162.0328865007879</c:v>
                </c:pt>
                <c:pt idx="85">
                  <c:v>162.38402739605931</c:v>
                </c:pt>
                <c:pt idx="86">
                  <c:v>162.73481305142843</c:v>
                </c:pt>
                <c:pt idx="87">
                  <c:v>163.08524448477198</c:v>
                </c:pt>
                <c:pt idx="88">
                  <c:v>163.43532271006762</c:v>
                </c:pt>
                <c:pt idx="89">
                  <c:v>163.78504873741451</c:v>
                </c:pt>
                <c:pt idx="90">
                  <c:v>164.13442357305374</c:v>
                </c:pt>
                <c:pt idx="91">
                  <c:v>164.48344821938855</c:v>
                </c:pt>
                <c:pt idx="92">
                  <c:v>164.8321236750046</c:v>
                </c:pt>
                <c:pt idx="93">
                  <c:v>165.18045093468984</c:v>
                </c:pt>
                <c:pt idx="94">
                  <c:v>165.52843098945453</c:v>
                </c:pt>
                <c:pt idx="95">
                  <c:v>165.8760648265509</c:v>
                </c:pt>
                <c:pt idx="96">
                  <c:v>166.22335342949285</c:v>
                </c:pt>
                <c:pt idx="97">
                  <c:v>166.5702977780754</c:v>
                </c:pt>
                <c:pt idx="98">
                  <c:v>166.91689884839408</c:v>
                </c:pt>
                <c:pt idx="99">
                  <c:v>167.26315761286423</c:v>
                </c:pt>
                <c:pt idx="100">
                  <c:v>167.60907504024001</c:v>
                </c:pt>
                <c:pt idx="101">
                  <c:v>171.04955052912521</c:v>
                </c:pt>
                <c:pt idx="102">
                  <c:v>174.45651352640897</c:v>
                </c:pt>
                <c:pt idx="103">
                  <c:v>177.83089954716377</c:v>
                </c:pt>
                <c:pt idx="104">
                  <c:v>181.17360985472294</c:v>
                </c:pt>
                <c:pt idx="105">
                  <c:v>184.4855131765118</c:v>
                </c:pt>
                <c:pt idx="106">
                  <c:v>187.76744731369195</c:v>
                </c:pt>
                <c:pt idx="107">
                  <c:v>191.0202206524346</c:v>
                </c:pt>
                <c:pt idx="108">
                  <c:v>194.24461358397261</c:v>
                </c:pt>
                <c:pt idx="109">
                  <c:v>197.44137983997732</c:v>
                </c:pt>
                <c:pt idx="110">
                  <c:v>200.61124774926202</c:v>
                </c:pt>
                <c:pt idx="111">
                  <c:v>203.75492142131915</c:v>
                </c:pt>
                <c:pt idx="112">
                  <c:v>206.87308186175107</c:v>
                </c:pt>
                <c:pt idx="113">
                  <c:v>209.96638802424656</c:v>
                </c:pt>
                <c:pt idx="114">
                  <c:v>213.03547780338559</c:v>
                </c:pt>
                <c:pt idx="115">
                  <c:v>216.0809689722183</c:v>
                </c:pt>
                <c:pt idx="116">
                  <c:v>219.10346006825614</c:v>
                </c:pt>
                <c:pt idx="117">
                  <c:v>222.1035312312342</c:v>
                </c:pt>
                <c:pt idx="118">
                  <c:v>225.08174499574679</c:v>
                </c:pt>
                <c:pt idx="119">
                  <c:v>228.03864704162467</c:v>
                </c:pt>
                <c:pt idx="120">
                  <c:v>230.97476690470819</c:v>
                </c:pt>
                <c:pt idx="121">
                  <c:v>233.89061865047361</c:v>
                </c:pt>
                <c:pt idx="122">
                  <c:v>236.78670151279019</c:v>
                </c:pt>
                <c:pt idx="123">
                  <c:v>239.66350049991962</c:v>
                </c:pt>
                <c:pt idx="124">
                  <c:v>242.52148696971753</c:v>
                </c:pt>
                <c:pt idx="125">
                  <c:v>245.36111917585598</c:v>
                </c:pt>
                <c:pt idx="126">
                  <c:v>248.18284278675742</c:v>
                </c:pt>
                <c:pt idx="127">
                  <c:v>250.98709137881079</c:v>
                </c:pt>
                <c:pt idx="128">
                  <c:v>253.77428690533054</c:v>
                </c:pt>
                <c:pt idx="129">
                  <c:v>256.54484014261737</c:v>
                </c:pt>
                <c:pt idx="130">
                  <c:v>259.29915111438555</c:v>
                </c:pt>
                <c:pt idx="131">
                  <c:v>262.03760949573331</c:v>
                </c:pt>
                <c:pt idx="132">
                  <c:v>264.760594997753</c:v>
                </c:pt>
                <c:pt idx="133">
                  <c:v>267.46847773380051</c:v>
                </c:pt>
                <c:pt idx="134">
                  <c:v>270.16161856837465</c:v>
                </c:pt>
                <c:pt idx="135">
                  <c:v>272.84036944949048</c:v>
                </c:pt>
                <c:pt idx="136">
                  <c:v>275.50507372536993</c:v>
                </c:pt>
                <c:pt idx="137">
                  <c:v>278.15606644621528</c:v>
                </c:pt>
                <c:pt idx="138">
                  <c:v>280.79367465177751</c:v>
                </c:pt>
                <c:pt idx="139">
                  <c:v>283.41821764538076</c:v>
                </c:pt>
                <c:pt idx="140">
                  <c:v>286.03000725501641</c:v>
                </c:pt>
                <c:pt idx="141">
                  <c:v>288.62934808207507</c:v>
                </c:pt>
                <c:pt idx="142">
                  <c:v>291.21653773824261</c:v>
                </c:pt>
                <c:pt idx="143">
                  <c:v>293.79186707104498</c:v>
                </c:pt>
                <c:pt idx="144">
                  <c:v>296.3556203784882</c:v>
                </c:pt>
                <c:pt idx="145">
                  <c:v>298.90807561320275</c:v>
                </c:pt>
                <c:pt idx="146">
                  <c:v>301.4495045764661</c:v>
                </c:pt>
                <c:pt idx="147">
                  <c:v>303.98017310244205</c:v>
                </c:pt>
                <c:pt idx="148">
                  <c:v>306.50034123294313</c:v>
                </c:pt>
                <c:pt idx="149">
                  <c:v>309.01026338298863</c:v>
                </c:pt>
                <c:pt idx="150">
                  <c:v>311.51018849739995</c:v>
                </c:pt>
                <c:pt idx="151">
                  <c:v>314.00036019864319</c:v>
                </c:pt>
                <c:pt idx="152">
                  <c:v>316.48101692609765</c:v>
                </c:pt>
                <c:pt idx="153">
                  <c:v>318.95239206689899</c:v>
                </c:pt>
                <c:pt idx="154">
                  <c:v>321.41471407847382</c:v>
                </c:pt>
                <c:pt idx="155">
                  <c:v>323.86820660285281</c:v>
                </c:pt>
                <c:pt idx="156">
                  <c:v>326.31308857281789</c:v>
                </c:pt>
                <c:pt idx="157">
                  <c:v>328.74957430990781</c:v>
                </c:pt>
                <c:pt idx="158">
                  <c:v>331.17787361427469</c:v>
                </c:pt>
                <c:pt idx="159">
                  <c:v>333.59819184635199</c:v>
                </c:pt>
                <c:pt idx="160">
                  <c:v>336.01073000026224</c:v>
                </c:pt>
                <c:pt idx="161">
                  <c:v>338.41568476885874</c:v>
                </c:pt>
                <c:pt idx="162">
                  <c:v>340.81324860026325</c:v>
                </c:pt>
                <c:pt idx="163">
                  <c:v>343.20360974572804</c:v>
                </c:pt>
                <c:pt idx="164">
                  <c:v>345.5869522986161</c:v>
                </c:pt>
                <c:pt idx="165">
                  <c:v>347.96345622426207</c:v>
                </c:pt>
                <c:pt idx="166">
                  <c:v>350.33329738044318</c:v>
                </c:pt>
                <c:pt idx="167">
                  <c:v>352.69664752816016</c:v>
                </c:pt>
                <c:pt idx="168">
                  <c:v>355.05367433240019</c:v>
                </c:pt>
                <c:pt idx="169">
                  <c:v>357.40454135253106</c:v>
                </c:pt>
                <c:pt idx="170">
                  <c:v>359.74940802195715</c:v>
                </c:pt>
                <c:pt idx="171">
                  <c:v>362.088429616658</c:v>
                </c:pt>
                <c:pt idx="172">
                  <c:v>364.42175721222935</c:v>
                </c:pt>
                <c:pt idx="173">
                  <c:v>366.7495376290596</c:v>
                </c:pt>
                <c:pt idx="174">
                  <c:v>369.07191336530246</c:v>
                </c:pt>
                <c:pt idx="175">
                  <c:v>371.38902251735652</c:v>
                </c:pt>
                <c:pt idx="176">
                  <c:v>373.70099868763566</c:v>
                </c:pt>
                <c:pt idx="177">
                  <c:v>376.00797087951895</c:v>
                </c:pt>
                <c:pt idx="178">
                  <c:v>378.31006337950743</c:v>
                </c:pt>
                <c:pt idx="179">
                  <c:v>380.60739562679538</c:v>
                </c:pt>
                <c:pt idx="180">
                  <c:v>382.9000820706903</c:v>
                </c:pt>
                <c:pt idx="181">
                  <c:v>385.18823201659052</c:v>
                </c:pt>
                <c:pt idx="182">
                  <c:v>387.47194946155884</c:v>
                </c:pt>
                <c:pt idx="183">
                  <c:v>389.75133292091084</c:v>
                </c:pt>
                <c:pt idx="184">
                  <c:v>392.02647524766542</c:v>
                </c:pt>
                <c:pt idx="185">
                  <c:v>394.29746344717358</c:v>
                </c:pt>
                <c:pt idx="186">
                  <c:v>396.5643784897353</c:v>
                </c:pt>
                <c:pt idx="187">
                  <c:v>398.82729512451004</c:v>
                </c:pt>
                <c:pt idx="188">
                  <c:v>401.08628169849811</c:v>
                </c:pt>
                <c:pt idx="189">
                  <c:v>403.34139998478122</c:v>
                </c:pt>
                <c:pt idx="190">
                  <c:v>405.59270502452182</c:v>
                </c:pt>
                <c:pt idx="191">
                  <c:v>407.84024498739211</c:v>
                </c:pt>
                <c:pt idx="192">
                  <c:v>410.0840610550971</c:v>
                </c:pt>
                <c:pt idx="193">
                  <c:v>412.3241873324406</c:v>
                </c:pt>
                <c:pt idx="194">
                  <c:v>414.56065078994419</c:v>
                </c:pt>
                <c:pt idx="195">
                  <c:v>416.79347124136677</c:v>
                </c:pt>
                <c:pt idx="196">
                  <c:v>419.02266135860879</c:v>
                </c:pt>
                <c:pt idx="197">
                  <c:v>421.2482267254648</c:v>
                </c:pt>
                <c:pt idx="198">
                  <c:v>423.47016593056912</c:v>
                </c:pt>
                <c:pt idx="199">
                  <c:v>425.68847069873385</c:v>
                </c:pt>
                <c:pt idx="200">
                  <c:v>427.90312605878336</c:v>
                </c:pt>
                <c:pt idx="201">
                  <c:v>430.11411054501207</c:v>
                </c:pt>
                <c:pt idx="202">
                  <c:v>432.32139642859028</c:v>
                </c:pt>
                <c:pt idx="203">
                  <c:v>434.52494997465374</c:v>
                </c:pt>
                <c:pt idx="204">
                  <c:v>436.72473172045261</c:v>
                </c:pt>
                <c:pt idx="205">
                  <c:v>438.92069676980202</c:v>
                </c:pt>
                <c:pt idx="206">
                  <c:v>441.11279509914567</c:v>
                </c:pt>
                <c:pt idx="207">
                  <c:v>443.30097187078508</c:v>
                </c:pt>
                <c:pt idx="208">
                  <c:v>445.48516774919801</c:v>
                </c:pt>
                <c:pt idx="209">
                  <c:v>447.66531921682895</c:v>
                </c:pt>
                <c:pt idx="210">
                  <c:v>449.84135888624155</c:v>
                </c:pt>
                <c:pt idx="211">
                  <c:v>452.01321580604639</c:v>
                </c:pt>
                <c:pt idx="212">
                  <c:v>454.18081575852563</c:v>
                </c:pt>
                <c:pt idx="213">
                  <c:v>456.34408154735303</c:v>
                </c:pt>
                <c:pt idx="214">
                  <c:v>458.50293327423822</c:v>
                </c:pt>
                <c:pt idx="215">
                  <c:v>460.65728860370092</c:v>
                </c:pt>
                <c:pt idx="216">
                  <c:v>462.80706301550225</c:v>
                </c:pt>
                <c:pt idx="217">
                  <c:v>464.95217004452724</c:v>
                </c:pt>
                <c:pt idx="218">
                  <c:v>467.09252150812847</c:v>
                </c:pt>
                <c:pt idx="219">
                  <c:v>469.22802772110998</c:v>
                </c:pt>
                <c:pt idx="220">
                  <c:v>471.35859769866062</c:v>
                </c:pt>
                <c:pt idx="221">
                  <c:v>473.48413934763943</c:v>
                </c:pt>
                <c:pt idx="222">
                  <c:v>475.60455964668336</c:v>
                </c:pt>
                <c:pt idx="223">
                  <c:v>477.71976481564786</c:v>
                </c:pt>
                <c:pt idx="224">
                  <c:v>479.82966047491601</c:v>
                </c:pt>
                <c:pt idx="225">
                  <c:v>481.93415179511879</c:v>
                </c:pt>
                <c:pt idx="226">
                  <c:v>484.03314363780771</c:v>
                </c:pt>
                <c:pt idx="227">
                  <c:v>486.1265406876081</c:v>
                </c:pt>
                <c:pt idx="228">
                  <c:v>488.21424757636521</c:v>
                </c:pt>
                <c:pt idx="229">
                  <c:v>490.29616899977214</c:v>
                </c:pt>
                <c:pt idx="230">
                  <c:v>492.3722098269451</c:v>
                </c:pt>
                <c:pt idx="231">
                  <c:v>494.44227520338484</c:v>
                </c:pt>
                <c:pt idx="232">
                  <c:v>496.50627064773647</c:v>
                </c:pt>
                <c:pt idx="233">
                  <c:v>498.56410214273308</c:v>
                </c:pt>
                <c:pt idx="234">
                  <c:v>500.61567622068264</c:v>
                </c:pt>
                <c:pt idx="235">
                  <c:v>502.66090004383233</c:v>
                </c:pt>
                <c:pt idx="236">
                  <c:v>504.69968147991943</c:v>
                </c:pt>
                <c:pt idx="237">
                  <c:v>506.73192917319687</c:v>
                </c:pt>
                <c:pt idx="238">
                  <c:v>508.75755261119798</c:v>
                </c:pt>
                <c:pt idx="239">
                  <c:v>510.77646218748623</c:v>
                </c:pt>
                <c:pt idx="240">
                  <c:v>512.78856926061667</c:v>
                </c:pt>
                <c:pt idx="241">
                  <c:v>514.79378620951877</c:v>
                </c:pt>
                <c:pt idx="242">
                  <c:v>516.79202648549369</c:v>
                </c:pt>
                <c:pt idx="243">
                  <c:v>518.7832046610049</c:v>
                </c:pt>
                <c:pt idx="244">
                  <c:v>520.76723647542838</c:v>
                </c:pt>
                <c:pt idx="245">
                  <c:v>522.74403887791402</c:v>
                </c:pt>
                <c:pt idx="246">
                  <c:v>524.71353006750087</c:v>
                </c:pt>
                <c:pt idx="247">
                  <c:v>526.67562953061804</c:v>
                </c:pt>
                <c:pt idx="248">
                  <c:v>528.63025807609188</c:v>
                </c:pt>
                <c:pt idx="249">
                  <c:v>530.57733786777453</c:v>
                </c:pt>
                <c:pt idx="250">
                  <c:v>532.51679245489856</c:v>
                </c:pt>
                <c:pt idx="251">
                  <c:v>534.44854680025617</c:v>
                </c:pt>
                <c:pt idx="252">
                  <c:v>536.37252730629598</c:v>
                </c:pt>
                <c:pt idx="253">
                  <c:v>538.28866183922275</c:v>
                </c:pt>
                <c:pt idx="254">
                  <c:v>540.19687975118097</c:v>
                </c:pt>
                <c:pt idx="255">
                  <c:v>542.0971119005992</c:v>
                </c:pt>
                <c:pt idx="256">
                  <c:v>543.98929067076608</c:v>
                </c:pt>
                <c:pt idx="257">
                  <c:v>545.87334998670576</c:v>
                </c:pt>
                <c:pt idx="258">
                  <c:v>547.74922533041672</c:v>
                </c:pt>
                <c:pt idx="259">
                  <c:v>549.61685375453499</c:v>
                </c:pt>
                <c:pt idx="260">
                  <c:v>551.47617389447896</c:v>
                </c:pt>
                <c:pt idx="261">
                  <c:v>553.32712597913087</c:v>
                </c:pt>
                <c:pt idx="262">
                  <c:v>555.16965184010769</c:v>
                </c:pt>
                <c:pt idx="263">
                  <c:v>557.00369491967047</c:v>
                </c:pt>
                <c:pt idx="264">
                  <c:v>558.82920027732166</c:v>
                </c:pt>
                <c:pt idx="265">
                  <c:v>560.64611459513537</c:v>
                </c:pt>
                <c:pt idx="266">
                  <c:v>562.45438618186495</c:v>
                </c:pt>
                <c:pt idx="267">
                  <c:v>564.25396497587133</c:v>
                </c:pt>
                <c:pt idx="268">
                  <c:v>566.04480254691271</c:v>
                </c:pt>
                <c:pt idx="269">
                  <c:v>567.82685209683598</c:v>
                </c:pt>
                <c:pt idx="270">
                  <c:v>569.60006845920793</c:v>
                </c:pt>
                <c:pt idx="271">
                  <c:v>571.3644080979243</c:v>
                </c:pt>
                <c:pt idx="272">
                  <c:v>573.11982910483289</c:v>
                </c:pt>
                <c:pt idx="273">
                  <c:v>574.86629119640565</c:v>
                </c:pt>
                <c:pt idx="274">
                  <c:v>576.60375570949509</c:v>
                </c:pt>
                <c:pt idx="275">
                  <c:v>578.33218559620786</c:v>
                </c:pt>
                <c:pt idx="276">
                  <c:v>580.0515454179282</c:v>
                </c:pt>
                <c:pt idx="277">
                  <c:v>581.76180133852392</c:v>
                </c:pt>
                <c:pt idx="278">
                  <c:v>583.46292111676553</c:v>
                </c:pt>
                <c:pt idx="279">
                  <c:v>585.15487409798925</c:v>
                </c:pt>
                <c:pt idx="280">
                  <c:v>586.83763120503329</c:v>
                </c:pt>
                <c:pt idx="281">
                  <c:v>588.5111649284778</c:v>
                </c:pt>
                <c:pt idx="282">
                  <c:v>590.17544931621558</c:v>
                </c:pt>
                <c:pt idx="283">
                  <c:v>591.83045996238263</c:v>
                </c:pt>
                <c:pt idx="284">
                  <c:v>593.47617399567559</c:v>
                </c:pt>
                <c:pt idx="285">
                  <c:v>595.11257006708274</c:v>
                </c:pt>
                <c:pt idx="286">
                  <c:v>596.73962833705514</c:v>
                </c:pt>
                <c:pt idx="287">
                  <c:v>598.35733046214398</c:v>
                </c:pt>
                <c:pt idx="288">
                  <c:v>599.96565958112842</c:v>
                </c:pt>
                <c:pt idx="289">
                  <c:v>601.56460030065989</c:v>
                </c:pt>
                <c:pt idx="290">
                  <c:v>603.15413868044607</c:v>
                </c:pt>
                <c:pt idx="291">
                  <c:v>604.73426221799912</c:v>
                </c:pt>
                <c:pt idx="292">
                  <c:v>606.30495983297089</c:v>
                </c:pt>
                <c:pt idx="293">
                  <c:v>607.86622185109775</c:v>
                </c:pt>
                <c:pt idx="294">
                  <c:v>609.41803998777812</c:v>
                </c:pt>
                <c:pt idx="295">
                  <c:v>610.96040733130394</c:v>
                </c:pt>
                <c:pt idx="296">
                  <c:v>612.49331832576706</c:v>
                </c:pt>
                <c:pt idx="297">
                  <c:v>614.01676875366252</c:v>
                </c:pt>
                <c:pt idx="298">
                  <c:v>615.53075571820784</c:v>
                </c:pt>
                <c:pt idx="299">
                  <c:v>617.03527762539943</c:v>
                </c:pt>
                <c:pt idx="300">
                  <c:v>618.5303341658248</c:v>
                </c:pt>
                <c:pt idx="301">
                  <c:v>620.01592629624997</c:v>
                </c:pt>
                <c:pt idx="302">
                  <c:v>621.49205622100021</c:v>
                </c:pt>
                <c:pt idx="303">
                  <c:v>622.9587273731529</c:v>
                </c:pt>
                <c:pt idx="304">
                  <c:v>624.41594439555956</c:v>
                </c:pt>
                <c:pt idx="305">
                  <c:v>625.86371312171445</c:v>
                </c:pt>
                <c:pt idx="306">
                  <c:v>627.30204055648642</c:v>
                </c:pt>
                <c:pt idx="307">
                  <c:v>628.73093485673064</c:v>
                </c:pt>
                <c:pt idx="308">
                  <c:v>630.15040531179523</c:v>
                </c:pt>
                <c:pt idx="309">
                  <c:v>631.56046232393908</c:v>
                </c:pt>
                <c:pt idx="310">
                  <c:v>632.96111738867535</c:v>
                </c:pt>
                <c:pt idx="311">
                  <c:v>634.35238307505551</c:v>
                </c:pt>
                <c:pt idx="312">
                  <c:v>635.73427300590731</c:v>
                </c:pt>
                <c:pt idx="313">
                  <c:v>637.10680183804084</c:v>
                </c:pt>
                <c:pt idx="314">
                  <c:v>638.46998524243634</c:v>
                </c:pt>
                <c:pt idx="315">
                  <c:v>639.82383988442575</c:v>
                </c:pt>
                <c:pt idx="316">
                  <c:v>641.1683834038804</c:v>
                </c:pt>
                <c:pt idx="317">
                  <c:v>642.50363439541752</c:v>
                </c:pt>
                <c:pt idx="318">
                  <c:v>643.82961238863663</c:v>
                </c:pt>
                <c:pt idx="319">
                  <c:v>645.14633782839701</c:v>
                </c:pt>
                <c:pt idx="320">
                  <c:v>646.45383205514679</c:v>
                </c:pt>
                <c:pt idx="321">
                  <c:v>647.75211728531451</c:v>
                </c:pt>
                <c:pt idx="322">
                  <c:v>649.0412165917727</c:v>
                </c:pt>
                <c:pt idx="323">
                  <c:v>650.32115388438308</c:v>
                </c:pt>
                <c:pt idx="324">
                  <c:v>651.59195389063291</c:v>
                </c:pt>
                <c:pt idx="325">
                  <c:v>652.85364213637047</c:v>
                </c:pt>
                <c:pt idx="326">
                  <c:v>654.10624492664931</c:v>
                </c:pt>
                <c:pt idx="327">
                  <c:v>655.34978932668855</c:v>
                </c:pt>
                <c:pt idx="328">
                  <c:v>656.58430314295663</c:v>
                </c:pt>
                <c:pt idx="329">
                  <c:v>657.80981490438671</c:v>
                </c:pt>
                <c:pt idx="330">
                  <c:v>659.0263538437307</c:v>
                </c:pt>
                <c:pt idx="331">
                  <c:v>660.23394987905749</c:v>
                </c:pt>
                <c:pt idx="332">
                  <c:v>661.43263359540299</c:v>
                </c:pt>
                <c:pt idx="333">
                  <c:v>662.62243622657741</c:v>
                </c:pt>
                <c:pt idx="334">
                  <c:v>663.80338963713587</c:v>
                </c:pt>
                <c:pt idx="335">
                  <c:v>664.97552630451685</c:v>
                </c:pt>
                <c:pt idx="336">
                  <c:v>666.13887930135445</c:v>
                </c:pt>
                <c:pt idx="337">
                  <c:v>667.29348227796925</c:v>
                </c:pt>
                <c:pt idx="338">
                  <c:v>668.43936944504139</c:v>
                </c:pt>
                <c:pt idx="339">
                  <c:v>669.57657555647108</c:v>
                </c:pt>
                <c:pt idx="340">
                  <c:v>670.70513589242989</c:v>
                </c:pt>
                <c:pt idx="341">
                  <c:v>671.82508624260674</c:v>
                </c:pt>
                <c:pt idx="342">
                  <c:v>672.93646288965169</c:v>
                </c:pt>
                <c:pt idx="343">
                  <c:v>674.03930259282106</c:v>
                </c:pt>
                <c:pt idx="344">
                  <c:v>675.13364257182627</c:v>
                </c:pt>
                <c:pt idx="345">
                  <c:v>676.21952049088975</c:v>
                </c:pt>
                <c:pt idx="346">
                  <c:v>677.29697444300973</c:v>
                </c:pt>
                <c:pt idx="347">
                  <c:v>678.36604293443634</c:v>
                </c:pt>
                <c:pt idx="348">
                  <c:v>679.42676486936057</c:v>
                </c:pt>
                <c:pt idx="349">
                  <c:v>680.47917953481897</c:v>
                </c:pt>
                <c:pt idx="350">
                  <c:v>681.52332658581406</c:v>
                </c:pt>
                <c:pt idx="351">
                  <c:v>682.55924603065318</c:v>
                </c:pt>
                <c:pt idx="352">
                  <c:v>683.58697821650571</c:v>
                </c:pt>
                <c:pt idx="353">
                  <c:v>684.60656381518106</c:v>
                </c:pt>
                <c:pt idx="354">
                  <c:v>685.61804380912645</c:v>
                </c:pt>
                <c:pt idx="355">
                  <c:v>686.62145947764645</c:v>
                </c:pt>
                <c:pt idx="356">
                  <c:v>687.61685238334428</c:v>
                </c:pt>
                <c:pt idx="357">
                  <c:v>688.60426435878492</c:v>
                </c:pt>
                <c:pt idx="358">
                  <c:v>689.58373749338045</c:v>
                </c:pt>
                <c:pt idx="359">
                  <c:v>690.55531412049697</c:v>
                </c:pt>
                <c:pt idx="360">
                  <c:v>691.51903680478404</c:v>
                </c:pt>
                <c:pt idx="361">
                  <c:v>692.47494832972495</c:v>
                </c:pt>
                <c:pt idx="362">
                  <c:v>693.42309168540851</c:v>
                </c:pt>
                <c:pt idx="363">
                  <c:v>694.36351005652091</c:v>
                </c:pt>
                <c:pt idx="364">
                  <c:v>695.29624681055748</c:v>
                </c:pt>
                <c:pt idx="365">
                  <c:v>696.2213454862532</c:v>
                </c:pt>
                <c:pt idx="366">
                  <c:v>697.13884978223132</c:v>
                </c:pt>
                <c:pt idx="367">
                  <c:v>698.04880354586874</c:v>
                </c:pt>
                <c:pt idx="368">
                  <c:v>698.95125076237684</c:v>
                </c:pt>
                <c:pt idx="369">
                  <c:v>699.84623554409723</c:v>
                </c:pt>
                <c:pt idx="370">
                  <c:v>700.73380212001018</c:v>
                </c:pt>
                <c:pt idx="371">
                  <c:v>701.61399482545505</c:v>
                </c:pt>
                <c:pt idx="372">
                  <c:v>702.48685809206074</c:v>
                </c:pt>
                <c:pt idx="373">
                  <c:v>703.35243643788465</c:v>
                </c:pt>
                <c:pt idx="374">
                  <c:v>704.21077445775859</c:v>
                </c:pt>
                <c:pt idx="375">
                  <c:v>705.06191681383962</c:v>
                </c:pt>
                <c:pt idx="376">
                  <c:v>705.90590822636489</c:v>
                </c:pt>
                <c:pt idx="377">
                  <c:v>706.74279346460708</c:v>
                </c:pt>
                <c:pt idx="378">
                  <c:v>706.74279346460708</c:v>
                </c:pt>
                <c:pt idx="379">
                  <c:v>706.74279346460708</c:v>
                </c:pt>
                <c:pt idx="380">
                  <c:v>706.74279346460708</c:v>
                </c:pt>
                <c:pt idx="381">
                  <c:v>706.74279346460708</c:v>
                </c:pt>
                <c:pt idx="382">
                  <c:v>706.74279346460708</c:v>
                </c:pt>
                <c:pt idx="383">
                  <c:v>706.74279346460708</c:v>
                </c:pt>
                <c:pt idx="384">
                  <c:v>706.74279346460708</c:v>
                </c:pt>
                <c:pt idx="385">
                  <c:v>706.74279346460708</c:v>
                </c:pt>
                <c:pt idx="386">
                  <c:v>706.74279346460708</c:v>
                </c:pt>
                <c:pt idx="387">
                  <c:v>706.74279346460708</c:v>
                </c:pt>
                <c:pt idx="388">
                  <c:v>706.74279346460708</c:v>
                </c:pt>
                <c:pt idx="389">
                  <c:v>706.74279346460708</c:v>
                </c:pt>
                <c:pt idx="390">
                  <c:v>706.74279346460708</c:v>
                </c:pt>
                <c:pt idx="391">
                  <c:v>706.74279346460708</c:v>
                </c:pt>
                <c:pt idx="392">
                  <c:v>706.74279346460708</c:v>
                </c:pt>
                <c:pt idx="393">
                  <c:v>706.74279346460708</c:v>
                </c:pt>
                <c:pt idx="394">
                  <c:v>706.74279346460708</c:v>
                </c:pt>
                <c:pt idx="395">
                  <c:v>706.74279346460708</c:v>
                </c:pt>
                <c:pt idx="396">
                  <c:v>706.74279346460708</c:v>
                </c:pt>
                <c:pt idx="397">
                  <c:v>706.74279346460708</c:v>
                </c:pt>
                <c:pt idx="398">
                  <c:v>706.74279346460708</c:v>
                </c:pt>
                <c:pt idx="399">
                  <c:v>706.74279346460708</c:v>
                </c:pt>
                <c:pt idx="400">
                  <c:v>706.74279346460708</c:v>
                </c:pt>
                <c:pt idx="401">
                  <c:v>706.74279346460708</c:v>
                </c:pt>
                <c:pt idx="402">
                  <c:v>706.74279346460708</c:v>
                </c:pt>
                <c:pt idx="403">
                  <c:v>706.74279346460708</c:v>
                </c:pt>
                <c:pt idx="404">
                  <c:v>706.74279346460708</c:v>
                </c:pt>
                <c:pt idx="405">
                  <c:v>706.74279346460708</c:v>
                </c:pt>
                <c:pt idx="406">
                  <c:v>706.74279346460708</c:v>
                </c:pt>
                <c:pt idx="407">
                  <c:v>706.74279346460708</c:v>
                </c:pt>
                <c:pt idx="408">
                  <c:v>706.74279346460708</c:v>
                </c:pt>
                <c:pt idx="409">
                  <c:v>706.74279346460708</c:v>
                </c:pt>
                <c:pt idx="410">
                  <c:v>706.74279346460708</c:v>
                </c:pt>
                <c:pt idx="411">
                  <c:v>706.74279346460708</c:v>
                </c:pt>
                <c:pt idx="412">
                  <c:v>706.74279346460708</c:v>
                </c:pt>
                <c:pt idx="413">
                  <c:v>706.74279346460708</c:v>
                </c:pt>
                <c:pt idx="414">
                  <c:v>706.74279346460708</c:v>
                </c:pt>
                <c:pt idx="415">
                  <c:v>706.74279346460708</c:v>
                </c:pt>
                <c:pt idx="416">
                  <c:v>706.74279346460708</c:v>
                </c:pt>
                <c:pt idx="417">
                  <c:v>706.74279346460708</c:v>
                </c:pt>
                <c:pt idx="418">
                  <c:v>706.74279346460708</c:v>
                </c:pt>
                <c:pt idx="419">
                  <c:v>706.74279346460708</c:v>
                </c:pt>
                <c:pt idx="420">
                  <c:v>706.74279346460708</c:v>
                </c:pt>
                <c:pt idx="421">
                  <c:v>706.74279346460708</c:v>
                </c:pt>
                <c:pt idx="422">
                  <c:v>706.74279346460708</c:v>
                </c:pt>
                <c:pt idx="423">
                  <c:v>706.74279346460708</c:v>
                </c:pt>
                <c:pt idx="424">
                  <c:v>706.74279346460708</c:v>
                </c:pt>
                <c:pt idx="425">
                  <c:v>706.74279346460708</c:v>
                </c:pt>
                <c:pt idx="426">
                  <c:v>706.74279346460708</c:v>
                </c:pt>
                <c:pt idx="427">
                  <c:v>706.74279346460708</c:v>
                </c:pt>
                <c:pt idx="428">
                  <c:v>706.74279346460708</c:v>
                </c:pt>
                <c:pt idx="429">
                  <c:v>706.74279346460708</c:v>
                </c:pt>
                <c:pt idx="430">
                  <c:v>706.74279346460708</c:v>
                </c:pt>
                <c:pt idx="431">
                  <c:v>706.74279346460708</c:v>
                </c:pt>
                <c:pt idx="432">
                  <c:v>706.74279346460708</c:v>
                </c:pt>
                <c:pt idx="433">
                  <c:v>706.74279346460708</c:v>
                </c:pt>
                <c:pt idx="434">
                  <c:v>706.74279346460708</c:v>
                </c:pt>
                <c:pt idx="435">
                  <c:v>706.74279346460708</c:v>
                </c:pt>
                <c:pt idx="436">
                  <c:v>706.74279346460708</c:v>
                </c:pt>
                <c:pt idx="437">
                  <c:v>706.74279346460708</c:v>
                </c:pt>
                <c:pt idx="438">
                  <c:v>706.74279346460708</c:v>
                </c:pt>
                <c:pt idx="439">
                  <c:v>706.74279346460708</c:v>
                </c:pt>
                <c:pt idx="440">
                  <c:v>706.74279346460708</c:v>
                </c:pt>
                <c:pt idx="441">
                  <c:v>706.74279346460708</c:v>
                </c:pt>
                <c:pt idx="442">
                  <c:v>706.74279346460708</c:v>
                </c:pt>
                <c:pt idx="443">
                  <c:v>706.74279346460708</c:v>
                </c:pt>
                <c:pt idx="444">
                  <c:v>706.74279346460708</c:v>
                </c:pt>
                <c:pt idx="445">
                  <c:v>706.74279346460708</c:v>
                </c:pt>
                <c:pt idx="446">
                  <c:v>706.74279346460708</c:v>
                </c:pt>
                <c:pt idx="447">
                  <c:v>706.74279346460708</c:v>
                </c:pt>
                <c:pt idx="448">
                  <c:v>706.74279346460708</c:v>
                </c:pt>
                <c:pt idx="449">
                  <c:v>706.74279346460708</c:v>
                </c:pt>
                <c:pt idx="450">
                  <c:v>706.74279346460708</c:v>
                </c:pt>
                <c:pt idx="451">
                  <c:v>706.74279346460708</c:v>
                </c:pt>
                <c:pt idx="452">
                  <c:v>706.74279346460708</c:v>
                </c:pt>
                <c:pt idx="453">
                  <c:v>706.74279346460708</c:v>
                </c:pt>
                <c:pt idx="454">
                  <c:v>706.74279346460708</c:v>
                </c:pt>
                <c:pt idx="455">
                  <c:v>706.74279346460708</c:v>
                </c:pt>
                <c:pt idx="456">
                  <c:v>706.74279346460708</c:v>
                </c:pt>
                <c:pt idx="457">
                  <c:v>706.74279346460708</c:v>
                </c:pt>
                <c:pt idx="458">
                  <c:v>706.74279346460708</c:v>
                </c:pt>
                <c:pt idx="459">
                  <c:v>706.74279346460708</c:v>
                </c:pt>
                <c:pt idx="460">
                  <c:v>706.74279346460708</c:v>
                </c:pt>
                <c:pt idx="461">
                  <c:v>706.74279346460708</c:v>
                </c:pt>
                <c:pt idx="462">
                  <c:v>706.74279346460708</c:v>
                </c:pt>
                <c:pt idx="463">
                  <c:v>706.74279346460708</c:v>
                </c:pt>
                <c:pt idx="464">
                  <c:v>706.74279346460708</c:v>
                </c:pt>
                <c:pt idx="465">
                  <c:v>706.74279346460708</c:v>
                </c:pt>
                <c:pt idx="466">
                  <c:v>706.74279346460708</c:v>
                </c:pt>
                <c:pt idx="467">
                  <c:v>706.74279346460708</c:v>
                </c:pt>
                <c:pt idx="468">
                  <c:v>706.74279346460708</c:v>
                </c:pt>
                <c:pt idx="469">
                  <c:v>706.74279346460708</c:v>
                </c:pt>
                <c:pt idx="470">
                  <c:v>706.74279346460708</c:v>
                </c:pt>
                <c:pt idx="471">
                  <c:v>706.74279346460708</c:v>
                </c:pt>
                <c:pt idx="472">
                  <c:v>706.74279346460708</c:v>
                </c:pt>
                <c:pt idx="473">
                  <c:v>706.74279346460708</c:v>
                </c:pt>
                <c:pt idx="474">
                  <c:v>706.74279346460708</c:v>
                </c:pt>
                <c:pt idx="475">
                  <c:v>706.74279346460708</c:v>
                </c:pt>
                <c:pt idx="476">
                  <c:v>706.74279346460708</c:v>
                </c:pt>
                <c:pt idx="477">
                  <c:v>706.74279346460708</c:v>
                </c:pt>
                <c:pt idx="478">
                  <c:v>706.74279346460708</c:v>
                </c:pt>
                <c:pt idx="479">
                  <c:v>706.74279346460708</c:v>
                </c:pt>
                <c:pt idx="480">
                  <c:v>706.74279346460708</c:v>
                </c:pt>
                <c:pt idx="481">
                  <c:v>706.74279346460708</c:v>
                </c:pt>
                <c:pt idx="482">
                  <c:v>706.74279346460708</c:v>
                </c:pt>
                <c:pt idx="483">
                  <c:v>706.74279346460708</c:v>
                </c:pt>
                <c:pt idx="484">
                  <c:v>706.74279346460708</c:v>
                </c:pt>
                <c:pt idx="485">
                  <c:v>706.74279346460708</c:v>
                </c:pt>
                <c:pt idx="486">
                  <c:v>706.74279346460708</c:v>
                </c:pt>
                <c:pt idx="487">
                  <c:v>706.74279346460708</c:v>
                </c:pt>
                <c:pt idx="488">
                  <c:v>706.74279346460708</c:v>
                </c:pt>
                <c:pt idx="489">
                  <c:v>706.74279346460708</c:v>
                </c:pt>
                <c:pt idx="490">
                  <c:v>706.74279346460708</c:v>
                </c:pt>
                <c:pt idx="491">
                  <c:v>706.74279346460708</c:v>
                </c:pt>
                <c:pt idx="492">
                  <c:v>706.74279346460708</c:v>
                </c:pt>
                <c:pt idx="493">
                  <c:v>706.74279346460708</c:v>
                </c:pt>
                <c:pt idx="494">
                  <c:v>706.74279346460708</c:v>
                </c:pt>
                <c:pt idx="495">
                  <c:v>706.74279346460708</c:v>
                </c:pt>
                <c:pt idx="496">
                  <c:v>706.74279346460708</c:v>
                </c:pt>
                <c:pt idx="497">
                  <c:v>706.74279346460708</c:v>
                </c:pt>
                <c:pt idx="498">
                  <c:v>706.74279346460708</c:v>
                </c:pt>
                <c:pt idx="499">
                  <c:v>706.74279346460708</c:v>
                </c:pt>
                <c:pt idx="500">
                  <c:v>706.74279346460708</c:v>
                </c:pt>
                <c:pt idx="501">
                  <c:v>706.74279346460708</c:v>
                </c:pt>
                <c:pt idx="502">
                  <c:v>706.74279346460708</c:v>
                </c:pt>
                <c:pt idx="503">
                  <c:v>706.74279346460708</c:v>
                </c:pt>
                <c:pt idx="504">
                  <c:v>706.74279346460708</c:v>
                </c:pt>
                <c:pt idx="505">
                  <c:v>706.74279346460708</c:v>
                </c:pt>
                <c:pt idx="506">
                  <c:v>706.74279346460708</c:v>
                </c:pt>
                <c:pt idx="507">
                  <c:v>706.74279346460708</c:v>
                </c:pt>
                <c:pt idx="508">
                  <c:v>706.74279346460708</c:v>
                </c:pt>
                <c:pt idx="509">
                  <c:v>706.74279346460708</c:v>
                </c:pt>
                <c:pt idx="510">
                  <c:v>706.74279346460708</c:v>
                </c:pt>
                <c:pt idx="511">
                  <c:v>706.74279346460708</c:v>
                </c:pt>
                <c:pt idx="512">
                  <c:v>706.74279346460708</c:v>
                </c:pt>
                <c:pt idx="513">
                  <c:v>706.74279346460708</c:v>
                </c:pt>
                <c:pt idx="514">
                  <c:v>706.74279346460708</c:v>
                </c:pt>
                <c:pt idx="515">
                  <c:v>706.74279346460708</c:v>
                </c:pt>
                <c:pt idx="516">
                  <c:v>706.74279346460708</c:v>
                </c:pt>
                <c:pt idx="517">
                  <c:v>706.74279346460708</c:v>
                </c:pt>
                <c:pt idx="518">
                  <c:v>706.74279346460708</c:v>
                </c:pt>
                <c:pt idx="519">
                  <c:v>706.74279346460708</c:v>
                </c:pt>
                <c:pt idx="520">
                  <c:v>706.74279346460708</c:v>
                </c:pt>
                <c:pt idx="521">
                  <c:v>706.74279346460708</c:v>
                </c:pt>
                <c:pt idx="522">
                  <c:v>706.74279346460708</c:v>
                </c:pt>
                <c:pt idx="523">
                  <c:v>706.74279346460708</c:v>
                </c:pt>
                <c:pt idx="524">
                  <c:v>706.74279346460708</c:v>
                </c:pt>
                <c:pt idx="525">
                  <c:v>706.74279346460708</c:v>
                </c:pt>
                <c:pt idx="526">
                  <c:v>706.74279346460708</c:v>
                </c:pt>
                <c:pt idx="527">
                  <c:v>706.74279346460708</c:v>
                </c:pt>
                <c:pt idx="528">
                  <c:v>706.74279346460708</c:v>
                </c:pt>
                <c:pt idx="529">
                  <c:v>706.74279346460708</c:v>
                </c:pt>
                <c:pt idx="530">
                  <c:v>706.74279346460708</c:v>
                </c:pt>
                <c:pt idx="531">
                  <c:v>706.74279346460708</c:v>
                </c:pt>
                <c:pt idx="532">
                  <c:v>706.74279346460708</c:v>
                </c:pt>
                <c:pt idx="533">
                  <c:v>706.74279346460708</c:v>
                </c:pt>
                <c:pt idx="534">
                  <c:v>706.74279346460708</c:v>
                </c:pt>
                <c:pt idx="535">
                  <c:v>706.74279346460708</c:v>
                </c:pt>
                <c:pt idx="536">
                  <c:v>706.74279346460708</c:v>
                </c:pt>
                <c:pt idx="537">
                  <c:v>706.74279346460708</c:v>
                </c:pt>
                <c:pt idx="538">
                  <c:v>706.74279346460708</c:v>
                </c:pt>
                <c:pt idx="539">
                  <c:v>706.74279346460708</c:v>
                </c:pt>
                <c:pt idx="540">
                  <c:v>706.74279346460708</c:v>
                </c:pt>
                <c:pt idx="541">
                  <c:v>706.74279346460708</c:v>
                </c:pt>
                <c:pt idx="542">
                  <c:v>706.74279346460708</c:v>
                </c:pt>
                <c:pt idx="543">
                  <c:v>706.74279346460708</c:v>
                </c:pt>
                <c:pt idx="544">
                  <c:v>706.74279346460708</c:v>
                </c:pt>
                <c:pt idx="545">
                  <c:v>706.74279346460708</c:v>
                </c:pt>
                <c:pt idx="546">
                  <c:v>706.74279346460708</c:v>
                </c:pt>
                <c:pt idx="547">
                  <c:v>706.74279346460708</c:v>
                </c:pt>
                <c:pt idx="548">
                  <c:v>706.74279346460708</c:v>
                </c:pt>
                <c:pt idx="549">
                  <c:v>706.74279346460708</c:v>
                </c:pt>
                <c:pt idx="550">
                  <c:v>706.74279346460708</c:v>
                </c:pt>
                <c:pt idx="551">
                  <c:v>706.74279346460708</c:v>
                </c:pt>
                <c:pt idx="552">
                  <c:v>706.74279346460708</c:v>
                </c:pt>
                <c:pt idx="553">
                  <c:v>706.74279346460708</c:v>
                </c:pt>
                <c:pt idx="554">
                  <c:v>706.74279346460708</c:v>
                </c:pt>
                <c:pt idx="555">
                  <c:v>706.74279346460708</c:v>
                </c:pt>
                <c:pt idx="556">
                  <c:v>706.74279346460708</c:v>
                </c:pt>
                <c:pt idx="557">
                  <c:v>706.74279346460708</c:v>
                </c:pt>
                <c:pt idx="558">
                  <c:v>706.74279346460708</c:v>
                </c:pt>
                <c:pt idx="559">
                  <c:v>706.74279346460708</c:v>
                </c:pt>
                <c:pt idx="560">
                  <c:v>706.74279346460708</c:v>
                </c:pt>
                <c:pt idx="561">
                  <c:v>706.74279346460708</c:v>
                </c:pt>
                <c:pt idx="562">
                  <c:v>706.74279346460708</c:v>
                </c:pt>
                <c:pt idx="563">
                  <c:v>706.74279346460708</c:v>
                </c:pt>
                <c:pt idx="564">
                  <c:v>706.74279346460708</c:v>
                </c:pt>
                <c:pt idx="565">
                  <c:v>706.74279346460708</c:v>
                </c:pt>
                <c:pt idx="566">
                  <c:v>706.74279346460708</c:v>
                </c:pt>
                <c:pt idx="567">
                  <c:v>706.74279346460708</c:v>
                </c:pt>
                <c:pt idx="568">
                  <c:v>706.74279346460708</c:v>
                </c:pt>
                <c:pt idx="569">
                  <c:v>706.74279346460708</c:v>
                </c:pt>
                <c:pt idx="570">
                  <c:v>706.74279346460708</c:v>
                </c:pt>
                <c:pt idx="571">
                  <c:v>706.74279346460708</c:v>
                </c:pt>
                <c:pt idx="572">
                  <c:v>706.74279346460708</c:v>
                </c:pt>
                <c:pt idx="573">
                  <c:v>706.74279346460708</c:v>
                </c:pt>
                <c:pt idx="574">
                  <c:v>706.74279346460708</c:v>
                </c:pt>
                <c:pt idx="575">
                  <c:v>706.74279346460708</c:v>
                </c:pt>
                <c:pt idx="576">
                  <c:v>706.74279346460708</c:v>
                </c:pt>
                <c:pt idx="577">
                  <c:v>706.74279346460708</c:v>
                </c:pt>
                <c:pt idx="578">
                  <c:v>706.74279346460708</c:v>
                </c:pt>
                <c:pt idx="579">
                  <c:v>706.74279346460708</c:v>
                </c:pt>
                <c:pt idx="580">
                  <c:v>706.74279346460708</c:v>
                </c:pt>
                <c:pt idx="581">
                  <c:v>706.74279346460708</c:v>
                </c:pt>
                <c:pt idx="582">
                  <c:v>706.74279346460708</c:v>
                </c:pt>
                <c:pt idx="583">
                  <c:v>706.74279346460708</c:v>
                </c:pt>
                <c:pt idx="584">
                  <c:v>706.74279346460708</c:v>
                </c:pt>
                <c:pt idx="585">
                  <c:v>706.74279346460708</c:v>
                </c:pt>
                <c:pt idx="586">
                  <c:v>706.74279346460708</c:v>
                </c:pt>
                <c:pt idx="587">
                  <c:v>706.74279346460708</c:v>
                </c:pt>
                <c:pt idx="588">
                  <c:v>706.74279346460708</c:v>
                </c:pt>
                <c:pt idx="589">
                  <c:v>706.74279346460708</c:v>
                </c:pt>
                <c:pt idx="590">
                  <c:v>706.74279346460708</c:v>
                </c:pt>
                <c:pt idx="591">
                  <c:v>706.74279346460708</c:v>
                </c:pt>
                <c:pt idx="592">
                  <c:v>706.74279346460708</c:v>
                </c:pt>
                <c:pt idx="593">
                  <c:v>706.74279346460708</c:v>
                </c:pt>
                <c:pt idx="594">
                  <c:v>706.74279346460708</c:v>
                </c:pt>
                <c:pt idx="595">
                  <c:v>706.74279346460708</c:v>
                </c:pt>
                <c:pt idx="596">
                  <c:v>706.74279346460708</c:v>
                </c:pt>
                <c:pt idx="597">
                  <c:v>706.74279346460708</c:v>
                </c:pt>
                <c:pt idx="598">
                  <c:v>706.74279346460708</c:v>
                </c:pt>
                <c:pt idx="599">
                  <c:v>706.74279346460708</c:v>
                </c:pt>
                <c:pt idx="600">
                  <c:v>706.74279346460708</c:v>
                </c:pt>
                <c:pt idx="601">
                  <c:v>706.74279346460708</c:v>
                </c:pt>
                <c:pt idx="602">
                  <c:v>706.74279346460708</c:v>
                </c:pt>
                <c:pt idx="603">
                  <c:v>706.74279346460708</c:v>
                </c:pt>
                <c:pt idx="604">
                  <c:v>706.74279346460708</c:v>
                </c:pt>
                <c:pt idx="605">
                  <c:v>706.74279346460708</c:v>
                </c:pt>
                <c:pt idx="606">
                  <c:v>706.74279346460708</c:v>
                </c:pt>
                <c:pt idx="607">
                  <c:v>706.74279346460708</c:v>
                </c:pt>
                <c:pt idx="608">
                  <c:v>706.74279346460708</c:v>
                </c:pt>
                <c:pt idx="609">
                  <c:v>706.74279346460708</c:v>
                </c:pt>
                <c:pt idx="610">
                  <c:v>706.74279346460708</c:v>
                </c:pt>
                <c:pt idx="611">
                  <c:v>706.74279346460708</c:v>
                </c:pt>
                <c:pt idx="612">
                  <c:v>706.74279346460708</c:v>
                </c:pt>
                <c:pt idx="613">
                  <c:v>706.74279346460708</c:v>
                </c:pt>
                <c:pt idx="614">
                  <c:v>706.74279346460708</c:v>
                </c:pt>
                <c:pt idx="615">
                  <c:v>706.74279346460708</c:v>
                </c:pt>
                <c:pt idx="616">
                  <c:v>706.74279346460708</c:v>
                </c:pt>
                <c:pt idx="617">
                  <c:v>706.74279346460708</c:v>
                </c:pt>
                <c:pt idx="618">
                  <c:v>706.74279346460708</c:v>
                </c:pt>
                <c:pt idx="619">
                  <c:v>706.74279346460708</c:v>
                </c:pt>
                <c:pt idx="620">
                  <c:v>706.74279346460708</c:v>
                </c:pt>
                <c:pt idx="621">
                  <c:v>706.74279346460708</c:v>
                </c:pt>
                <c:pt idx="622">
                  <c:v>706.74279346460708</c:v>
                </c:pt>
                <c:pt idx="623">
                  <c:v>706.74279346460708</c:v>
                </c:pt>
                <c:pt idx="624">
                  <c:v>706.74279346460708</c:v>
                </c:pt>
                <c:pt idx="625">
                  <c:v>706.74279346460708</c:v>
                </c:pt>
                <c:pt idx="626">
                  <c:v>706.74279346460708</c:v>
                </c:pt>
                <c:pt idx="627">
                  <c:v>706.74279346460708</c:v>
                </c:pt>
                <c:pt idx="628">
                  <c:v>706.74279346460708</c:v>
                </c:pt>
                <c:pt idx="629">
                  <c:v>706.74279346460708</c:v>
                </c:pt>
                <c:pt idx="630">
                  <c:v>706.74279346460708</c:v>
                </c:pt>
                <c:pt idx="631">
                  <c:v>706.74279346460708</c:v>
                </c:pt>
                <c:pt idx="632">
                  <c:v>706.74279346460708</c:v>
                </c:pt>
                <c:pt idx="633">
                  <c:v>706.74279346460708</c:v>
                </c:pt>
                <c:pt idx="634">
                  <c:v>706.74279346460708</c:v>
                </c:pt>
                <c:pt idx="635">
                  <c:v>706.74279346460708</c:v>
                </c:pt>
                <c:pt idx="636">
                  <c:v>706.74279346460708</c:v>
                </c:pt>
                <c:pt idx="637">
                  <c:v>706.74279346460708</c:v>
                </c:pt>
                <c:pt idx="638">
                  <c:v>706.74279346460708</c:v>
                </c:pt>
                <c:pt idx="639">
                  <c:v>706.74279346460708</c:v>
                </c:pt>
                <c:pt idx="640">
                  <c:v>706.74279346460708</c:v>
                </c:pt>
                <c:pt idx="641">
                  <c:v>706.74279346460708</c:v>
                </c:pt>
                <c:pt idx="642">
                  <c:v>706.74279346460708</c:v>
                </c:pt>
                <c:pt idx="643">
                  <c:v>706.74279346460708</c:v>
                </c:pt>
                <c:pt idx="644">
                  <c:v>706.74279346460708</c:v>
                </c:pt>
                <c:pt idx="645">
                  <c:v>706.74279346460708</c:v>
                </c:pt>
                <c:pt idx="646">
                  <c:v>706.74279346460708</c:v>
                </c:pt>
                <c:pt idx="647">
                  <c:v>706.74279346460708</c:v>
                </c:pt>
                <c:pt idx="648">
                  <c:v>706.74279346460708</c:v>
                </c:pt>
                <c:pt idx="649">
                  <c:v>706.74279346460708</c:v>
                </c:pt>
                <c:pt idx="650">
                  <c:v>706.74279346460708</c:v>
                </c:pt>
                <c:pt idx="651">
                  <c:v>706.74279346460708</c:v>
                </c:pt>
                <c:pt idx="652">
                  <c:v>706.74279346460708</c:v>
                </c:pt>
                <c:pt idx="653">
                  <c:v>706.74279346460708</c:v>
                </c:pt>
                <c:pt idx="654">
                  <c:v>706.74279346460708</c:v>
                </c:pt>
                <c:pt idx="655">
                  <c:v>706.74279346460708</c:v>
                </c:pt>
                <c:pt idx="656">
                  <c:v>706.74279346460708</c:v>
                </c:pt>
                <c:pt idx="657">
                  <c:v>706.74279346460708</c:v>
                </c:pt>
                <c:pt idx="658">
                  <c:v>706.74279346460708</c:v>
                </c:pt>
                <c:pt idx="659">
                  <c:v>706.74279346460708</c:v>
                </c:pt>
                <c:pt idx="660">
                  <c:v>706.74279346460708</c:v>
                </c:pt>
                <c:pt idx="661">
                  <c:v>706.74279346460708</c:v>
                </c:pt>
                <c:pt idx="662">
                  <c:v>706.74279346460708</c:v>
                </c:pt>
                <c:pt idx="663">
                  <c:v>706.74279346460708</c:v>
                </c:pt>
                <c:pt idx="664">
                  <c:v>706.74279346460708</c:v>
                </c:pt>
                <c:pt idx="665">
                  <c:v>706.74279346460708</c:v>
                </c:pt>
                <c:pt idx="666">
                  <c:v>706.74279346460708</c:v>
                </c:pt>
                <c:pt idx="667">
                  <c:v>706.74279346460708</c:v>
                </c:pt>
                <c:pt idx="668">
                  <c:v>706.74279346460708</c:v>
                </c:pt>
                <c:pt idx="669">
                  <c:v>706.74279346460708</c:v>
                </c:pt>
                <c:pt idx="670">
                  <c:v>706.74279346460708</c:v>
                </c:pt>
                <c:pt idx="671">
                  <c:v>706.74279346460708</c:v>
                </c:pt>
                <c:pt idx="672">
                  <c:v>706.74279346460708</c:v>
                </c:pt>
                <c:pt idx="673">
                  <c:v>706.74279346460708</c:v>
                </c:pt>
                <c:pt idx="674">
                  <c:v>706.74279346460708</c:v>
                </c:pt>
                <c:pt idx="675">
                  <c:v>706.74279346460708</c:v>
                </c:pt>
                <c:pt idx="676">
                  <c:v>706.74279346460708</c:v>
                </c:pt>
                <c:pt idx="677">
                  <c:v>706.74279346460708</c:v>
                </c:pt>
                <c:pt idx="678">
                  <c:v>706.74279346460708</c:v>
                </c:pt>
                <c:pt idx="679">
                  <c:v>706.74279346460708</c:v>
                </c:pt>
                <c:pt idx="680">
                  <c:v>706.74279346460708</c:v>
                </c:pt>
                <c:pt idx="681">
                  <c:v>706.74279346460708</c:v>
                </c:pt>
                <c:pt idx="682">
                  <c:v>706.74279346460708</c:v>
                </c:pt>
                <c:pt idx="683">
                  <c:v>706.74279346460708</c:v>
                </c:pt>
                <c:pt idx="684">
                  <c:v>706.74279346460708</c:v>
                </c:pt>
                <c:pt idx="685">
                  <c:v>706.74279346460708</c:v>
                </c:pt>
                <c:pt idx="686">
                  <c:v>706.74279346460708</c:v>
                </c:pt>
                <c:pt idx="687">
                  <c:v>706.74279346460708</c:v>
                </c:pt>
                <c:pt idx="688">
                  <c:v>706.74279346460708</c:v>
                </c:pt>
                <c:pt idx="689">
                  <c:v>706.74279346460708</c:v>
                </c:pt>
                <c:pt idx="690">
                  <c:v>706.74279346460708</c:v>
                </c:pt>
                <c:pt idx="691">
                  <c:v>706.74279346460708</c:v>
                </c:pt>
                <c:pt idx="692">
                  <c:v>706.74279346460708</c:v>
                </c:pt>
                <c:pt idx="693">
                  <c:v>706.74279346460708</c:v>
                </c:pt>
                <c:pt idx="694">
                  <c:v>706.74279346460708</c:v>
                </c:pt>
                <c:pt idx="695">
                  <c:v>706.74279346460708</c:v>
                </c:pt>
                <c:pt idx="696">
                  <c:v>706.74279346460708</c:v>
                </c:pt>
                <c:pt idx="697">
                  <c:v>706.74279346460708</c:v>
                </c:pt>
                <c:pt idx="698">
                  <c:v>706.74279346460708</c:v>
                </c:pt>
                <c:pt idx="699">
                  <c:v>706.74279346460708</c:v>
                </c:pt>
                <c:pt idx="700">
                  <c:v>706.74279346460708</c:v>
                </c:pt>
                <c:pt idx="701">
                  <c:v>706.74279346460708</c:v>
                </c:pt>
                <c:pt idx="702">
                  <c:v>706.74279346460708</c:v>
                </c:pt>
                <c:pt idx="703">
                  <c:v>706.74279346460708</c:v>
                </c:pt>
                <c:pt idx="704">
                  <c:v>706.74279346460708</c:v>
                </c:pt>
                <c:pt idx="705">
                  <c:v>706.74279346460708</c:v>
                </c:pt>
                <c:pt idx="706">
                  <c:v>706.74279346460708</c:v>
                </c:pt>
                <c:pt idx="707">
                  <c:v>706.74279346460708</c:v>
                </c:pt>
                <c:pt idx="708">
                  <c:v>706.74279346460708</c:v>
                </c:pt>
                <c:pt idx="709">
                  <c:v>706.74279346460708</c:v>
                </c:pt>
                <c:pt idx="710">
                  <c:v>706.74279346460708</c:v>
                </c:pt>
                <c:pt idx="711">
                  <c:v>706.74279346460708</c:v>
                </c:pt>
                <c:pt idx="712">
                  <c:v>706.74279346460708</c:v>
                </c:pt>
                <c:pt idx="713">
                  <c:v>706.74279346460708</c:v>
                </c:pt>
                <c:pt idx="714">
                  <c:v>706.74279346460708</c:v>
                </c:pt>
                <c:pt idx="715">
                  <c:v>706.74279346460708</c:v>
                </c:pt>
                <c:pt idx="716">
                  <c:v>706.74279346460708</c:v>
                </c:pt>
                <c:pt idx="717">
                  <c:v>706.74279346460708</c:v>
                </c:pt>
                <c:pt idx="718">
                  <c:v>706.74279346460708</c:v>
                </c:pt>
                <c:pt idx="719">
                  <c:v>706.74279346460708</c:v>
                </c:pt>
                <c:pt idx="720">
                  <c:v>706.74279346460708</c:v>
                </c:pt>
                <c:pt idx="721">
                  <c:v>706.74279346460708</c:v>
                </c:pt>
                <c:pt idx="722">
                  <c:v>706.74279346460708</c:v>
                </c:pt>
                <c:pt idx="723">
                  <c:v>706.74279346460708</c:v>
                </c:pt>
                <c:pt idx="724">
                  <c:v>706.74279346460708</c:v>
                </c:pt>
                <c:pt idx="725">
                  <c:v>706.74279346460708</c:v>
                </c:pt>
                <c:pt idx="726">
                  <c:v>706.74279346460708</c:v>
                </c:pt>
                <c:pt idx="727">
                  <c:v>706.74279346460708</c:v>
                </c:pt>
                <c:pt idx="728">
                  <c:v>706.74279346460708</c:v>
                </c:pt>
                <c:pt idx="729">
                  <c:v>706.74279346460708</c:v>
                </c:pt>
                <c:pt idx="730">
                  <c:v>706.74279346460708</c:v>
                </c:pt>
                <c:pt idx="731">
                  <c:v>706.74279346460708</c:v>
                </c:pt>
                <c:pt idx="732">
                  <c:v>706.74279346460708</c:v>
                </c:pt>
                <c:pt idx="733">
                  <c:v>706.74279346460708</c:v>
                </c:pt>
                <c:pt idx="734">
                  <c:v>706.74279346460708</c:v>
                </c:pt>
                <c:pt idx="735">
                  <c:v>706.74279346460708</c:v>
                </c:pt>
                <c:pt idx="736">
                  <c:v>706.74279346460708</c:v>
                </c:pt>
                <c:pt idx="737">
                  <c:v>706.74279346460708</c:v>
                </c:pt>
                <c:pt idx="738">
                  <c:v>706.74279346460708</c:v>
                </c:pt>
                <c:pt idx="739">
                  <c:v>706.74279346460708</c:v>
                </c:pt>
                <c:pt idx="740">
                  <c:v>706.74279346460708</c:v>
                </c:pt>
                <c:pt idx="741">
                  <c:v>706.74279346460708</c:v>
                </c:pt>
                <c:pt idx="742">
                  <c:v>706.74279346460708</c:v>
                </c:pt>
                <c:pt idx="743">
                  <c:v>706.74279346460708</c:v>
                </c:pt>
                <c:pt idx="744">
                  <c:v>706.74279346460708</c:v>
                </c:pt>
                <c:pt idx="745">
                  <c:v>706.74279346460708</c:v>
                </c:pt>
                <c:pt idx="746">
                  <c:v>706.74279346460708</c:v>
                </c:pt>
                <c:pt idx="747">
                  <c:v>706.74279346460708</c:v>
                </c:pt>
                <c:pt idx="748">
                  <c:v>706.74279346460708</c:v>
                </c:pt>
                <c:pt idx="749">
                  <c:v>706.74279346460708</c:v>
                </c:pt>
                <c:pt idx="750">
                  <c:v>706.74279346460708</c:v>
                </c:pt>
                <c:pt idx="751">
                  <c:v>706.74279346460708</c:v>
                </c:pt>
                <c:pt idx="752">
                  <c:v>706.74279346460708</c:v>
                </c:pt>
                <c:pt idx="753">
                  <c:v>706.74279346460708</c:v>
                </c:pt>
                <c:pt idx="754">
                  <c:v>706.74279346460708</c:v>
                </c:pt>
                <c:pt idx="755">
                  <c:v>706.74279346460708</c:v>
                </c:pt>
                <c:pt idx="756">
                  <c:v>706.74279346460708</c:v>
                </c:pt>
                <c:pt idx="757">
                  <c:v>706.74279346460708</c:v>
                </c:pt>
                <c:pt idx="758">
                  <c:v>706.74279346460708</c:v>
                </c:pt>
                <c:pt idx="759">
                  <c:v>706.74279346460708</c:v>
                </c:pt>
                <c:pt idx="760">
                  <c:v>706.74279346460708</c:v>
                </c:pt>
                <c:pt idx="761">
                  <c:v>706.74279346460708</c:v>
                </c:pt>
                <c:pt idx="762">
                  <c:v>706.74279346460708</c:v>
                </c:pt>
                <c:pt idx="763">
                  <c:v>706.74279346460708</c:v>
                </c:pt>
                <c:pt idx="764">
                  <c:v>706.74279346460708</c:v>
                </c:pt>
                <c:pt idx="765">
                  <c:v>706.74279346460708</c:v>
                </c:pt>
                <c:pt idx="766">
                  <c:v>706.74279346460708</c:v>
                </c:pt>
                <c:pt idx="767">
                  <c:v>706.74279346460708</c:v>
                </c:pt>
                <c:pt idx="768">
                  <c:v>706.74279346460708</c:v>
                </c:pt>
                <c:pt idx="769">
                  <c:v>706.74279346460708</c:v>
                </c:pt>
                <c:pt idx="770">
                  <c:v>706.74279346460708</c:v>
                </c:pt>
                <c:pt idx="771">
                  <c:v>706.74279346460708</c:v>
                </c:pt>
                <c:pt idx="772">
                  <c:v>706.74279346460708</c:v>
                </c:pt>
                <c:pt idx="773">
                  <c:v>706.74279346460708</c:v>
                </c:pt>
                <c:pt idx="774">
                  <c:v>706.74279346460708</c:v>
                </c:pt>
                <c:pt idx="775">
                  <c:v>706.74279346460708</c:v>
                </c:pt>
                <c:pt idx="776">
                  <c:v>706.74279346460708</c:v>
                </c:pt>
                <c:pt idx="777">
                  <c:v>706.74279346460708</c:v>
                </c:pt>
                <c:pt idx="778">
                  <c:v>706.74279346460708</c:v>
                </c:pt>
                <c:pt idx="779">
                  <c:v>706.74279346460708</c:v>
                </c:pt>
                <c:pt idx="780">
                  <c:v>706.74279346460708</c:v>
                </c:pt>
                <c:pt idx="781">
                  <c:v>706.74279346460708</c:v>
                </c:pt>
                <c:pt idx="782">
                  <c:v>706.74279346460708</c:v>
                </c:pt>
                <c:pt idx="783">
                  <c:v>706.74279346460708</c:v>
                </c:pt>
                <c:pt idx="784">
                  <c:v>706.74279346460708</c:v>
                </c:pt>
                <c:pt idx="785">
                  <c:v>706.74279346460708</c:v>
                </c:pt>
                <c:pt idx="786">
                  <c:v>706.74279346460708</c:v>
                </c:pt>
                <c:pt idx="787">
                  <c:v>706.74279346460708</c:v>
                </c:pt>
                <c:pt idx="788">
                  <c:v>706.74279346460708</c:v>
                </c:pt>
                <c:pt idx="789">
                  <c:v>706.74279346460708</c:v>
                </c:pt>
                <c:pt idx="790">
                  <c:v>706.74279346460708</c:v>
                </c:pt>
                <c:pt idx="791">
                  <c:v>706.74279346460708</c:v>
                </c:pt>
                <c:pt idx="792">
                  <c:v>706.74279346460708</c:v>
                </c:pt>
                <c:pt idx="793">
                  <c:v>706.74279346460708</c:v>
                </c:pt>
                <c:pt idx="794">
                  <c:v>706.74279346460708</c:v>
                </c:pt>
                <c:pt idx="795">
                  <c:v>706.74279346460708</c:v>
                </c:pt>
                <c:pt idx="796">
                  <c:v>706.74279346460708</c:v>
                </c:pt>
                <c:pt idx="797">
                  <c:v>706.74279346460708</c:v>
                </c:pt>
                <c:pt idx="798">
                  <c:v>706.74279346460708</c:v>
                </c:pt>
                <c:pt idx="799">
                  <c:v>706.74279346460708</c:v>
                </c:pt>
                <c:pt idx="800">
                  <c:v>706.74279346460708</c:v>
                </c:pt>
                <c:pt idx="801">
                  <c:v>706.74279346460708</c:v>
                </c:pt>
                <c:pt idx="802">
                  <c:v>706.74279346460708</c:v>
                </c:pt>
                <c:pt idx="803">
                  <c:v>706.74279346460708</c:v>
                </c:pt>
                <c:pt idx="804">
                  <c:v>706.74279346460708</c:v>
                </c:pt>
                <c:pt idx="805">
                  <c:v>706.74279346460708</c:v>
                </c:pt>
                <c:pt idx="806">
                  <c:v>706.74279346460708</c:v>
                </c:pt>
                <c:pt idx="807">
                  <c:v>706.74279346460708</c:v>
                </c:pt>
                <c:pt idx="808">
                  <c:v>706.74279346460708</c:v>
                </c:pt>
                <c:pt idx="809">
                  <c:v>706.74279346460708</c:v>
                </c:pt>
                <c:pt idx="810">
                  <c:v>706.74279346460708</c:v>
                </c:pt>
                <c:pt idx="811">
                  <c:v>706.74279346460708</c:v>
                </c:pt>
                <c:pt idx="812">
                  <c:v>706.74279346460708</c:v>
                </c:pt>
                <c:pt idx="813">
                  <c:v>706.74279346460708</c:v>
                </c:pt>
                <c:pt idx="814">
                  <c:v>706.74279346460708</c:v>
                </c:pt>
                <c:pt idx="815">
                  <c:v>706.74279346460708</c:v>
                </c:pt>
                <c:pt idx="816">
                  <c:v>706.74279346460708</c:v>
                </c:pt>
                <c:pt idx="817">
                  <c:v>706.74279346460708</c:v>
                </c:pt>
                <c:pt idx="818">
                  <c:v>706.74279346460708</c:v>
                </c:pt>
                <c:pt idx="819">
                  <c:v>706.74279346460708</c:v>
                </c:pt>
                <c:pt idx="820">
                  <c:v>706.74279346460708</c:v>
                </c:pt>
                <c:pt idx="821">
                  <c:v>706.74279346460708</c:v>
                </c:pt>
                <c:pt idx="822">
                  <c:v>706.74279346460708</c:v>
                </c:pt>
                <c:pt idx="823">
                  <c:v>706.74279346460708</c:v>
                </c:pt>
                <c:pt idx="824">
                  <c:v>706.74279346460708</c:v>
                </c:pt>
                <c:pt idx="825">
                  <c:v>706.74279346460708</c:v>
                </c:pt>
                <c:pt idx="826">
                  <c:v>706.74279346460708</c:v>
                </c:pt>
                <c:pt idx="827">
                  <c:v>706.74279346460708</c:v>
                </c:pt>
                <c:pt idx="828">
                  <c:v>706.74279346460708</c:v>
                </c:pt>
                <c:pt idx="829">
                  <c:v>706.74279346460708</c:v>
                </c:pt>
                <c:pt idx="830">
                  <c:v>706.74279346460708</c:v>
                </c:pt>
                <c:pt idx="831">
                  <c:v>706.74279346460708</c:v>
                </c:pt>
                <c:pt idx="832">
                  <c:v>706.74279346460708</c:v>
                </c:pt>
                <c:pt idx="833">
                  <c:v>706.74279346460708</c:v>
                </c:pt>
                <c:pt idx="834">
                  <c:v>706.74279346460708</c:v>
                </c:pt>
                <c:pt idx="835">
                  <c:v>706.74279346460708</c:v>
                </c:pt>
                <c:pt idx="836">
                  <c:v>706.74279346460708</c:v>
                </c:pt>
                <c:pt idx="837">
                  <c:v>706.74279346460708</c:v>
                </c:pt>
                <c:pt idx="838">
                  <c:v>706.74279346460708</c:v>
                </c:pt>
                <c:pt idx="839">
                  <c:v>706.74279346460708</c:v>
                </c:pt>
                <c:pt idx="840">
                  <c:v>706.74279346460708</c:v>
                </c:pt>
                <c:pt idx="841">
                  <c:v>706.74279346460708</c:v>
                </c:pt>
                <c:pt idx="842">
                  <c:v>706.74279346460708</c:v>
                </c:pt>
                <c:pt idx="843">
                  <c:v>706.74279346460708</c:v>
                </c:pt>
                <c:pt idx="844">
                  <c:v>706.74279346460708</c:v>
                </c:pt>
                <c:pt idx="845">
                  <c:v>706.74279346460708</c:v>
                </c:pt>
                <c:pt idx="846">
                  <c:v>706.74279346460708</c:v>
                </c:pt>
                <c:pt idx="847">
                  <c:v>706.74279346460708</c:v>
                </c:pt>
                <c:pt idx="848">
                  <c:v>706.74279346460708</c:v>
                </c:pt>
                <c:pt idx="849">
                  <c:v>706.74279346460708</c:v>
                </c:pt>
                <c:pt idx="850">
                  <c:v>706.74279346460708</c:v>
                </c:pt>
                <c:pt idx="851">
                  <c:v>706.74279346460708</c:v>
                </c:pt>
                <c:pt idx="852">
                  <c:v>706.74279346460708</c:v>
                </c:pt>
                <c:pt idx="853">
                  <c:v>706.74279346460708</c:v>
                </c:pt>
                <c:pt idx="854">
                  <c:v>706.74279346460708</c:v>
                </c:pt>
                <c:pt idx="855">
                  <c:v>706.74279346460708</c:v>
                </c:pt>
                <c:pt idx="856">
                  <c:v>706.74279346460708</c:v>
                </c:pt>
                <c:pt idx="857">
                  <c:v>706.74279346460708</c:v>
                </c:pt>
                <c:pt idx="858">
                  <c:v>706.74279346460708</c:v>
                </c:pt>
                <c:pt idx="859">
                  <c:v>706.74279346460708</c:v>
                </c:pt>
                <c:pt idx="860">
                  <c:v>706.74279346460708</c:v>
                </c:pt>
                <c:pt idx="861">
                  <c:v>706.74279346460708</c:v>
                </c:pt>
                <c:pt idx="862">
                  <c:v>706.74279346460708</c:v>
                </c:pt>
                <c:pt idx="863">
                  <c:v>706.74279346460708</c:v>
                </c:pt>
                <c:pt idx="864">
                  <c:v>706.74279346460708</c:v>
                </c:pt>
                <c:pt idx="865">
                  <c:v>706.74279346460708</c:v>
                </c:pt>
                <c:pt idx="866">
                  <c:v>706.74279346460708</c:v>
                </c:pt>
                <c:pt idx="867">
                  <c:v>706.74279346460708</c:v>
                </c:pt>
                <c:pt idx="868">
                  <c:v>706.74279346460708</c:v>
                </c:pt>
                <c:pt idx="869">
                  <c:v>706.74279346460708</c:v>
                </c:pt>
                <c:pt idx="870">
                  <c:v>706.74279346460708</c:v>
                </c:pt>
                <c:pt idx="871">
                  <c:v>706.74279346460708</c:v>
                </c:pt>
                <c:pt idx="872">
                  <c:v>706.74279346460708</c:v>
                </c:pt>
                <c:pt idx="873">
                  <c:v>706.74279346460708</c:v>
                </c:pt>
                <c:pt idx="874">
                  <c:v>706.74279346460708</c:v>
                </c:pt>
                <c:pt idx="875">
                  <c:v>706.74279346460708</c:v>
                </c:pt>
                <c:pt idx="876">
                  <c:v>706.74279346460708</c:v>
                </c:pt>
                <c:pt idx="877">
                  <c:v>706.74279346460708</c:v>
                </c:pt>
                <c:pt idx="878">
                  <c:v>706.74279346460708</c:v>
                </c:pt>
                <c:pt idx="879">
                  <c:v>706.74279346460708</c:v>
                </c:pt>
                <c:pt idx="880">
                  <c:v>706.74279346460708</c:v>
                </c:pt>
                <c:pt idx="881">
                  <c:v>706.74279346460708</c:v>
                </c:pt>
                <c:pt idx="882">
                  <c:v>706.74279346460708</c:v>
                </c:pt>
                <c:pt idx="883">
                  <c:v>706.74279346460708</c:v>
                </c:pt>
                <c:pt idx="884">
                  <c:v>706.74279346460708</c:v>
                </c:pt>
                <c:pt idx="885">
                  <c:v>706.74279346460708</c:v>
                </c:pt>
                <c:pt idx="886">
                  <c:v>706.74279346460708</c:v>
                </c:pt>
                <c:pt idx="887">
                  <c:v>706.74279346460708</c:v>
                </c:pt>
                <c:pt idx="888">
                  <c:v>706.74279346460708</c:v>
                </c:pt>
                <c:pt idx="889">
                  <c:v>706.74279346460708</c:v>
                </c:pt>
                <c:pt idx="890">
                  <c:v>706.74279346460708</c:v>
                </c:pt>
                <c:pt idx="891">
                  <c:v>706.74279346460708</c:v>
                </c:pt>
                <c:pt idx="892">
                  <c:v>706.74279346460708</c:v>
                </c:pt>
                <c:pt idx="893">
                  <c:v>706.74279346460708</c:v>
                </c:pt>
                <c:pt idx="894">
                  <c:v>706.74279346460708</c:v>
                </c:pt>
                <c:pt idx="895">
                  <c:v>706.74279346460708</c:v>
                </c:pt>
                <c:pt idx="896">
                  <c:v>706.74279346460708</c:v>
                </c:pt>
                <c:pt idx="897">
                  <c:v>706.74279346460708</c:v>
                </c:pt>
                <c:pt idx="898">
                  <c:v>706.74279346460708</c:v>
                </c:pt>
                <c:pt idx="899">
                  <c:v>706.74279346460708</c:v>
                </c:pt>
                <c:pt idx="900">
                  <c:v>706.74279346460708</c:v>
                </c:pt>
                <c:pt idx="901">
                  <c:v>706.74279346460708</c:v>
                </c:pt>
                <c:pt idx="902">
                  <c:v>706.74279346460708</c:v>
                </c:pt>
                <c:pt idx="903">
                  <c:v>706.74279346460708</c:v>
                </c:pt>
                <c:pt idx="904">
                  <c:v>706.74279346460708</c:v>
                </c:pt>
                <c:pt idx="905">
                  <c:v>706.74279346460708</c:v>
                </c:pt>
                <c:pt idx="906">
                  <c:v>706.74279346460708</c:v>
                </c:pt>
                <c:pt idx="907">
                  <c:v>706.74279346460708</c:v>
                </c:pt>
                <c:pt idx="908">
                  <c:v>706.74279346460708</c:v>
                </c:pt>
                <c:pt idx="909">
                  <c:v>706.74279346460708</c:v>
                </c:pt>
                <c:pt idx="910">
                  <c:v>706.74279346460708</c:v>
                </c:pt>
                <c:pt idx="911">
                  <c:v>706.74279346460708</c:v>
                </c:pt>
                <c:pt idx="912">
                  <c:v>706.74279346460708</c:v>
                </c:pt>
                <c:pt idx="913">
                  <c:v>706.74279346460708</c:v>
                </c:pt>
                <c:pt idx="914">
                  <c:v>706.74279346460708</c:v>
                </c:pt>
                <c:pt idx="915">
                  <c:v>706.74279346460708</c:v>
                </c:pt>
                <c:pt idx="916">
                  <c:v>706.74279346460708</c:v>
                </c:pt>
                <c:pt idx="917">
                  <c:v>706.74279346460708</c:v>
                </c:pt>
                <c:pt idx="918">
                  <c:v>706.74279346460708</c:v>
                </c:pt>
                <c:pt idx="919">
                  <c:v>706.74279346460708</c:v>
                </c:pt>
                <c:pt idx="920">
                  <c:v>706.74279346460708</c:v>
                </c:pt>
                <c:pt idx="921">
                  <c:v>706.74279346460708</c:v>
                </c:pt>
                <c:pt idx="922">
                  <c:v>706.74279346460708</c:v>
                </c:pt>
                <c:pt idx="923">
                  <c:v>706.74279346460708</c:v>
                </c:pt>
                <c:pt idx="924">
                  <c:v>706.74279346460708</c:v>
                </c:pt>
                <c:pt idx="925">
                  <c:v>706.74279346460708</c:v>
                </c:pt>
                <c:pt idx="926">
                  <c:v>706.74279346460708</c:v>
                </c:pt>
                <c:pt idx="927">
                  <c:v>706.74279346460708</c:v>
                </c:pt>
                <c:pt idx="928">
                  <c:v>706.74279346460708</c:v>
                </c:pt>
                <c:pt idx="929">
                  <c:v>706.74279346460708</c:v>
                </c:pt>
                <c:pt idx="930">
                  <c:v>706.74279346460708</c:v>
                </c:pt>
                <c:pt idx="931">
                  <c:v>706.74279346460708</c:v>
                </c:pt>
                <c:pt idx="932">
                  <c:v>706.74279346460708</c:v>
                </c:pt>
                <c:pt idx="933">
                  <c:v>706.74279346460708</c:v>
                </c:pt>
                <c:pt idx="934">
                  <c:v>706.74279346460708</c:v>
                </c:pt>
                <c:pt idx="935">
                  <c:v>706.74279346460708</c:v>
                </c:pt>
                <c:pt idx="936">
                  <c:v>706.74279346460708</c:v>
                </c:pt>
                <c:pt idx="937">
                  <c:v>706.74279346460708</c:v>
                </c:pt>
                <c:pt idx="938">
                  <c:v>706.74279346460708</c:v>
                </c:pt>
                <c:pt idx="939">
                  <c:v>706.74279346460708</c:v>
                </c:pt>
                <c:pt idx="940">
                  <c:v>706.74279346460708</c:v>
                </c:pt>
                <c:pt idx="941">
                  <c:v>706.74279346460708</c:v>
                </c:pt>
                <c:pt idx="942">
                  <c:v>706.74279346460708</c:v>
                </c:pt>
                <c:pt idx="943">
                  <c:v>706.74279346460708</c:v>
                </c:pt>
                <c:pt idx="944">
                  <c:v>706.74279346460708</c:v>
                </c:pt>
                <c:pt idx="945">
                  <c:v>706.74279346460708</c:v>
                </c:pt>
                <c:pt idx="946">
                  <c:v>706.74279346460708</c:v>
                </c:pt>
                <c:pt idx="947">
                  <c:v>706.74279346460708</c:v>
                </c:pt>
                <c:pt idx="948">
                  <c:v>706.74279346460708</c:v>
                </c:pt>
                <c:pt idx="949">
                  <c:v>706.74279346460708</c:v>
                </c:pt>
                <c:pt idx="950">
                  <c:v>706.74279346460708</c:v>
                </c:pt>
                <c:pt idx="951">
                  <c:v>706.74279346460708</c:v>
                </c:pt>
                <c:pt idx="952">
                  <c:v>706.74279346460708</c:v>
                </c:pt>
                <c:pt idx="953">
                  <c:v>706.74279346460708</c:v>
                </c:pt>
                <c:pt idx="954">
                  <c:v>706.74279346460708</c:v>
                </c:pt>
                <c:pt idx="955">
                  <c:v>706.74279346460708</c:v>
                </c:pt>
                <c:pt idx="956">
                  <c:v>706.74279346460708</c:v>
                </c:pt>
                <c:pt idx="957">
                  <c:v>706.74279346460708</c:v>
                </c:pt>
                <c:pt idx="958">
                  <c:v>706.74279346460708</c:v>
                </c:pt>
                <c:pt idx="959">
                  <c:v>706.74279346460708</c:v>
                </c:pt>
                <c:pt idx="960">
                  <c:v>706.74279346460708</c:v>
                </c:pt>
                <c:pt idx="961">
                  <c:v>706.74279346460708</c:v>
                </c:pt>
                <c:pt idx="962">
                  <c:v>706.74279346460708</c:v>
                </c:pt>
                <c:pt idx="963">
                  <c:v>706.74279346460708</c:v>
                </c:pt>
                <c:pt idx="964">
                  <c:v>706.74279346460708</c:v>
                </c:pt>
                <c:pt idx="965">
                  <c:v>706.74279346460708</c:v>
                </c:pt>
                <c:pt idx="966">
                  <c:v>706.74279346460708</c:v>
                </c:pt>
                <c:pt idx="967">
                  <c:v>706.74279346460708</c:v>
                </c:pt>
                <c:pt idx="968">
                  <c:v>706.74279346460708</c:v>
                </c:pt>
                <c:pt idx="969">
                  <c:v>706.74279346460708</c:v>
                </c:pt>
                <c:pt idx="970">
                  <c:v>706.74279346460708</c:v>
                </c:pt>
                <c:pt idx="971">
                  <c:v>706.74279346460708</c:v>
                </c:pt>
                <c:pt idx="972">
                  <c:v>706.74279346460708</c:v>
                </c:pt>
                <c:pt idx="973">
                  <c:v>706.74279346460708</c:v>
                </c:pt>
                <c:pt idx="974">
                  <c:v>706.74279346460708</c:v>
                </c:pt>
                <c:pt idx="975">
                  <c:v>706.74279346460708</c:v>
                </c:pt>
                <c:pt idx="976">
                  <c:v>706.74279346460708</c:v>
                </c:pt>
                <c:pt idx="977">
                  <c:v>706.74279346460708</c:v>
                </c:pt>
                <c:pt idx="978">
                  <c:v>706.74279346460708</c:v>
                </c:pt>
                <c:pt idx="979">
                  <c:v>706.74279346460708</c:v>
                </c:pt>
                <c:pt idx="980">
                  <c:v>706.74279346460708</c:v>
                </c:pt>
                <c:pt idx="981">
                  <c:v>706.74279346460708</c:v>
                </c:pt>
                <c:pt idx="982">
                  <c:v>706.74279346460708</c:v>
                </c:pt>
                <c:pt idx="983">
                  <c:v>706.74279346460708</c:v>
                </c:pt>
                <c:pt idx="984">
                  <c:v>706.74279346460708</c:v>
                </c:pt>
                <c:pt idx="985">
                  <c:v>706.74279346460708</c:v>
                </c:pt>
                <c:pt idx="986">
                  <c:v>706.74279346460708</c:v>
                </c:pt>
                <c:pt idx="987">
                  <c:v>706.74279346460708</c:v>
                </c:pt>
                <c:pt idx="988">
                  <c:v>706.74279346460708</c:v>
                </c:pt>
                <c:pt idx="989">
                  <c:v>706.74279346460708</c:v>
                </c:pt>
                <c:pt idx="990">
                  <c:v>706.74279346460708</c:v>
                </c:pt>
                <c:pt idx="991">
                  <c:v>706.74279346460708</c:v>
                </c:pt>
                <c:pt idx="992">
                  <c:v>706.74279346460708</c:v>
                </c:pt>
                <c:pt idx="993">
                  <c:v>706.74279346460708</c:v>
                </c:pt>
                <c:pt idx="994">
                  <c:v>706.74279346460708</c:v>
                </c:pt>
                <c:pt idx="995">
                  <c:v>706.74279346460708</c:v>
                </c:pt>
                <c:pt idx="996">
                  <c:v>706.74279346460708</c:v>
                </c:pt>
                <c:pt idx="997">
                  <c:v>706.74279346460708</c:v>
                </c:pt>
                <c:pt idx="998">
                  <c:v>706.74279346460708</c:v>
                </c:pt>
                <c:pt idx="999">
                  <c:v>706.74279346460708</c:v>
                </c:pt>
                <c:pt idx="1000">
                  <c:v>706.74279346460708</c:v>
                </c:pt>
              </c:numCache>
            </c:numRef>
          </c:xVal>
          <c:yVal>
            <c:numRef>
              <c:f>Calculs!$K$4:$K$1004</c:f>
              <c:numCache>
                <c:formatCode>0.00</c:formatCode>
                <c:ptCount val="1001"/>
                <c:pt idx="0">
                  <c:v>564.96320263534824</c:v>
                </c:pt>
                <c:pt idx="1">
                  <c:v>566.4438588824878</c:v>
                </c:pt>
                <c:pt idx="2">
                  <c:v>567.92177652558212</c:v>
                </c:pt>
                <c:pt idx="3">
                  <c:v>569.3969622765419</c:v>
                </c:pt>
                <c:pt idx="4">
                  <c:v>570.86942281671679</c:v>
                </c:pt>
                <c:pt idx="5">
                  <c:v>572.33916479707989</c:v>
                </c:pt>
                <c:pt idx="6">
                  <c:v>573.80619483841065</c:v>
                </c:pt>
                <c:pt idx="7">
                  <c:v>575.27051953147611</c:v>
                </c:pt>
                <c:pt idx="8">
                  <c:v>576.7321454372111</c:v>
                </c:pt>
                <c:pt idx="9">
                  <c:v>578.19107908689705</c:v>
                </c:pt>
                <c:pt idx="10">
                  <c:v>579.64732698233922</c:v>
                </c:pt>
                <c:pt idx="11">
                  <c:v>581.1008955804873</c:v>
                </c:pt>
                <c:pt idx="12">
                  <c:v>582.55179127836561</c:v>
                </c:pt>
                <c:pt idx="13">
                  <c:v>584.00002042942037</c:v>
                </c:pt>
                <c:pt idx="14">
                  <c:v>585.44558935954694</c:v>
                </c:pt>
                <c:pt idx="15">
                  <c:v>586.8885043672442</c:v>
                </c:pt>
                <c:pt idx="16">
                  <c:v>588.32877172376857</c:v>
                </c:pt>
                <c:pt idx="17">
                  <c:v>589.76639767328686</c:v>
                </c:pt>
                <c:pt idx="18">
                  <c:v>591.20138843302743</c:v>
                </c:pt>
                <c:pt idx="19">
                  <c:v>592.63375019343096</c:v>
                </c:pt>
                <c:pt idx="20">
                  <c:v>594.06348911830003</c:v>
                </c:pt>
                <c:pt idx="21">
                  <c:v>595.49061135272666</c:v>
                </c:pt>
                <c:pt idx="22">
                  <c:v>596.91512303086927</c:v>
                </c:pt>
                <c:pt idx="23">
                  <c:v>598.3370302680205</c:v>
                </c:pt>
                <c:pt idx="24">
                  <c:v>599.75633915282856</c:v>
                </c:pt>
                <c:pt idx="25">
                  <c:v>601.17305574744887</c:v>
                </c:pt>
                <c:pt idx="26">
                  <c:v>602.58718608769504</c:v>
                </c:pt>
                <c:pt idx="27">
                  <c:v>603.9987361831885</c:v>
                </c:pt>
                <c:pt idx="28">
                  <c:v>605.40771201750727</c:v>
                </c:pt>
                <c:pt idx="29">
                  <c:v>606.81411954833311</c:v>
                </c:pt>
                <c:pt idx="30">
                  <c:v>608.2179647075983</c:v>
                </c:pt>
                <c:pt idx="31">
                  <c:v>609.619253401631</c:v>
                </c:pt>
                <c:pt idx="32">
                  <c:v>611.01799151129967</c:v>
                </c:pt>
                <c:pt idx="33">
                  <c:v>612.41418489215653</c:v>
                </c:pt>
                <c:pt idx="34">
                  <c:v>613.80783937457954</c:v>
                </c:pt>
                <c:pt idx="35">
                  <c:v>615.19896076391433</c:v>
                </c:pt>
                <c:pt idx="36">
                  <c:v>616.58755484061385</c:v>
                </c:pt>
                <c:pt idx="37">
                  <c:v>617.97362736037826</c:v>
                </c:pt>
                <c:pt idx="38">
                  <c:v>619.35718405429304</c:v>
                </c:pt>
                <c:pt idx="39">
                  <c:v>620.73823062896633</c:v>
                </c:pt>
                <c:pt idx="40">
                  <c:v>622.11677276666546</c:v>
                </c:pt>
                <c:pt idx="41">
                  <c:v>623.49281612545224</c:v>
                </c:pt>
                <c:pt idx="42">
                  <c:v>624.86636633931766</c:v>
                </c:pt>
                <c:pt idx="43">
                  <c:v>626.2374290183152</c:v>
                </c:pt>
                <c:pt idx="44">
                  <c:v>627.60600974869351</c:v>
                </c:pt>
                <c:pt idx="45">
                  <c:v>628.97211409302827</c:v>
                </c:pt>
                <c:pt idx="46">
                  <c:v>630.33574759035264</c:v>
                </c:pt>
                <c:pt idx="47">
                  <c:v>631.69691575628735</c:v>
                </c:pt>
                <c:pt idx="48">
                  <c:v>633.05562408316939</c:v>
                </c:pt>
                <c:pt idx="49">
                  <c:v>634.41187804018034</c:v>
                </c:pt>
                <c:pt idx="50">
                  <c:v>635.76568307347327</c:v>
                </c:pt>
                <c:pt idx="51">
                  <c:v>637.11704460629915</c:v>
                </c:pt>
                <c:pt idx="52">
                  <c:v>638.46596803913201</c:v>
                </c:pt>
                <c:pt idx="53">
                  <c:v>639.81245874979379</c:v>
                </c:pt>
                <c:pt idx="54">
                  <c:v>641.15652209357768</c:v>
                </c:pt>
                <c:pt idx="55">
                  <c:v>642.49816340337111</c:v>
                </c:pt>
                <c:pt idx="56">
                  <c:v>643.83738798977777</c:v>
                </c:pt>
                <c:pt idx="57">
                  <c:v>645.17420114123831</c:v>
                </c:pt>
                <c:pt idx="58">
                  <c:v>646.50860812415112</c:v>
                </c:pt>
                <c:pt idx="59">
                  <c:v>647.84061418299154</c:v>
                </c:pt>
                <c:pt idx="60">
                  <c:v>649.17022454043035</c:v>
                </c:pt>
                <c:pt idx="61">
                  <c:v>650.49744439745189</c:v>
                </c:pt>
                <c:pt idx="62">
                  <c:v>651.82227893347078</c:v>
                </c:pt>
                <c:pt idx="63">
                  <c:v>653.14473330644842</c:v>
                </c:pt>
                <c:pt idx="64">
                  <c:v>654.46481265300815</c:v>
                </c:pt>
                <c:pt idx="65">
                  <c:v>655.78252208855008</c:v>
                </c:pt>
                <c:pt idx="66">
                  <c:v>657.0978667073648</c:v>
                </c:pt>
                <c:pt idx="67">
                  <c:v>658.41085158274643</c:v>
                </c:pt>
                <c:pt idx="68">
                  <c:v>659.72148176710505</c:v>
                </c:pt>
                <c:pt idx="69">
                  <c:v>661.0297622920782</c:v>
                </c:pt>
                <c:pt idx="70">
                  <c:v>662.33569816864156</c:v>
                </c:pt>
                <c:pt idx="71">
                  <c:v>663.63929438721925</c:v>
                </c:pt>
                <c:pt idx="72">
                  <c:v>664.94055591779295</c:v>
                </c:pt>
                <c:pt idx="73">
                  <c:v>666.23948771001039</c:v>
                </c:pt>
                <c:pt idx="74">
                  <c:v>667.53609469329331</c:v>
                </c:pt>
                <c:pt idx="75">
                  <c:v>668.83038177694448</c:v>
                </c:pt>
                <c:pt idx="76">
                  <c:v>670.12235385025417</c:v>
                </c:pt>
                <c:pt idx="77">
                  <c:v>671.41201578260586</c:v>
                </c:pt>
                <c:pt idx="78">
                  <c:v>672.69937242358117</c:v>
                </c:pt>
                <c:pt idx="79">
                  <c:v>673.98442860306386</c:v>
                </c:pt>
                <c:pt idx="80">
                  <c:v>675.2671891313438</c:v>
                </c:pt>
                <c:pt idx="81">
                  <c:v>676.54765879921956</c:v>
                </c:pt>
                <c:pt idx="82">
                  <c:v>677.82584237810079</c:v>
                </c:pt>
                <c:pt idx="83">
                  <c:v>679.10174462010957</c:v>
                </c:pt>
                <c:pt idx="84">
                  <c:v>680.37537025818142</c:v>
                </c:pt>
                <c:pt idx="85">
                  <c:v>681.6467240061653</c:v>
                </c:pt>
                <c:pt idx="86">
                  <c:v>682.91581055892323</c:v>
                </c:pt>
                <c:pt idx="87">
                  <c:v>684.18263459242894</c:v>
                </c:pt>
                <c:pt idx="88">
                  <c:v>685.44720076386636</c:v>
                </c:pt>
                <c:pt idx="89">
                  <c:v>686.70951371172703</c:v>
                </c:pt>
                <c:pt idx="90">
                  <c:v>687.96957805590682</c:v>
                </c:pt>
                <c:pt idx="91">
                  <c:v>689.22739839780252</c:v>
                </c:pt>
                <c:pt idx="92">
                  <c:v>690.48297932040714</c:v>
                </c:pt>
                <c:pt idx="93">
                  <c:v>691.73632538840525</c:v>
                </c:pt>
                <c:pt idx="94">
                  <c:v>692.98744114826695</c:v>
                </c:pt>
                <c:pt idx="95">
                  <c:v>694.23633112834204</c:v>
                </c:pt>
                <c:pt idx="96">
                  <c:v>695.48299983895299</c:v>
                </c:pt>
                <c:pt idx="97">
                  <c:v>696.72745177248748</c:v>
                </c:pt>
                <c:pt idx="98">
                  <c:v>697.96969140349017</c:v>
                </c:pt>
                <c:pt idx="99">
                  <c:v>699.20972318875431</c:v>
                </c:pt>
                <c:pt idx="100">
                  <c:v>700.44755156741246</c:v>
                </c:pt>
                <c:pt idx="101">
                  <c:v>712.70499046454131</c:v>
                </c:pt>
                <c:pt idx="102">
                  <c:v>724.74492939794459</c:v>
                </c:pt>
                <c:pt idx="103">
                  <c:v>736.57163950669394</c:v>
                </c:pt>
                <c:pt idx="104">
                  <c:v>748.1892267971607</c:v>
                </c:pt>
                <c:pt idx="105">
                  <c:v>759.60164026560244</c:v>
                </c:pt>
                <c:pt idx="106">
                  <c:v>770.81267951679445</c:v>
                </c:pt>
                <c:pt idx="107">
                  <c:v>781.82600191580491</c:v>
                </c:pt>
                <c:pt idx="108">
                  <c:v>792.64512930684919</c:v>
                </c:pt>
                <c:pt idx="109">
                  <c:v>803.27345433030177</c:v>
                </c:pt>
                <c:pt idx="110">
                  <c:v>813.71424636636141</c:v>
                </c:pt>
                <c:pt idx="111">
                  <c:v>823.97065713152244</c:v>
                </c:pt>
                <c:pt idx="112">
                  <c:v>834.04572595188165</c:v>
                </c:pt>
                <c:pt idx="113">
                  <c:v>843.94238473538462</c:v>
                </c:pt>
                <c:pt idx="114">
                  <c:v>853.66346266335961</c:v>
                </c:pt>
                <c:pt idx="115">
                  <c:v>863.21169062009335</c:v>
                </c:pt>
                <c:pt idx="116">
                  <c:v>872.58970537775031</c:v>
                </c:pt>
                <c:pt idx="117">
                  <c:v>881.80005355260846</c:v>
                </c:pt>
                <c:pt idx="118">
                  <c:v>890.84519534737774</c:v>
                </c:pt>
                <c:pt idx="119">
                  <c:v>899.72750809325623</c:v>
                </c:pt>
                <c:pt idx="120">
                  <c:v>908.44928960437119</c:v>
                </c:pt>
                <c:pt idx="121">
                  <c:v>917.01276135632031</c:v>
                </c:pt>
                <c:pt idx="122">
                  <c:v>925.42007149968208</c:v>
                </c:pt>
                <c:pt idx="123">
                  <c:v>933.67329771858101</c:v>
                </c:pt>
                <c:pt idx="124">
                  <c:v>941.77444994367852</c:v>
                </c:pt>
                <c:pt idx="125">
                  <c:v>949.72547292830177</c:v>
                </c:pt>
                <c:pt idx="126">
                  <c:v>957.52824869581468</c:v>
                </c:pt>
                <c:pt idx="127">
                  <c:v>965.18459886578</c:v>
                </c:pt>
                <c:pt idx="128">
                  <c:v>972.69628686594478</c:v>
                </c:pt>
                <c:pt idx="129">
                  <c:v>980.06502003660751</c:v>
                </c:pt>
                <c:pt idx="130">
                  <c:v>987.29245163348946</c:v>
                </c:pt>
                <c:pt idx="131">
                  <c:v>994.38018273482453</c:v>
                </c:pt>
                <c:pt idx="132">
                  <c:v>1001.3297640580122</c:v>
                </c:pt>
                <c:pt idx="133">
                  <c:v>1008.1426976908291</c:v>
                </c:pt>
                <c:pt idx="134">
                  <c:v>1014.8204387418767</c:v>
                </c:pt>
                <c:pt idx="135">
                  <c:v>1021.364396914646</c:v>
                </c:pt>
                <c:pt idx="136">
                  <c:v>1027.7759380093048</c:v>
                </c:pt>
                <c:pt idx="137">
                  <c:v>1034.0563853560593</c:v>
                </c:pt>
                <c:pt idx="138">
                  <c:v>1040.207021183707</c:v>
                </c:pt>
                <c:pt idx="139">
                  <c:v>1046.2290879267762</c:v>
                </c:pt>
                <c:pt idx="140">
                  <c:v>1052.1237894744479</c:v>
                </c:pt>
                <c:pt idx="141">
                  <c:v>1057.8922923642638</c:v>
                </c:pt>
                <c:pt idx="142">
                  <c:v>1063.5357269234535</c:v>
                </c:pt>
                <c:pt idx="143">
                  <c:v>1069.0551883605488</c:v>
                </c:pt>
                <c:pt idx="144">
                  <c:v>1074.4517378098033</c:v>
                </c:pt>
                <c:pt idx="145">
                  <c:v>1079.7264033307983</c:v>
                </c:pt>
                <c:pt idx="146">
                  <c:v>1084.880180865485</c:v>
                </c:pt>
                <c:pt idx="147">
                  <c:v>1089.9140351547924</c:v>
                </c:pt>
                <c:pt idx="148">
                  <c:v>1094.8289006168259</c:v>
                </c:pt>
                <c:pt idx="149">
                  <c:v>1099.6256821885752</c:v>
                </c:pt>
                <c:pt idx="150">
                  <c:v>1104.3052561329582</c:v>
                </c:pt>
                <c:pt idx="151">
                  <c:v>1108.868470812944</c:v>
                </c:pt>
                <c:pt idx="152">
                  <c:v>1113.3161474344195</c:v>
                </c:pt>
                <c:pt idx="153">
                  <c:v>1117.6490807593966</c:v>
                </c:pt>
                <c:pt idx="154">
                  <c:v>1121.86803979109</c:v>
                </c:pt>
                <c:pt idx="155">
                  <c:v>1125.9737684323454</c:v>
                </c:pt>
                <c:pt idx="156">
                  <c:v>1129.9669861188456</c:v>
                </c:pt>
                <c:pt idx="157">
                  <c:v>1133.848388428484</c:v>
                </c:pt>
                <c:pt idx="158">
                  <c:v>1137.6186476682601</c:v>
                </c:pt>
                <c:pt idx="159">
                  <c:v>1141.2784134400254</c:v>
                </c:pt>
                <c:pt idx="160">
                  <c:v>1144.8283131863896</c:v>
                </c:pt>
                <c:pt idx="161">
                  <c:v>1148.2689527180892</c:v>
                </c:pt>
                <c:pt idx="162">
                  <c:v>1151.6009167241134</c:v>
                </c:pt>
                <c:pt idx="163">
                  <c:v>1154.8247692658945</c:v>
                </c:pt>
                <c:pt idx="164">
                  <c:v>1157.9410542568846</c:v>
                </c:pt>
                <c:pt idx="165">
                  <c:v>1160.9502959288648</c:v>
                </c:pt>
                <c:pt idx="166">
                  <c:v>1163.8529992863726</c:v>
                </c:pt>
                <c:pt idx="167">
                  <c:v>1166.6496505506809</c:v>
                </c:pt>
                <c:pt idx="168">
                  <c:v>1169.3407175948221</c:v>
                </c:pt>
                <c:pt idx="169">
                  <c:v>1171.9266503712204</c:v>
                </c:pt>
                <c:pt idx="170">
                  <c:v>1174.4078813335873</c:v>
                </c:pt>
                <c:pt idx="171">
                  <c:v>1176.7848258548277</c:v>
                </c:pt>
                <c:pt idx="172">
                  <c:v>1179.0578826428207</c:v>
                </c:pt>
                <c:pt idx="173">
                  <c:v>1181.2274341560592</c:v>
                </c:pt>
                <c:pt idx="174">
                  <c:v>1183.2938470212739</c:v>
                </c:pt>
                <c:pt idx="175">
                  <c:v>1185.2574724553092</c:v>
                </c:pt>
                <c:pt idx="176">
                  <c:v>1187.118646693672</c:v>
                </c:pt>
                <c:pt idx="177">
                  <c:v>1188.8776914283305</c:v>
                </c:pt>
                <c:pt idx="178">
                  <c:v>1190.5349142574878</c:v>
                </c:pt>
                <c:pt idx="179">
                  <c:v>1192.0906091501938</c:v>
                </c:pt>
                <c:pt idx="180">
                  <c:v>1193.5450569287748</c:v>
                </c:pt>
                <c:pt idx="181">
                  <c:v>1194.8985257721333</c:v>
                </c:pt>
                <c:pt idx="182">
                  <c:v>1196.1512717430028</c:v>
                </c:pt>
                <c:pt idx="183">
                  <c:v>1197.3035393421849</c:v>
                </c:pt>
                <c:pt idx="184">
                  <c:v>1198.3555620926697</c:v>
                </c:pt>
                <c:pt idx="185">
                  <c:v>1199.3075631562785</c:v>
                </c:pt>
                <c:pt idx="186">
                  <c:v>1200.1597559850866</c:v>
                </c:pt>
                <c:pt idx="187">
                  <c:v>1200.9123450093487</c:v>
                </c:pt>
                <c:pt idx="188">
                  <c:v>1201.5655263629462</c:v>
                </c:pt>
                <c:pt idx="189">
                  <c:v>1202.1194886465164</c:v>
                </c:pt>
                <c:pt idx="190">
                  <c:v>1202.574413727401</c:v>
                </c:pt>
                <c:pt idx="191">
                  <c:v>1202.9304775744117</c:v>
                </c:pt>
                <c:pt idx="192">
                  <c:v>1203.1878511241762</c:v>
                </c:pt>
                <c:pt idx="193">
                  <c:v>1203.3467011745663</c:v>
                </c:pt>
                <c:pt idx="194">
                  <c:v>1203.407191299505</c:v>
                </c:pt>
                <c:pt idx="195">
                  <c:v>1203.369482778349</c:v>
                </c:pt>
                <c:pt idx="196">
                  <c:v>1203.2337355321604</c:v>
                </c:pt>
                <c:pt idx="197">
                  <c:v>1203.0001090585617</c:v>
                </c:pt>
                <c:pt idx="198">
                  <c:v>1202.6687633565703</c:v>
                </c:pt>
                <c:pt idx="199">
                  <c:v>1202.2398598328564</c:v>
                </c:pt>
                <c:pt idx="200">
                  <c:v>1201.7135621812686</c:v>
                </c:pt>
                <c:pt idx="201">
                  <c:v>1201.0900372281626</c:v>
                </c:pt>
                <c:pt idx="202">
                  <c:v>1200.3694557370386</c:v>
                </c:pt>
                <c:pt idx="203">
                  <c:v>1199.5519931671272</c:v>
                </c:pt>
                <c:pt idx="204">
                  <c:v>1198.637830381809</c:v>
                </c:pt>
                <c:pt idx="205">
                  <c:v>1197.6271543040189</c:v>
                </c:pt>
                <c:pt idx="206">
                  <c:v>1196.5201585170068</c:v>
                </c:pt>
                <c:pt idx="207">
                  <c:v>1195.3170438099444</c:v>
                </c:pt>
                <c:pt idx="208">
                  <c:v>1194.0180186688408</c:v>
                </c:pt>
                <c:pt idx="209">
                  <c:v>1192.6232997140514</c:v>
                </c:pt>
                <c:pt idx="210">
                  <c:v>1191.1331120862983</c:v>
                </c:pt>
                <c:pt idx="211">
                  <c:v>1189.5476897836081</c:v>
                </c:pt>
                <c:pt idx="212">
                  <c:v>1187.8672759518959</c:v>
                </c:pt>
                <c:pt idx="213">
                  <c:v>1186.0921231321211</c:v>
                </c:pt>
                <c:pt idx="214">
                  <c:v>1184.2224934670305</c:v>
                </c:pt>
                <c:pt idx="215">
                  <c:v>1182.2586588704958</c:v>
                </c:pt>
                <c:pt idx="216">
                  <c:v>1180.20090116239</c:v>
                </c:pt>
                <c:pt idx="217">
                  <c:v>1178.0495121718261</c:v>
                </c:pt>
                <c:pt idx="218">
                  <c:v>1175.8047938114296</c:v>
                </c:pt>
                <c:pt idx="219">
                  <c:v>1173.4670581251485</c:v>
                </c:pt>
                <c:pt idx="220">
                  <c:v>1171.03662731192</c:v>
                </c:pt>
                <c:pt idx="221">
                  <c:v>1168.5138337273333</c:v>
                </c:pt>
                <c:pt idx="222">
                  <c:v>1165.899019865245</c:v>
                </c:pt>
                <c:pt idx="223">
                  <c:v>1163.1925383211335</c:v>
                </c:pt>
                <c:pt idx="224">
                  <c:v>1160.3947517388162</c:v>
                </c:pt>
                <c:pt idx="225">
                  <c:v>1157.5060327420015</c:v>
                </c:pt>
                <c:pt idx="226">
                  <c:v>1154.5267638520111</c:v>
                </c:pt>
                <c:pt idx="227">
                  <c:v>1151.4573373928802</c:v>
                </c:pt>
                <c:pt idx="228">
                  <c:v>1148.2981553849293</c:v>
                </c:pt>
                <c:pt idx="229">
                  <c:v>1145.0496294278012</c:v>
                </c:pt>
                <c:pt idx="230">
                  <c:v>1141.7121805738602</c:v>
                </c:pt>
                <c:pt idx="231">
                  <c:v>1138.2862391927736</c:v>
                </c:pt>
                <c:pt idx="232">
                  <c:v>1134.7722448280181</c:v>
                </c:pt>
                <c:pt idx="233">
                  <c:v>1131.1706460459941</c:v>
                </c:pt>
                <c:pt idx="234">
                  <c:v>1127.4819002783665</c:v>
                </c:pt>
                <c:pt idx="235">
                  <c:v>1123.7064736582081</c:v>
                </c:pt>
                <c:pt idx="236">
                  <c:v>1119.8448408504673</c:v>
                </c:pt>
                <c:pt idx="237">
                  <c:v>1115.8974848772511</c:v>
                </c:pt>
                <c:pt idx="238">
                  <c:v>1111.8648969383714</c:v>
                </c:pt>
                <c:pt idx="239">
                  <c:v>1107.7475762275762</c:v>
                </c:pt>
                <c:pt idx="240">
                  <c:v>1103.5460297448562</c:v>
                </c:pt>
                <c:pt idx="241">
                  <c:v>1099.2607721051938</c:v>
                </c:pt>
                <c:pt idx="242">
                  <c:v>1094.8923253441001</c:v>
                </c:pt>
                <c:pt idx="243">
                  <c:v>1090.4412187202634</c:v>
                </c:pt>
                <c:pt idx="244">
                  <c:v>1085.9079885156168</c:v>
                </c:pt>
                <c:pt idx="245">
                  <c:v>1081.2931778331147</c:v>
                </c:pt>
                <c:pt idx="246">
                  <c:v>1076.597336392495</c:v>
                </c:pt>
                <c:pt idx="247">
                  <c:v>1071.8210203242911</c:v>
                </c:pt>
                <c:pt idx="248">
                  <c:v>1066.964791962341</c:v>
                </c:pt>
                <c:pt idx="249">
                  <c:v>1062.0292196350376</c:v>
                </c:pt>
                <c:pt idx="250">
                  <c:v>1057.0148774555464</c:v>
                </c:pt>
                <c:pt idx="251">
                  <c:v>1051.9223451112116</c:v>
                </c:pt>
                <c:pt idx="252">
                  <c:v>1046.7522076523628</c:v>
                </c:pt>
                <c:pt idx="253">
                  <c:v>1041.505055280724</c:v>
                </c:pt>
                <c:pt idx="254">
                  <c:v>1036.1814831376205</c:v>
                </c:pt>
                <c:pt idx="255">
                  <c:v>1030.7820910921716</c:v>
                </c:pt>
                <c:pt idx="256">
                  <c:v>1025.30748352965</c:v>
                </c:pt>
                <c:pt idx="257">
                  <c:v>1019.7582691401808</c:v>
                </c:pt>
                <c:pt idx="258">
                  <c:v>1014.1350607079511</c:v>
                </c:pt>
                <c:pt idx="259">
                  <c:v>1008.438474901087</c:v>
                </c:pt>
                <c:pt idx="260">
                  <c:v>1002.6691320623578</c:v>
                </c:pt>
                <c:pt idx="261">
                  <c:v>996.82765600085452</c:v>
                </c:pt>
                <c:pt idx="262">
                  <c:v>990.91467378478853</c:v>
                </c:pt>
                <c:pt idx="263">
                  <c:v>984.93081553554748</c:v>
                </c:pt>
                <c:pt idx="264">
                  <c:v>978.87671422314293</c:v>
                </c:pt>
                <c:pt idx="265">
                  <c:v>972.75300546317726</c:v>
                </c:pt>
                <c:pt idx="266">
                  <c:v>966.56032731545213</c:v>
                </c:pt>
                <c:pt idx="267">
                  <c:v>960.29932008433707</c:v>
                </c:pt>
                <c:pt idx="268">
                  <c:v>953.97062612101013</c:v>
                </c:pt>
                <c:pt idx="269">
                  <c:v>947.57488962767934</c:v>
                </c:pt>
                <c:pt idx="270">
                  <c:v>941.1127564638864</c:v>
                </c:pt>
                <c:pt idx="271">
                  <c:v>934.58487395499185</c:v>
                </c:pt>
                <c:pt idx="272">
                  <c:v>927.99189070293528</c:v>
                </c:pt>
                <c:pt idx="273">
                  <c:v>921.3344563993578</c:v>
                </c:pt>
                <c:pt idx="274">
                  <c:v>914.61322164117257</c:v>
                </c:pt>
                <c:pt idx="275">
                  <c:v>907.82883774866207</c:v>
                </c:pt>
                <c:pt idx="276">
                  <c:v>900.98195658617726</c:v>
                </c:pt>
                <c:pt idx="277">
                  <c:v>894.07323038550919</c:v>
                </c:pt>
                <c:pt idx="278">
                  <c:v>887.10331157199994</c:v>
                </c:pt>
                <c:pt idx="279">
                  <c:v>880.07285259345429</c:v>
                </c:pt>
                <c:pt idx="280">
                  <c:v>872.98250575191003</c:v>
                </c:pt>
                <c:pt idx="281">
                  <c:v>865.83292303832127</c:v>
                </c:pt>
                <c:pt idx="282">
                  <c:v>858.62475597020307</c:v>
                </c:pt>
                <c:pt idx="283">
                  <c:v>851.35865543228419</c:v>
                </c:pt>
                <c:pt idx="284">
                  <c:v>844.03527152020877</c:v>
                </c:pt>
                <c:pt idx="285">
                  <c:v>836.65525338732539</c:v>
                </c:pt>
                <c:pt idx="286">
                  <c:v>829.21924909459676</c:v>
                </c:pt>
                <c:pt idx="287">
                  <c:v>821.7279054636607</c:v>
                </c:pt>
                <c:pt idx="288">
                  <c:v>814.18186793306973</c:v>
                </c:pt>
                <c:pt idx="289">
                  <c:v>806.58178041773101</c:v>
                </c:pt>
                <c:pt idx="290">
                  <c:v>798.92828517156772</c:v>
                </c:pt>
                <c:pt idx="291">
                  <c:v>791.22202265341707</c:v>
                </c:pt>
                <c:pt idx="292">
                  <c:v>783.46363139617893</c:v>
                </c:pt>
                <c:pt idx="293">
                  <c:v>775.65374787922394</c:v>
                </c:pt>
                <c:pt idx="294">
                  <c:v>767.79300640406893</c:v>
                </c:pt>
                <c:pt idx="295">
                  <c:v>759.88203897332232</c:v>
                </c:pt>
                <c:pt idx="296">
                  <c:v>751.92147517290061</c:v>
                </c:pt>
                <c:pt idx="297">
                  <c:v>743.91194205751469</c:v>
                </c:pt>
                <c:pt idx="298">
                  <c:v>735.85406403941965</c:v>
                </c:pt>
                <c:pt idx="299">
                  <c:v>727.74846278042207</c:v>
                </c:pt>
                <c:pt idx="300">
                  <c:v>719.59575708713385</c:v>
                </c:pt>
                <c:pt idx="301">
                  <c:v>711.39656280946076</c:v>
                </c:pt>
                <c:pt idx="302">
                  <c:v>703.1514927423101</c:v>
                </c:pt>
                <c:pt idx="303">
                  <c:v>694.86115653050092</c:v>
                </c:pt>
                <c:pt idx="304">
                  <c:v>686.52616057685759</c:v>
                </c:pt>
                <c:pt idx="305">
                  <c:v>678.14710795346434</c:v>
                </c:pt>
                <c:pt idx="306">
                  <c:v>669.7245983160584</c:v>
                </c:pt>
                <c:pt idx="307">
                  <c:v>661.259227821536</c:v>
                </c:pt>
                <c:pt idx="308">
                  <c:v>652.75158904854368</c:v>
                </c:pt>
                <c:pt idx="309">
                  <c:v>644.20227092112623</c:v>
                </c:pt>
                <c:pt idx="310">
                  <c:v>635.61185863540106</c:v>
                </c:pt>
                <c:pt idx="311">
                  <c:v>626.9809335892262</c:v>
                </c:pt>
                <c:pt idx="312">
                  <c:v>618.31007331482863</c:v>
                </c:pt>
                <c:pt idx="313">
                  <c:v>609.59985141435777</c:v>
                </c:pt>
                <c:pt idx="314">
                  <c:v>600.85083749832791</c:v>
                </c:pt>
                <c:pt idx="315">
                  <c:v>592.06359712691221</c:v>
                </c:pt>
                <c:pt idx="316">
                  <c:v>583.23869175404866</c:v>
                </c:pt>
                <c:pt idx="317">
                  <c:v>574.37667867431958</c:v>
                </c:pt>
                <c:pt idx="318">
                  <c:v>565.47811097256226</c:v>
                </c:pt>
                <c:pt idx="319">
                  <c:v>556.54353747617063</c:v>
                </c:pt>
                <c:pt idx="320">
                  <c:v>547.57350271004407</c:v>
                </c:pt>
                <c:pt idx="321">
                  <c:v>538.56854685414066</c:v>
                </c:pt>
                <c:pt idx="322">
                  <c:v>529.52920570359106</c:v>
                </c:pt>
                <c:pt idx="323">
                  <c:v>520.45601063132733</c:v>
                </c:pt>
                <c:pt idx="324">
                  <c:v>511.34948855318294</c:v>
                </c:pt>
                <c:pt idx="325">
                  <c:v>502.2101618954166</c:v>
                </c:pt>
                <c:pt idx="326">
                  <c:v>493.03854856461498</c:v>
                </c:pt>
                <c:pt idx="327">
                  <c:v>483.83516191992709</c:v>
                </c:pt>
                <c:pt idx="328">
                  <c:v>474.60051074758371</c:v>
                </c:pt>
                <c:pt idx="329">
                  <c:v>465.33509923765433</c:v>
                </c:pt>
                <c:pt idx="330">
                  <c:v>456.03942696299481</c:v>
                </c:pt>
                <c:pt idx="331">
                  <c:v>446.71398886033774</c:v>
                </c:pt>
                <c:pt idx="332">
                  <c:v>437.3592752134781</c:v>
                </c:pt>
                <c:pt idx="333">
                  <c:v>427.9757716385065</c:v>
                </c:pt>
                <c:pt idx="334">
                  <c:v>418.56395907104235</c:v>
                </c:pt>
                <c:pt idx="335">
                  <c:v>409.12431375541922</c:v>
                </c:pt>
                <c:pt idx="336">
                  <c:v>399.65730723577497</c:v>
                </c:pt>
                <c:pt idx="337">
                  <c:v>390.16340634899905</c:v>
                </c:pt>
                <c:pt idx="338">
                  <c:v>380.64307321948985</c:v>
                </c:pt>
                <c:pt idx="339">
                  <c:v>371.09676525567505</c:v>
                </c:pt>
                <c:pt idx="340">
                  <c:v>361.52493514824795</c:v>
                </c:pt>
                <c:pt idx="341">
                  <c:v>351.92803087007343</c:v>
                </c:pt>
                <c:pt idx="342">
                  <c:v>342.30649567771724</c:v>
                </c:pt>
                <c:pt idx="343">
                  <c:v>332.66076811455281</c:v>
                </c:pt>
                <c:pt idx="344">
                  <c:v>322.99128201539986</c:v>
                </c:pt>
                <c:pt idx="345">
                  <c:v>313.29846651264995</c:v>
                </c:pt>
                <c:pt idx="346">
                  <c:v>303.58274604383399</c:v>
                </c:pt>
                <c:pt idx="347">
                  <c:v>293.8445403605877</c:v>
                </c:pt>
                <c:pt idx="348">
                  <c:v>284.08426453897124</c:v>
                </c:pt>
                <c:pt idx="349">
                  <c:v>274.30232899109956</c:v>
                </c:pt>
                <c:pt idx="350">
                  <c:v>264.49913947804066</c:v>
                </c:pt>
                <c:pt idx="351">
                  <c:v>254.67509712394022</c:v>
                </c:pt>
                <c:pt idx="352">
                  <c:v>244.83059843132969</c:v>
                </c:pt>
                <c:pt idx="353">
                  <c:v>234.96603529757809</c:v>
                </c:pt>
                <c:pt idx="354">
                  <c:v>225.08179503244594</c:v>
                </c:pt>
                <c:pt idx="355">
                  <c:v>215.17826037670207</c:v>
                </c:pt>
                <c:pt idx="356">
                  <c:v>205.25580952176367</c:v>
                </c:pt>
                <c:pt idx="357">
                  <c:v>195.31481613032099</c:v>
                </c:pt>
                <c:pt idx="358">
                  <c:v>185.35564935790876</c:v>
                </c:pt>
                <c:pt idx="359">
                  <c:v>175.37867387538662</c:v>
                </c:pt>
                <c:pt idx="360">
                  <c:v>165.38424989229216</c:v>
                </c:pt>
                <c:pt idx="361">
                  <c:v>155.37273318103016</c:v>
                </c:pt>
                <c:pt idx="362">
                  <c:v>145.3444751018628</c:v>
                </c:pt>
                <c:pt idx="363">
                  <c:v>135.29982262866591</c:v>
                </c:pt>
                <c:pt idx="364">
                  <c:v>125.23911837541725</c:v>
                </c:pt>
                <c:pt idx="365">
                  <c:v>115.1627006233834</c:v>
                </c:pt>
                <c:pt idx="366">
                  <c:v>105.07090334897238</c:v>
                </c:pt>
                <c:pt idx="367">
                  <c:v>94.964056252220047</c:v>
                </c:pt>
                <c:pt idx="368">
                  <c:v>84.842484785878881</c:v>
                </c:pt>
                <c:pt idx="369">
                  <c:v>74.706510185078272</c:v>
                </c:pt>
                <c:pt idx="370">
                  <c:v>64.556449497526472</c:v>
                </c:pt>
                <c:pt idx="371">
                  <c:v>54.392615614224695</c:v>
                </c:pt>
                <c:pt idx="372">
                  <c:v>44.215317300664751</c:v>
                </c:pt>
                <c:pt idx="373">
                  <c:v>34.024859228482171</c:v>
                </c:pt>
                <c:pt idx="374">
                  <c:v>23.821542007537445</c:v>
                </c:pt>
                <c:pt idx="375">
                  <c:v>13.60566221839872</c:v>
                </c:pt>
                <c:pt idx="376">
                  <c:v>3.3775124451999083</c:v>
                </c:pt>
                <c:pt idx="377">
                  <c:v>-6.8626186911511535</c:v>
                </c:pt>
                <c:pt idx="378">
                  <c:v>-6.8728647470848232</c:v>
                </c:pt>
                <c:pt idx="379">
                  <c:v>-6.8831108145736586</c:v>
                </c:pt>
                <c:pt idx="380">
                  <c:v>-6.8933568936173808</c:v>
                </c:pt>
                <c:pt idx="381">
                  <c:v>-6.9036029842157109</c:v>
                </c:pt>
                <c:pt idx="382">
                  <c:v>-6.913849086368371</c:v>
                </c:pt>
                <c:pt idx="383">
                  <c:v>-6.9240952000750831</c:v>
                </c:pt>
                <c:pt idx="384">
                  <c:v>-6.9343413253355681</c:v>
                </c:pt>
                <c:pt idx="385">
                  <c:v>-6.9445874621495483</c:v>
                </c:pt>
                <c:pt idx="386">
                  <c:v>-6.9548336105167445</c:v>
                </c:pt>
                <c:pt idx="387">
                  <c:v>-6.965079770436879</c:v>
                </c:pt>
                <c:pt idx="388">
                  <c:v>-6.9753259419096727</c:v>
                </c:pt>
                <c:pt idx="389">
                  <c:v>-6.9855721249348477</c:v>
                </c:pt>
                <c:pt idx="390">
                  <c:v>-6.9958183195121251</c:v>
                </c:pt>
                <c:pt idx="391">
                  <c:v>-7.0060645256412268</c:v>
                </c:pt>
                <c:pt idx="392">
                  <c:v>-7.016310743321875</c:v>
                </c:pt>
                <c:pt idx="393">
                  <c:v>-7.0265569725537906</c:v>
                </c:pt>
                <c:pt idx="394">
                  <c:v>-7.0368032133366958</c:v>
                </c:pt>
                <c:pt idx="395">
                  <c:v>-7.0470494656703115</c:v>
                </c:pt>
                <c:pt idx="396">
                  <c:v>-7.0572957295543599</c:v>
                </c:pt>
                <c:pt idx="397">
                  <c:v>-7.067542004988562</c:v>
                </c:pt>
                <c:pt idx="398">
                  <c:v>-7.0777882919726398</c:v>
                </c:pt>
                <c:pt idx="399">
                  <c:v>-7.0880345905063153</c:v>
                </c:pt>
                <c:pt idx="400">
                  <c:v>-7.0982809005893097</c:v>
                </c:pt>
                <c:pt idx="401">
                  <c:v>-7.1085272222213449</c:v>
                </c:pt>
                <c:pt idx="402">
                  <c:v>-7.1187735554021421</c:v>
                </c:pt>
                <c:pt idx="403">
                  <c:v>-7.1290199001314232</c:v>
                </c:pt>
                <c:pt idx="404">
                  <c:v>-7.1392662564089102</c:v>
                </c:pt>
                <c:pt idx="405">
                  <c:v>-7.1495126242343243</c:v>
                </c:pt>
                <c:pt idx="406">
                  <c:v>-7.1597590036073875</c:v>
                </c:pt>
                <c:pt idx="407">
                  <c:v>-7.1700053945278208</c:v>
                </c:pt>
                <c:pt idx="408">
                  <c:v>-7.1802517969953472</c:v>
                </c:pt>
                <c:pt idx="409">
                  <c:v>-7.1904982110096869</c:v>
                </c:pt>
                <c:pt idx="410">
                  <c:v>-7.2007446365705627</c:v>
                </c:pt>
                <c:pt idx="411">
                  <c:v>-7.2109910736776959</c:v>
                </c:pt>
                <c:pt idx="412">
                  <c:v>-7.2212375223308074</c:v>
                </c:pt>
                <c:pt idx="413">
                  <c:v>-7.2314839825296202</c:v>
                </c:pt>
                <c:pt idx="414">
                  <c:v>-7.2417304542738554</c:v>
                </c:pt>
                <c:pt idx="415">
                  <c:v>-7.2519769375632341</c:v>
                </c:pt>
                <c:pt idx="416">
                  <c:v>-7.2622234323974793</c:v>
                </c:pt>
                <c:pt idx="417">
                  <c:v>-7.2724699387763119</c:v>
                </c:pt>
                <c:pt idx="418">
                  <c:v>-7.2827164566994531</c:v>
                </c:pt>
                <c:pt idx="419">
                  <c:v>-7.2929629861666259</c:v>
                </c:pt>
                <c:pt idx="420">
                  <c:v>-7.3032095271775512</c:v>
                </c:pt>
                <c:pt idx="421">
                  <c:v>-7.3134560797319503</c:v>
                </c:pt>
                <c:pt idx="422">
                  <c:v>-7.3237026438295461</c:v>
                </c:pt>
                <c:pt idx="423">
                  <c:v>-7.3339492194700595</c:v>
                </c:pt>
                <c:pt idx="424">
                  <c:v>-7.3441958066532127</c:v>
                </c:pt>
                <c:pt idx="425">
                  <c:v>-7.3544424053787267</c:v>
                </c:pt>
                <c:pt idx="426">
                  <c:v>-7.3646890156463245</c:v>
                </c:pt>
                <c:pt idx="427">
                  <c:v>-7.3749356374557262</c:v>
                </c:pt>
                <c:pt idx="428">
                  <c:v>-7.3851822708066548</c:v>
                </c:pt>
                <c:pt idx="429">
                  <c:v>-7.3954289156988313</c:v>
                </c:pt>
                <c:pt idx="430">
                  <c:v>-7.4056755721319787</c:v>
                </c:pt>
                <c:pt idx="431">
                  <c:v>-7.4159222401058171</c:v>
                </c:pt>
                <c:pt idx="432">
                  <c:v>-7.4261689196200695</c:v>
                </c:pt>
                <c:pt idx="433">
                  <c:v>-7.436415610674457</c:v>
                </c:pt>
                <c:pt idx="434">
                  <c:v>-7.4466623132687015</c:v>
                </c:pt>
                <c:pt idx="435">
                  <c:v>-7.4569090274025251</c:v>
                </c:pt>
                <c:pt idx="436">
                  <c:v>-7.4671557530756498</c:v>
                </c:pt>
                <c:pt idx="437">
                  <c:v>-7.4774024902877967</c:v>
                </c:pt>
                <c:pt idx="438">
                  <c:v>-7.4876492390386877</c:v>
                </c:pt>
                <c:pt idx="439">
                  <c:v>-7.497895999328045</c:v>
                </c:pt>
                <c:pt idx="440">
                  <c:v>-7.5081427711555895</c:v>
                </c:pt>
                <c:pt idx="441">
                  <c:v>-7.5183895545210442</c:v>
                </c:pt>
                <c:pt idx="442">
                  <c:v>-7.5286363494241302</c:v>
                </c:pt>
                <c:pt idx="443">
                  <c:v>-7.5388831558645695</c:v>
                </c:pt>
                <c:pt idx="444">
                  <c:v>-7.5491299738420832</c:v>
                </c:pt>
                <c:pt idx="445">
                  <c:v>-7.5593768033563942</c:v>
                </c:pt>
                <c:pt idx="446">
                  <c:v>-7.5696236444072236</c:v>
                </c:pt>
                <c:pt idx="447">
                  <c:v>-7.5798704969942934</c:v>
                </c:pt>
                <c:pt idx="448">
                  <c:v>-7.5901173611173256</c:v>
                </c:pt>
                <c:pt idx="449">
                  <c:v>-7.6003642367760422</c:v>
                </c:pt>
                <c:pt idx="450">
                  <c:v>-7.6106111239701644</c:v>
                </c:pt>
                <c:pt idx="451">
                  <c:v>-7.6208580226994149</c:v>
                </c:pt>
                <c:pt idx="452">
                  <c:v>-7.631104932963515</c:v>
                </c:pt>
                <c:pt idx="453">
                  <c:v>-7.6413518547621866</c:v>
                </c:pt>
                <c:pt idx="454">
                  <c:v>-7.6515987880951517</c:v>
                </c:pt>
                <c:pt idx="455">
                  <c:v>-7.6618457329621314</c:v>
                </c:pt>
                <c:pt idx="456">
                  <c:v>-7.6720926893628487</c:v>
                </c:pt>
                <c:pt idx="457">
                  <c:v>-7.6823396572970246</c:v>
                </c:pt>
                <c:pt idx="458">
                  <c:v>-7.6925866367643811</c:v>
                </c:pt>
                <c:pt idx="459">
                  <c:v>-7.7028336277646403</c:v>
                </c:pt>
                <c:pt idx="460">
                  <c:v>-7.7130806302975241</c:v>
                </c:pt>
                <c:pt idx="461">
                  <c:v>-7.7233276443627545</c:v>
                </c:pt>
                <c:pt idx="462">
                  <c:v>-7.7335746699600527</c:v>
                </c:pt>
                <c:pt idx="463">
                  <c:v>-7.7438217070891415</c:v>
                </c:pt>
                <c:pt idx="464">
                  <c:v>-7.7540687557497421</c:v>
                </c:pt>
                <c:pt idx="465">
                  <c:v>-7.7643158159415764</c:v>
                </c:pt>
                <c:pt idx="466">
                  <c:v>-7.7745628876643673</c:v>
                </c:pt>
                <c:pt idx="467">
                  <c:v>-7.784809970917836</c:v>
                </c:pt>
                <c:pt idx="468">
                  <c:v>-7.7950570657017035</c:v>
                </c:pt>
                <c:pt idx="469">
                  <c:v>-7.8053041720156928</c:v>
                </c:pt>
                <c:pt idx="470">
                  <c:v>-7.8155512898595259</c:v>
                </c:pt>
                <c:pt idx="471">
                  <c:v>-7.8257984192329237</c:v>
                </c:pt>
                <c:pt idx="472">
                  <c:v>-7.8360455601356094</c:v>
                </c:pt>
                <c:pt idx="473">
                  <c:v>-7.8462927125673039</c:v>
                </c:pt>
                <c:pt idx="474">
                  <c:v>-7.8565398765277292</c:v>
                </c:pt>
                <c:pt idx="475">
                  <c:v>-7.8667870520166083</c:v>
                </c:pt>
                <c:pt idx="476">
                  <c:v>-7.8770342390336623</c:v>
                </c:pt>
                <c:pt idx="477">
                  <c:v>-7.8872814375786131</c:v>
                </c:pt>
                <c:pt idx="478">
                  <c:v>-7.8975286476511828</c:v>
                </c:pt>
                <c:pt idx="479">
                  <c:v>-7.9077758692510933</c:v>
                </c:pt>
                <c:pt idx="480">
                  <c:v>-7.9180231023780667</c:v>
                </c:pt>
                <c:pt idx="481">
                  <c:v>-7.9282703470318241</c:v>
                </c:pt>
                <c:pt idx="482">
                  <c:v>-7.9385176032120883</c:v>
                </c:pt>
                <c:pt idx="483">
                  <c:v>-7.9487648709185814</c:v>
                </c:pt>
                <c:pt idx="484">
                  <c:v>-7.9590121501510245</c:v>
                </c:pt>
                <c:pt idx="485">
                  <c:v>-7.9692594409091404</c:v>
                </c:pt>
                <c:pt idx="486">
                  <c:v>-7.9795067431926512</c:v>
                </c:pt>
                <c:pt idx="487">
                  <c:v>-7.9897540570012779</c:v>
                </c:pt>
                <c:pt idx="488">
                  <c:v>-8.0000013823347427</c:v>
                </c:pt>
                <c:pt idx="489">
                  <c:v>-8.0102487191927683</c:v>
                </c:pt>
                <c:pt idx="490">
                  <c:v>-8.0204960675750758</c:v>
                </c:pt>
                <c:pt idx="491">
                  <c:v>-8.0307434274813883</c:v>
                </c:pt>
                <c:pt idx="492">
                  <c:v>-8.0409907989114267</c:v>
                </c:pt>
                <c:pt idx="493">
                  <c:v>-8.0512381818649139</c:v>
                </c:pt>
                <c:pt idx="494">
                  <c:v>-8.0614855763415711</c:v>
                </c:pt>
                <c:pt idx="495">
                  <c:v>-8.0717329823411212</c:v>
                </c:pt>
                <c:pt idx="496">
                  <c:v>-8.0819803998632853</c:v>
                </c:pt>
                <c:pt idx="497">
                  <c:v>-8.0922278289077862</c:v>
                </c:pt>
                <c:pt idx="498">
                  <c:v>-8.1024752694743452</c:v>
                </c:pt>
                <c:pt idx="499">
                  <c:v>-8.1127227215626849</c:v>
                </c:pt>
                <c:pt idx="500">
                  <c:v>-8.1229701851725267</c:v>
                </c:pt>
                <c:pt idx="501">
                  <c:v>-8.1332176603035933</c:v>
                </c:pt>
                <c:pt idx="502">
                  <c:v>-8.1434651469556076</c:v>
                </c:pt>
                <c:pt idx="503">
                  <c:v>-8.1537126451282891</c:v>
                </c:pt>
                <c:pt idx="504">
                  <c:v>-8.1639601548213623</c:v>
                </c:pt>
                <c:pt idx="505">
                  <c:v>-8.1742076760345483</c:v>
                </c:pt>
                <c:pt idx="506">
                  <c:v>-8.1844552087675684</c:v>
                </c:pt>
                <c:pt idx="507">
                  <c:v>-8.1947027530201453</c:v>
                </c:pt>
                <c:pt idx="508">
                  <c:v>-8.2049503087920002</c:v>
                </c:pt>
                <c:pt idx="509">
                  <c:v>-8.2151978760828559</c:v>
                </c:pt>
                <c:pt idx="510">
                  <c:v>-8.2254454548924354</c:v>
                </c:pt>
                <c:pt idx="511">
                  <c:v>-8.2356930452204598</c:v>
                </c:pt>
                <c:pt idx="512">
                  <c:v>-8.2459406470666519</c:v>
                </c:pt>
                <c:pt idx="513">
                  <c:v>-8.2561882604307328</c:v>
                </c:pt>
                <c:pt idx="514">
                  <c:v>-8.2664358853124256</c:v>
                </c:pt>
                <c:pt idx="515">
                  <c:v>-8.2766835217114512</c:v>
                </c:pt>
                <c:pt idx="516">
                  <c:v>-8.2869311696275325</c:v>
                </c:pt>
                <c:pt idx="517">
                  <c:v>-8.2971788290603907</c:v>
                </c:pt>
                <c:pt idx="518">
                  <c:v>-8.3074265000097487</c:v>
                </c:pt>
                <c:pt idx="519">
                  <c:v>-8.3176741824753275</c:v>
                </c:pt>
                <c:pt idx="520">
                  <c:v>-8.3279218764568501</c:v>
                </c:pt>
                <c:pt idx="521">
                  <c:v>-8.3381695819540393</c:v>
                </c:pt>
                <c:pt idx="522">
                  <c:v>-8.3484172989666163</c:v>
                </c:pt>
                <c:pt idx="523">
                  <c:v>-8.358665027494304</c:v>
                </c:pt>
                <c:pt idx="524">
                  <c:v>-8.3689127675368233</c:v>
                </c:pt>
                <c:pt idx="525">
                  <c:v>-8.3791605190938974</c:v>
                </c:pt>
                <c:pt idx="526">
                  <c:v>-8.3894082821652471</c:v>
                </c:pt>
                <c:pt idx="527">
                  <c:v>-8.3996560567505956</c:v>
                </c:pt>
                <c:pt idx="528">
                  <c:v>-8.4099038428496655</c:v>
                </c:pt>
                <c:pt idx="529">
                  <c:v>-8.4201516404621781</c:v>
                </c:pt>
                <c:pt idx="530">
                  <c:v>-8.4303994495878545</c:v>
                </c:pt>
                <c:pt idx="531">
                  <c:v>-8.4406472702264193</c:v>
                </c:pt>
                <c:pt idx="532">
                  <c:v>-8.4508951023775918</c:v>
                </c:pt>
                <c:pt idx="533">
                  <c:v>-8.4611429460410967</c:v>
                </c:pt>
                <c:pt idx="534">
                  <c:v>-8.4713908012166552</c:v>
                </c:pt>
                <c:pt idx="535">
                  <c:v>-8.4816386679039883</c:v>
                </c:pt>
                <c:pt idx="536">
                  <c:v>-8.4918865461028208</c:v>
                </c:pt>
                <c:pt idx="537">
                  <c:v>-8.5021344358128719</c:v>
                </c:pt>
                <c:pt idx="538">
                  <c:v>-8.5123823370338663</c:v>
                </c:pt>
                <c:pt idx="539">
                  <c:v>-8.5226302497655251</c:v>
                </c:pt>
                <c:pt idx="540">
                  <c:v>-8.5328781740075694</c:v>
                </c:pt>
                <c:pt idx="541">
                  <c:v>-8.543126109759724</c:v>
                </c:pt>
                <c:pt idx="542">
                  <c:v>-8.5533740570217081</c:v>
                </c:pt>
                <c:pt idx="543">
                  <c:v>-8.5636220157932463</c:v>
                </c:pt>
                <c:pt idx="544">
                  <c:v>-8.5738699860740599</c:v>
                </c:pt>
                <c:pt idx="545">
                  <c:v>-8.5841179678638699</c:v>
                </c:pt>
                <c:pt idx="546">
                  <c:v>-8.594365961162401</c:v>
                </c:pt>
                <c:pt idx="547">
                  <c:v>-8.6046139659693726</c:v>
                </c:pt>
                <c:pt idx="548">
                  <c:v>-8.6148619822845092</c:v>
                </c:pt>
                <c:pt idx="549">
                  <c:v>-8.625110010107532</c:v>
                </c:pt>
                <c:pt idx="550">
                  <c:v>-8.6353580494381639</c:v>
                </c:pt>
                <c:pt idx="551">
                  <c:v>-8.645606100276126</c:v>
                </c:pt>
                <c:pt idx="552">
                  <c:v>-8.6558541626211412</c:v>
                </c:pt>
                <c:pt idx="553">
                  <c:v>-8.6661022364729305</c:v>
                </c:pt>
                <c:pt idx="554">
                  <c:v>-8.6763503218312188</c:v>
                </c:pt>
                <c:pt idx="555">
                  <c:v>-8.6865984186957252</c:v>
                </c:pt>
                <c:pt idx="556">
                  <c:v>-8.6968465270661746</c:v>
                </c:pt>
                <c:pt idx="557">
                  <c:v>-8.7070946469422879</c:v>
                </c:pt>
                <c:pt idx="558">
                  <c:v>-8.717342778323788</c:v>
                </c:pt>
                <c:pt idx="559">
                  <c:v>-8.7275909212103961</c:v>
                </c:pt>
                <c:pt idx="560">
                  <c:v>-8.7378390756018351</c:v>
                </c:pt>
                <c:pt idx="561">
                  <c:v>-8.7480872414978279</c:v>
                </c:pt>
                <c:pt idx="562">
                  <c:v>-8.7583354188980955</c:v>
                </c:pt>
                <c:pt idx="563">
                  <c:v>-8.7685836078023609</c:v>
                </c:pt>
                <c:pt idx="564">
                  <c:v>-8.7788318082103469</c:v>
                </c:pt>
                <c:pt idx="565">
                  <c:v>-8.7890800201217747</c:v>
                </c:pt>
                <c:pt idx="566">
                  <c:v>-8.7993282435363671</c:v>
                </c:pt>
                <c:pt idx="567">
                  <c:v>-8.8095764784538453</c:v>
                </c:pt>
                <c:pt idx="568">
                  <c:v>-8.8198247248739321</c:v>
                </c:pt>
                <c:pt idx="569">
                  <c:v>-8.8300729827963504</c:v>
                </c:pt>
                <c:pt idx="570">
                  <c:v>-8.8403212522208232</c:v>
                </c:pt>
                <c:pt idx="571">
                  <c:v>-8.8505695331470715</c:v>
                </c:pt>
                <c:pt idx="572">
                  <c:v>-8.8608178255748182</c:v>
                </c:pt>
                <c:pt idx="573">
                  <c:v>-8.8710661295037863</c:v>
                </c:pt>
                <c:pt idx="574">
                  <c:v>-8.8813144449336967</c:v>
                </c:pt>
                <c:pt idx="575">
                  <c:v>-8.8915627718642725</c:v>
                </c:pt>
                <c:pt idx="576">
                  <c:v>-8.9018111102952346</c:v>
                </c:pt>
                <c:pt idx="577">
                  <c:v>-8.9120594602263061</c:v>
                </c:pt>
                <c:pt idx="578">
                  <c:v>-8.9223078216572098</c:v>
                </c:pt>
                <c:pt idx="579">
                  <c:v>-8.9325561945876686</c:v>
                </c:pt>
                <c:pt idx="580">
                  <c:v>-8.9428045790174036</c:v>
                </c:pt>
                <c:pt idx="581">
                  <c:v>-8.9530529749461376</c:v>
                </c:pt>
                <c:pt idx="582">
                  <c:v>-8.9633013823735936</c:v>
                </c:pt>
                <c:pt idx="583">
                  <c:v>-8.9735498012994928</c:v>
                </c:pt>
                <c:pt idx="584">
                  <c:v>-8.9837982317235578</c:v>
                </c:pt>
                <c:pt idx="585">
                  <c:v>-8.9940466736455118</c:v>
                </c:pt>
                <c:pt idx="586">
                  <c:v>-9.0042951270650775</c:v>
                </c:pt>
                <c:pt idx="587">
                  <c:v>-9.0145435919819761</c:v>
                </c:pt>
                <c:pt idx="588">
                  <c:v>-9.0247920683959304</c:v>
                </c:pt>
                <c:pt idx="589">
                  <c:v>-9.0350405563066616</c:v>
                </c:pt>
                <c:pt idx="590">
                  <c:v>-9.0452890557138925</c:v>
                </c:pt>
                <c:pt idx="591">
                  <c:v>-9.0555375666173461</c:v>
                </c:pt>
                <c:pt idx="592">
                  <c:v>-9.0657860890167452</c:v>
                </c:pt>
                <c:pt idx="593">
                  <c:v>-9.0760346229118127</c:v>
                </c:pt>
                <c:pt idx="594">
                  <c:v>-9.0862831683022698</c:v>
                </c:pt>
                <c:pt idx="595">
                  <c:v>-9.0965317251878375</c:v>
                </c:pt>
                <c:pt idx="596">
                  <c:v>-9.1067802935682405</c:v>
                </c:pt>
                <c:pt idx="597">
                  <c:v>-9.1170288734431999</c:v>
                </c:pt>
                <c:pt idx="598">
                  <c:v>-9.1272774648124386</c:v>
                </c:pt>
                <c:pt idx="599">
                  <c:v>-9.1375260676756795</c:v>
                </c:pt>
                <c:pt idx="600">
                  <c:v>-9.1477746820326438</c:v>
                </c:pt>
                <c:pt idx="601">
                  <c:v>-9.158023307883056</c:v>
                </c:pt>
                <c:pt idx="602">
                  <c:v>-9.1682719452266372</c:v>
                </c:pt>
                <c:pt idx="603">
                  <c:v>-9.1785205940631087</c:v>
                </c:pt>
                <c:pt idx="604">
                  <c:v>-9.1887692543921951</c:v>
                </c:pt>
                <c:pt idx="605">
                  <c:v>-9.1990179262136174</c:v>
                </c:pt>
                <c:pt idx="606">
                  <c:v>-9.2092666095270985</c:v>
                </c:pt>
                <c:pt idx="607">
                  <c:v>-9.2195153043323597</c:v>
                </c:pt>
                <c:pt idx="608">
                  <c:v>-9.2297640106291254</c:v>
                </c:pt>
                <c:pt idx="609">
                  <c:v>-9.240012728417117</c:v>
                </c:pt>
                <c:pt idx="610">
                  <c:v>-9.2502614576960553</c:v>
                </c:pt>
                <c:pt idx="611">
                  <c:v>-9.2605101984656653</c:v>
                </c:pt>
                <c:pt idx="612">
                  <c:v>-9.2707589507256678</c:v>
                </c:pt>
                <c:pt idx="613">
                  <c:v>-9.2810077144757877</c:v>
                </c:pt>
                <c:pt idx="614">
                  <c:v>-9.2912564897157441</c:v>
                </c:pt>
                <c:pt idx="615">
                  <c:v>-9.3015052764452619</c:v>
                </c:pt>
                <c:pt idx="616">
                  <c:v>-9.3117540746640621</c:v>
                </c:pt>
                <c:pt idx="617">
                  <c:v>-9.3220028843718694</c:v>
                </c:pt>
                <c:pt idx="618">
                  <c:v>-9.3322517055684031</c:v>
                </c:pt>
                <c:pt idx="619">
                  <c:v>-9.3425005382533879</c:v>
                </c:pt>
                <c:pt idx="620">
                  <c:v>-9.3527493824265466</c:v>
                </c:pt>
                <c:pt idx="621">
                  <c:v>-9.3629982380876005</c:v>
                </c:pt>
                <c:pt idx="622">
                  <c:v>-9.3732471052362722</c:v>
                </c:pt>
                <c:pt idx="623">
                  <c:v>-9.3834959838722849</c:v>
                </c:pt>
                <c:pt idx="624">
                  <c:v>-9.3937448739953595</c:v>
                </c:pt>
                <c:pt idx="625">
                  <c:v>-9.4039937756052208</c:v>
                </c:pt>
                <c:pt idx="626">
                  <c:v>-9.4142426887015898</c:v>
                </c:pt>
                <c:pt idx="627">
                  <c:v>-9.4244916132841894</c:v>
                </c:pt>
                <c:pt idx="628">
                  <c:v>-9.4347405493527408</c:v>
                </c:pt>
                <c:pt idx="629">
                  <c:v>-9.4449894969069685</c:v>
                </c:pt>
                <c:pt idx="630">
                  <c:v>-9.4552384559465938</c:v>
                </c:pt>
                <c:pt idx="631">
                  <c:v>-9.4654874264713396</c:v>
                </c:pt>
                <c:pt idx="632">
                  <c:v>-9.4757364084809286</c:v>
                </c:pt>
                <c:pt idx="633">
                  <c:v>-9.4859854019750838</c:v>
                </c:pt>
                <c:pt idx="634">
                  <c:v>-9.4962344069535263</c:v>
                </c:pt>
                <c:pt idx="635">
                  <c:v>-9.506483423415979</c:v>
                </c:pt>
                <c:pt idx="636">
                  <c:v>-9.5167324513621647</c:v>
                </c:pt>
                <c:pt idx="637">
                  <c:v>-9.5269814907918065</c:v>
                </c:pt>
                <c:pt idx="638">
                  <c:v>-9.537230541704627</c:v>
                </c:pt>
                <c:pt idx="639">
                  <c:v>-9.5474796041003493</c:v>
                </c:pt>
                <c:pt idx="640">
                  <c:v>-9.5577286779786945</c:v>
                </c:pt>
                <c:pt idx="641">
                  <c:v>-9.5679777633393854</c:v>
                </c:pt>
                <c:pt idx="642">
                  <c:v>-9.578226860182145</c:v>
                </c:pt>
                <c:pt idx="643">
                  <c:v>-9.588475968506696</c:v>
                </c:pt>
                <c:pt idx="644">
                  <c:v>-9.5987250883127597</c:v>
                </c:pt>
                <c:pt idx="645">
                  <c:v>-9.6089742196000607</c:v>
                </c:pt>
                <c:pt idx="646">
                  <c:v>-9.6192233623683201</c:v>
                </c:pt>
                <c:pt idx="647">
                  <c:v>-9.6294725166172608</c:v>
                </c:pt>
                <c:pt idx="648">
                  <c:v>-9.6397216823466056</c:v>
                </c:pt>
                <c:pt idx="649">
                  <c:v>-9.6499708595560776</c:v>
                </c:pt>
                <c:pt idx="650">
                  <c:v>-9.6602200482453977</c:v>
                </c:pt>
                <c:pt idx="651">
                  <c:v>-9.6704692484142907</c:v>
                </c:pt>
                <c:pt idx="652">
                  <c:v>-9.6807184600624776</c:v>
                </c:pt>
                <c:pt idx="653">
                  <c:v>-9.6909676831896814</c:v>
                </c:pt>
                <c:pt idx="654">
                  <c:v>-9.7012169177956249</c:v>
                </c:pt>
                <c:pt idx="655">
                  <c:v>-9.711466163880031</c:v>
                </c:pt>
                <c:pt idx="656">
                  <c:v>-9.7217154214426209</c:v>
                </c:pt>
                <c:pt idx="657">
                  <c:v>-9.7319646904831192</c:v>
                </c:pt>
                <c:pt idx="658">
                  <c:v>-9.742213971001247</c:v>
                </c:pt>
                <c:pt idx="659">
                  <c:v>-9.7524632629967272</c:v>
                </c:pt>
                <c:pt idx="660">
                  <c:v>-9.7627125664692844</c:v>
                </c:pt>
                <c:pt idx="661">
                  <c:v>-9.7729618814186381</c:v>
                </c:pt>
                <c:pt idx="662">
                  <c:v>-9.7832112078445128</c:v>
                </c:pt>
                <c:pt idx="663">
                  <c:v>-9.7934605457466315</c:v>
                </c:pt>
                <c:pt idx="664">
                  <c:v>-9.8037098951247152</c:v>
                </c:pt>
                <c:pt idx="665">
                  <c:v>-9.8139592559784887</c:v>
                </c:pt>
                <c:pt idx="666">
                  <c:v>-9.8242086283076731</c:v>
                </c:pt>
                <c:pt idx="667">
                  <c:v>-9.8344580121119911</c:v>
                </c:pt>
                <c:pt idx="668">
                  <c:v>-9.8447074073911658</c:v>
                </c:pt>
                <c:pt idx="669">
                  <c:v>-9.85495681414492</c:v>
                </c:pt>
                <c:pt idx="670">
                  <c:v>-9.8652062323729766</c:v>
                </c:pt>
                <c:pt idx="671">
                  <c:v>-9.8754556620750567</c:v>
                </c:pt>
                <c:pt idx="672">
                  <c:v>-9.8857051032508849</c:v>
                </c:pt>
                <c:pt idx="673">
                  <c:v>-9.8959545559001825</c:v>
                </c:pt>
                <c:pt idx="674">
                  <c:v>-9.9062040200226722</c:v>
                </c:pt>
                <c:pt idx="675">
                  <c:v>-9.916453495618077</c:v>
                </c:pt>
                <c:pt idx="676">
                  <c:v>-9.9267029826861197</c:v>
                </c:pt>
                <c:pt idx="677">
                  <c:v>-9.9369524812265233</c:v>
                </c:pt>
                <c:pt idx="678">
                  <c:v>-9.9472019912390106</c:v>
                </c:pt>
                <c:pt idx="679">
                  <c:v>-9.9574515127233045</c:v>
                </c:pt>
                <c:pt idx="680">
                  <c:v>-9.967701045679128</c:v>
                </c:pt>
                <c:pt idx="681">
                  <c:v>-9.977950590106202</c:v>
                </c:pt>
                <c:pt idx="682">
                  <c:v>-9.9882001460042513</c:v>
                </c:pt>
                <c:pt idx="683">
                  <c:v>-9.998449713372997</c:v>
                </c:pt>
                <c:pt idx="684">
                  <c:v>-10.008699292212162</c:v>
                </c:pt>
                <c:pt idx="685">
                  <c:v>-10.018948882521469</c:v>
                </c:pt>
                <c:pt idx="686">
                  <c:v>-10.029198484300641</c:v>
                </c:pt>
                <c:pt idx="687">
                  <c:v>-10.039448097549402</c:v>
                </c:pt>
                <c:pt idx="688">
                  <c:v>-10.049697722267473</c:v>
                </c:pt>
                <c:pt idx="689">
                  <c:v>-10.059947358454577</c:v>
                </c:pt>
                <c:pt idx="690">
                  <c:v>-10.070197006110439</c:v>
                </c:pt>
                <c:pt idx="691">
                  <c:v>-10.080446665234778</c:v>
                </c:pt>
                <c:pt idx="692">
                  <c:v>-10.090696335827319</c:v>
                </c:pt>
                <c:pt idx="693">
                  <c:v>-10.100946017887786</c:v>
                </c:pt>
                <c:pt idx="694">
                  <c:v>-10.111195711415899</c:v>
                </c:pt>
                <c:pt idx="695">
                  <c:v>-10.121445416411381</c:v>
                </c:pt>
                <c:pt idx="696">
                  <c:v>-10.131695132873958</c:v>
                </c:pt>
                <c:pt idx="697">
                  <c:v>-10.141944860803349</c:v>
                </c:pt>
                <c:pt idx="698">
                  <c:v>-10.152194600199278</c:v>
                </c:pt>
                <c:pt idx="699">
                  <c:v>-10.162444351061469</c:v>
                </c:pt>
                <c:pt idx="700">
                  <c:v>-10.172694113389642</c:v>
                </c:pt>
                <c:pt idx="701">
                  <c:v>-10.182943887183523</c:v>
                </c:pt>
                <c:pt idx="702">
                  <c:v>-10.193193672442833</c:v>
                </c:pt>
                <c:pt idx="703">
                  <c:v>-10.203443469167295</c:v>
                </c:pt>
                <c:pt idx="704">
                  <c:v>-10.213693277356633</c:v>
                </c:pt>
                <c:pt idx="705">
                  <c:v>-10.223943097010569</c:v>
                </c:pt>
                <c:pt idx="706">
                  <c:v>-10.234192928128826</c:v>
                </c:pt>
                <c:pt idx="707">
                  <c:v>-10.244442770711125</c:v>
                </c:pt>
                <c:pt idx="708">
                  <c:v>-10.25469262475719</c:v>
                </c:pt>
                <c:pt idx="709">
                  <c:v>-10.264942490266746</c:v>
                </c:pt>
                <c:pt idx="710">
                  <c:v>-10.275192367239512</c:v>
                </c:pt>
                <c:pt idx="711">
                  <c:v>-10.285442255675214</c:v>
                </c:pt>
                <c:pt idx="712">
                  <c:v>-10.295692155573573</c:v>
                </c:pt>
                <c:pt idx="713">
                  <c:v>-10.305942066934312</c:v>
                </c:pt>
                <c:pt idx="714">
                  <c:v>-10.316191989757154</c:v>
                </c:pt>
                <c:pt idx="715">
                  <c:v>-10.326441924041823</c:v>
                </c:pt>
                <c:pt idx="716">
                  <c:v>-10.336691869788041</c:v>
                </c:pt>
                <c:pt idx="717">
                  <c:v>-10.346941826995531</c:v>
                </c:pt>
                <c:pt idx="718">
                  <c:v>-10.357191795664015</c:v>
                </c:pt>
                <c:pt idx="719">
                  <c:v>-10.367441775793216</c:v>
                </c:pt>
                <c:pt idx="720">
                  <c:v>-10.377691767382858</c:v>
                </c:pt>
                <c:pt idx="721">
                  <c:v>-10.387941770432663</c:v>
                </c:pt>
                <c:pt idx="722">
                  <c:v>-10.398191784942355</c:v>
                </c:pt>
                <c:pt idx="723">
                  <c:v>-10.408441810911656</c:v>
                </c:pt>
                <c:pt idx="724">
                  <c:v>-10.418691848340288</c:v>
                </c:pt>
                <c:pt idx="725">
                  <c:v>-10.428941897227975</c:v>
                </c:pt>
                <c:pt idx="726">
                  <c:v>-10.43919195757444</c:v>
                </c:pt>
                <c:pt idx="727">
                  <c:v>-10.449442029379405</c:v>
                </c:pt>
                <c:pt idx="728">
                  <c:v>-10.459692112642593</c:v>
                </c:pt>
                <c:pt idx="729">
                  <c:v>-10.469942207363728</c:v>
                </c:pt>
                <c:pt idx="730">
                  <c:v>-10.480192313542531</c:v>
                </c:pt>
                <c:pt idx="731">
                  <c:v>-10.490442431178726</c:v>
                </c:pt>
                <c:pt idx="732">
                  <c:v>-10.500692560272038</c:v>
                </c:pt>
                <c:pt idx="733">
                  <c:v>-10.510942700822186</c:v>
                </c:pt>
                <c:pt idx="734">
                  <c:v>-10.521192852828896</c:v>
                </c:pt>
                <c:pt idx="735">
                  <c:v>-10.53144301629189</c:v>
                </c:pt>
                <c:pt idx="736">
                  <c:v>-10.541693191210889</c:v>
                </c:pt>
                <c:pt idx="737">
                  <c:v>-10.551943377585619</c:v>
                </c:pt>
                <c:pt idx="738">
                  <c:v>-10.562193575415801</c:v>
                </c:pt>
                <c:pt idx="739">
                  <c:v>-10.572443784701159</c:v>
                </c:pt>
                <c:pt idx="740">
                  <c:v>-10.582694005441414</c:v>
                </c:pt>
                <c:pt idx="741">
                  <c:v>-10.592944237636292</c:v>
                </c:pt>
                <c:pt idx="742">
                  <c:v>-10.603194481285513</c:v>
                </c:pt>
                <c:pt idx="743">
                  <c:v>-10.613444736388802</c:v>
                </c:pt>
                <c:pt idx="744">
                  <c:v>-10.623695002945881</c:v>
                </c:pt>
                <c:pt idx="745">
                  <c:v>-10.633945280956473</c:v>
                </c:pt>
                <c:pt idx="746">
                  <c:v>-10.644195570420301</c:v>
                </c:pt>
                <c:pt idx="747">
                  <c:v>-10.654445871337089</c:v>
                </c:pt>
                <c:pt idx="748">
                  <c:v>-10.664696183706559</c:v>
                </c:pt>
                <c:pt idx="749">
                  <c:v>-10.674946507528434</c:v>
                </c:pt>
                <c:pt idx="750">
                  <c:v>-10.685196842802435</c:v>
                </c:pt>
                <c:pt idx="751">
                  <c:v>-10.695447189528288</c:v>
                </c:pt>
                <c:pt idx="752">
                  <c:v>-10.705697547705714</c:v>
                </c:pt>
                <c:pt idx="753">
                  <c:v>-10.715947917334439</c:v>
                </c:pt>
                <c:pt idx="754">
                  <c:v>-10.726198298414184</c:v>
                </c:pt>
                <c:pt idx="755">
                  <c:v>-10.736448690944671</c:v>
                </c:pt>
                <c:pt idx="756">
                  <c:v>-10.746699094925624</c:v>
                </c:pt>
                <c:pt idx="757">
                  <c:v>-10.756949510356765</c:v>
                </c:pt>
                <c:pt idx="758">
                  <c:v>-10.76719993723782</c:v>
                </c:pt>
                <c:pt idx="759">
                  <c:v>-10.777450375568508</c:v>
                </c:pt>
                <c:pt idx="760">
                  <c:v>-10.787700825348555</c:v>
                </c:pt>
                <c:pt idx="761">
                  <c:v>-10.797951286577682</c:v>
                </c:pt>
                <c:pt idx="762">
                  <c:v>-10.808201759255613</c:v>
                </c:pt>
                <c:pt idx="763">
                  <c:v>-10.818452243382072</c:v>
                </c:pt>
                <c:pt idx="764">
                  <c:v>-10.828702738956782</c:v>
                </c:pt>
                <c:pt idx="765">
                  <c:v>-10.838953245979464</c:v>
                </c:pt>
                <c:pt idx="766">
                  <c:v>-10.849203764449843</c:v>
                </c:pt>
                <c:pt idx="767">
                  <c:v>-10.859454294367641</c:v>
                </c:pt>
                <c:pt idx="768">
                  <c:v>-10.869704835732581</c:v>
                </c:pt>
                <c:pt idx="769">
                  <c:v>-10.879955388544385</c:v>
                </c:pt>
                <c:pt idx="770">
                  <c:v>-10.890205952802777</c:v>
                </c:pt>
                <c:pt idx="771">
                  <c:v>-10.900456528507481</c:v>
                </c:pt>
                <c:pt idx="772">
                  <c:v>-10.910707115658219</c:v>
                </c:pt>
                <c:pt idx="773">
                  <c:v>-10.920957714254715</c:v>
                </c:pt>
                <c:pt idx="774">
                  <c:v>-10.931208324296692</c:v>
                </c:pt>
                <c:pt idx="775">
                  <c:v>-10.941458945783873</c:v>
                </c:pt>
                <c:pt idx="776">
                  <c:v>-10.951709578715981</c:v>
                </c:pt>
                <c:pt idx="777">
                  <c:v>-10.961960223092738</c:v>
                </c:pt>
                <c:pt idx="778">
                  <c:v>-10.972210878913868</c:v>
                </c:pt>
                <c:pt idx="779">
                  <c:v>-10.982461546179094</c:v>
                </c:pt>
                <c:pt idx="780">
                  <c:v>-10.992712224888137</c:v>
                </c:pt>
                <c:pt idx="781">
                  <c:v>-11.002962915040724</c:v>
                </c:pt>
                <c:pt idx="782">
                  <c:v>-11.013213616636577</c:v>
                </c:pt>
                <c:pt idx="783">
                  <c:v>-11.023464329675416</c:v>
                </c:pt>
                <c:pt idx="784">
                  <c:v>-11.033715054156968</c:v>
                </c:pt>
                <c:pt idx="785">
                  <c:v>-11.043965790080954</c:v>
                </c:pt>
                <c:pt idx="786">
                  <c:v>-11.054216537447097</c:v>
                </c:pt>
                <c:pt idx="787">
                  <c:v>-11.064467296255122</c:v>
                </c:pt>
                <c:pt idx="788">
                  <c:v>-11.074718066504751</c:v>
                </c:pt>
                <c:pt idx="789">
                  <c:v>-11.084968848195706</c:v>
                </c:pt>
                <c:pt idx="790">
                  <c:v>-11.095219641327711</c:v>
                </c:pt>
                <c:pt idx="791">
                  <c:v>-11.10547044590049</c:v>
                </c:pt>
                <c:pt idx="792">
                  <c:v>-11.115721261913766</c:v>
                </c:pt>
                <c:pt idx="793">
                  <c:v>-11.125972089367261</c:v>
                </c:pt>
                <c:pt idx="794">
                  <c:v>-11.136222928260699</c:v>
                </c:pt>
                <c:pt idx="795">
                  <c:v>-11.146473778593801</c:v>
                </c:pt>
                <c:pt idx="796">
                  <c:v>-11.156724640366294</c:v>
                </c:pt>
                <c:pt idx="797">
                  <c:v>-11.166975513577899</c:v>
                </c:pt>
                <c:pt idx="798">
                  <c:v>-11.177226398228338</c:v>
                </c:pt>
                <c:pt idx="799">
                  <c:v>-11.187477294317336</c:v>
                </c:pt>
                <c:pt idx="800">
                  <c:v>-11.197728201844617</c:v>
                </c:pt>
                <c:pt idx="801">
                  <c:v>-11.207979120809902</c:v>
                </c:pt>
                <c:pt idx="802">
                  <c:v>-11.218230051212915</c:v>
                </c:pt>
                <c:pt idx="803">
                  <c:v>-11.228480993053379</c:v>
                </c:pt>
                <c:pt idx="804">
                  <c:v>-11.238731946331018</c:v>
                </c:pt>
                <c:pt idx="805">
                  <c:v>-11.248982911045555</c:v>
                </c:pt>
                <c:pt idx="806">
                  <c:v>-11.259233887196713</c:v>
                </c:pt>
                <c:pt idx="807">
                  <c:v>-11.269484874784213</c:v>
                </c:pt>
                <c:pt idx="808">
                  <c:v>-11.27973587380778</c:v>
                </c:pt>
                <c:pt idx="809">
                  <c:v>-11.289986884267138</c:v>
                </c:pt>
                <c:pt idx="810">
                  <c:v>-11.30023790616201</c:v>
                </c:pt>
                <c:pt idx="811">
                  <c:v>-11.310488939492119</c:v>
                </c:pt>
                <c:pt idx="812">
                  <c:v>-11.320739984257187</c:v>
                </c:pt>
                <c:pt idx="813">
                  <c:v>-11.330991040456938</c:v>
                </c:pt>
                <c:pt idx="814">
                  <c:v>-11.341242108091096</c:v>
                </c:pt>
                <c:pt idx="815">
                  <c:v>-11.351493187159384</c:v>
                </c:pt>
                <c:pt idx="816">
                  <c:v>-11.361744277661524</c:v>
                </c:pt>
                <c:pt idx="817">
                  <c:v>-11.371995379597241</c:v>
                </c:pt>
                <c:pt idx="818">
                  <c:v>-11.382246492966257</c:v>
                </c:pt>
                <c:pt idx="819">
                  <c:v>-11.392497617768294</c:v>
                </c:pt>
                <c:pt idx="820">
                  <c:v>-11.402748754003078</c:v>
                </c:pt>
                <c:pt idx="821">
                  <c:v>-11.412999901670331</c:v>
                </c:pt>
                <c:pt idx="822">
                  <c:v>-11.423251060769775</c:v>
                </c:pt>
                <c:pt idx="823">
                  <c:v>-11.433502231301135</c:v>
                </c:pt>
                <c:pt idx="824">
                  <c:v>-11.443753413264135</c:v>
                </c:pt>
                <c:pt idx="825">
                  <c:v>-11.454004606658497</c:v>
                </c:pt>
                <c:pt idx="826">
                  <c:v>-11.464255811483945</c:v>
                </c:pt>
                <c:pt idx="827">
                  <c:v>-11.4745070277402</c:v>
                </c:pt>
                <c:pt idx="828">
                  <c:v>-11.484758255426987</c:v>
                </c:pt>
                <c:pt idx="829">
                  <c:v>-11.49500949454403</c:v>
                </c:pt>
                <c:pt idx="830">
                  <c:v>-11.50526074509105</c:v>
                </c:pt>
                <c:pt idx="831">
                  <c:v>-11.515512007067771</c:v>
                </c:pt>
                <c:pt idx="832">
                  <c:v>-11.525763280473919</c:v>
                </c:pt>
                <c:pt idx="833">
                  <c:v>-11.536014565309214</c:v>
                </c:pt>
                <c:pt idx="834">
                  <c:v>-11.546265861573382</c:v>
                </c:pt>
                <c:pt idx="835">
                  <c:v>-11.556517169266144</c:v>
                </c:pt>
                <c:pt idx="836">
                  <c:v>-11.566768488387224</c:v>
                </c:pt>
                <c:pt idx="837">
                  <c:v>-11.577019818936344</c:v>
                </c:pt>
                <c:pt idx="838">
                  <c:v>-11.587271160913231</c:v>
                </c:pt>
                <c:pt idx="839">
                  <c:v>-11.597522514317605</c:v>
                </c:pt>
                <c:pt idx="840">
                  <c:v>-11.607773879149191</c:v>
                </c:pt>
                <c:pt idx="841">
                  <c:v>-11.618025255407712</c:v>
                </c:pt>
                <c:pt idx="842">
                  <c:v>-11.628276643092891</c:v>
                </c:pt>
                <c:pt idx="843">
                  <c:v>-11.638528042204451</c:v>
                </c:pt>
                <c:pt idx="844">
                  <c:v>-11.648779452742115</c:v>
                </c:pt>
                <c:pt idx="845">
                  <c:v>-11.659030874705609</c:v>
                </c:pt>
                <c:pt idx="846">
                  <c:v>-11.669282308094653</c:v>
                </c:pt>
                <c:pt idx="847">
                  <c:v>-11.679533752908972</c:v>
                </c:pt>
                <c:pt idx="848">
                  <c:v>-11.689785209148289</c:v>
                </c:pt>
                <c:pt idx="849">
                  <c:v>-11.700036676812328</c:v>
                </c:pt>
                <c:pt idx="850">
                  <c:v>-11.710288155900811</c:v>
                </c:pt>
                <c:pt idx="851">
                  <c:v>-11.720539646413462</c:v>
                </c:pt>
                <c:pt idx="852">
                  <c:v>-11.730791148350004</c:v>
                </c:pt>
                <c:pt idx="853">
                  <c:v>-11.741042661710162</c:v>
                </c:pt>
                <c:pt idx="854">
                  <c:v>-11.751294186493659</c:v>
                </c:pt>
                <c:pt idx="855">
                  <c:v>-11.761545722700218</c:v>
                </c:pt>
                <c:pt idx="856">
                  <c:v>-11.771797270329561</c:v>
                </c:pt>
                <c:pt idx="857">
                  <c:v>-11.782048829381413</c:v>
                </c:pt>
                <c:pt idx="858">
                  <c:v>-11.792300399855495</c:v>
                </c:pt>
                <c:pt idx="859">
                  <c:v>-11.802551981751535</c:v>
                </c:pt>
                <c:pt idx="860">
                  <c:v>-11.812803575069251</c:v>
                </c:pt>
                <c:pt idx="861">
                  <c:v>-11.823055179808371</c:v>
                </c:pt>
                <c:pt idx="862">
                  <c:v>-11.833306795968616</c:v>
                </c:pt>
                <c:pt idx="863">
                  <c:v>-11.843558423549709</c:v>
                </c:pt>
                <c:pt idx="864">
                  <c:v>-11.853810062551375</c:v>
                </c:pt>
                <c:pt idx="865">
                  <c:v>-11.864061712973337</c:v>
                </c:pt>
                <c:pt idx="866">
                  <c:v>-11.874313374815317</c:v>
                </c:pt>
                <c:pt idx="867">
                  <c:v>-11.88456504807704</c:v>
                </c:pt>
                <c:pt idx="868">
                  <c:v>-11.894816732758228</c:v>
                </c:pt>
                <c:pt idx="869">
                  <c:v>-11.905068428858606</c:v>
                </c:pt>
                <c:pt idx="870">
                  <c:v>-11.915320136377895</c:v>
                </c:pt>
                <c:pt idx="871">
                  <c:v>-11.925571855315821</c:v>
                </c:pt>
                <c:pt idx="872">
                  <c:v>-11.935823585672107</c:v>
                </c:pt>
                <c:pt idx="873">
                  <c:v>-11.946075327446477</c:v>
                </c:pt>
                <c:pt idx="874">
                  <c:v>-11.956327080638653</c:v>
                </c:pt>
                <c:pt idx="875">
                  <c:v>-11.966578845248359</c:v>
                </c:pt>
                <c:pt idx="876">
                  <c:v>-11.976830621275317</c:v>
                </c:pt>
                <c:pt idx="877">
                  <c:v>-11.987082408719253</c:v>
                </c:pt>
                <c:pt idx="878">
                  <c:v>-11.99733420757989</c:v>
                </c:pt>
                <c:pt idx="879">
                  <c:v>-12.00758601785695</c:v>
                </c:pt>
                <c:pt idx="880">
                  <c:v>-12.017837839550157</c:v>
                </c:pt>
                <c:pt idx="881">
                  <c:v>-12.028089672659236</c:v>
                </c:pt>
                <c:pt idx="882">
                  <c:v>-12.038341517183909</c:v>
                </c:pt>
                <c:pt idx="883">
                  <c:v>-12.048593373123898</c:v>
                </c:pt>
                <c:pt idx="884">
                  <c:v>-12.058845240478929</c:v>
                </c:pt>
                <c:pt idx="885">
                  <c:v>-12.069097119248726</c:v>
                </c:pt>
                <c:pt idx="886">
                  <c:v>-12.07934900943301</c:v>
                </c:pt>
                <c:pt idx="887">
                  <c:v>-12.089600911031505</c:v>
                </c:pt>
                <c:pt idx="888">
                  <c:v>-12.099852824043936</c:v>
                </c:pt>
                <c:pt idx="889">
                  <c:v>-12.110104748470025</c:v>
                </c:pt>
                <c:pt idx="890">
                  <c:v>-12.120356684309497</c:v>
                </c:pt>
                <c:pt idx="891">
                  <c:v>-12.130608631562074</c:v>
                </c:pt>
                <c:pt idx="892">
                  <c:v>-12.140860590227481</c:v>
                </c:pt>
                <c:pt idx="893">
                  <c:v>-12.151112560305441</c:v>
                </c:pt>
                <c:pt idx="894">
                  <c:v>-12.161364541795676</c:v>
                </c:pt>
                <c:pt idx="895">
                  <c:v>-12.171616534697911</c:v>
                </c:pt>
                <c:pt idx="896">
                  <c:v>-12.18186853901187</c:v>
                </c:pt>
                <c:pt idx="897">
                  <c:v>-12.192120554737276</c:v>
                </c:pt>
                <c:pt idx="898">
                  <c:v>-12.202372581873853</c:v>
                </c:pt>
                <c:pt idx="899">
                  <c:v>-12.212624620421323</c:v>
                </c:pt>
                <c:pt idx="900">
                  <c:v>-12.22287667037941</c:v>
                </c:pt>
                <c:pt idx="901">
                  <c:v>-12.233128731747838</c:v>
                </c:pt>
                <c:pt idx="902">
                  <c:v>-12.243380804526332</c:v>
                </c:pt>
                <c:pt idx="903">
                  <c:v>-12.253632888714613</c:v>
                </c:pt>
                <c:pt idx="904">
                  <c:v>-12.263884984312407</c:v>
                </c:pt>
                <c:pt idx="905">
                  <c:v>-12.274137091319435</c:v>
                </c:pt>
                <c:pt idx="906">
                  <c:v>-12.284389209735423</c:v>
                </c:pt>
                <c:pt idx="907">
                  <c:v>-12.294641339560092</c:v>
                </c:pt>
                <c:pt idx="908">
                  <c:v>-12.304893480793169</c:v>
                </c:pt>
                <c:pt idx="909">
                  <c:v>-12.315145633434375</c:v>
                </c:pt>
                <c:pt idx="910">
                  <c:v>-12.325397797483433</c:v>
                </c:pt>
                <c:pt idx="911">
                  <c:v>-12.335649972940068</c:v>
                </c:pt>
                <c:pt idx="912">
                  <c:v>-12.345902159804004</c:v>
                </c:pt>
                <c:pt idx="913">
                  <c:v>-12.356154358074964</c:v>
                </c:pt>
                <c:pt idx="914">
                  <c:v>-12.366406567752671</c:v>
                </c:pt>
                <c:pt idx="915">
                  <c:v>-12.376658788836849</c:v>
                </c:pt>
                <c:pt idx="916">
                  <c:v>-12.386911021327222</c:v>
                </c:pt>
                <c:pt idx="917">
                  <c:v>-12.397163265223513</c:v>
                </c:pt>
                <c:pt idx="918">
                  <c:v>-12.407415520525447</c:v>
                </c:pt>
                <c:pt idx="919">
                  <c:v>-12.417667787232746</c:v>
                </c:pt>
                <c:pt idx="920">
                  <c:v>-12.427920065345134</c:v>
                </c:pt>
                <c:pt idx="921">
                  <c:v>-12.438172354862335</c:v>
                </c:pt>
                <c:pt idx="922">
                  <c:v>-12.448424655784072</c:v>
                </c:pt>
                <c:pt idx="923">
                  <c:v>-12.458676968110069</c:v>
                </c:pt>
                <c:pt idx="924">
                  <c:v>-12.46892929184005</c:v>
                </c:pt>
                <c:pt idx="925">
                  <c:v>-12.479181626973739</c:v>
                </c:pt>
                <c:pt idx="926">
                  <c:v>-12.489433973510859</c:v>
                </c:pt>
                <c:pt idx="927">
                  <c:v>-12.499686331451134</c:v>
                </c:pt>
                <c:pt idx="928">
                  <c:v>-12.509938700794287</c:v>
                </c:pt>
                <c:pt idx="929">
                  <c:v>-12.520191081540041</c:v>
                </c:pt>
                <c:pt idx="930">
                  <c:v>-12.530443473688122</c:v>
                </c:pt>
                <c:pt idx="931">
                  <c:v>-12.540695877238251</c:v>
                </c:pt>
                <c:pt idx="932">
                  <c:v>-12.550948292190155</c:v>
                </c:pt>
                <c:pt idx="933">
                  <c:v>-12.561200718543555</c:v>
                </c:pt>
                <c:pt idx="934">
                  <c:v>-12.571453156298174</c:v>
                </c:pt>
                <c:pt idx="935">
                  <c:v>-12.581705605453738</c:v>
                </c:pt>
                <c:pt idx="936">
                  <c:v>-12.591958066009969</c:v>
                </c:pt>
                <c:pt idx="937">
                  <c:v>-12.602210537966592</c:v>
                </c:pt>
                <c:pt idx="938">
                  <c:v>-12.612463021323329</c:v>
                </c:pt>
                <c:pt idx="939">
                  <c:v>-12.622715516079905</c:v>
                </c:pt>
                <c:pt idx="940">
                  <c:v>-12.632968022236044</c:v>
                </c:pt>
                <c:pt idx="941">
                  <c:v>-12.64322053979147</c:v>
                </c:pt>
                <c:pt idx="942">
                  <c:v>-12.653473068745905</c:v>
                </c:pt>
                <c:pt idx="943">
                  <c:v>-12.663725609099075</c:v>
                </c:pt>
                <c:pt idx="944">
                  <c:v>-12.673978160850702</c:v>
                </c:pt>
                <c:pt idx="945">
                  <c:v>-12.684230724000509</c:v>
                </c:pt>
                <c:pt idx="946">
                  <c:v>-12.694483298548221</c:v>
                </c:pt>
                <c:pt idx="947">
                  <c:v>-12.704735884493561</c:v>
                </c:pt>
                <c:pt idx="948">
                  <c:v>-12.714988481836253</c:v>
                </c:pt>
                <c:pt idx="949">
                  <c:v>-12.725241090576022</c:v>
                </c:pt>
                <c:pt idx="950">
                  <c:v>-12.735493710712591</c:v>
                </c:pt>
                <c:pt idx="951">
                  <c:v>-12.745746342245683</c:v>
                </c:pt>
                <c:pt idx="952">
                  <c:v>-12.755998985175022</c:v>
                </c:pt>
                <c:pt idx="953">
                  <c:v>-12.766251639500332</c:v>
                </c:pt>
                <c:pt idx="954">
                  <c:v>-12.776504305221337</c:v>
                </c:pt>
                <c:pt idx="955">
                  <c:v>-12.78675698233776</c:v>
                </c:pt>
                <c:pt idx="956">
                  <c:v>-12.797009670849326</c:v>
                </c:pt>
                <c:pt idx="957">
                  <c:v>-12.807262370755756</c:v>
                </c:pt>
                <c:pt idx="958">
                  <c:v>-12.817515082056778</c:v>
                </c:pt>
                <c:pt idx="959">
                  <c:v>-12.827767804752112</c:v>
                </c:pt>
                <c:pt idx="960">
                  <c:v>-12.838020538841484</c:v>
                </c:pt>
                <c:pt idx="961">
                  <c:v>-12.848273284324616</c:v>
                </c:pt>
                <c:pt idx="962">
                  <c:v>-12.858526041201234</c:v>
                </c:pt>
                <c:pt idx="963">
                  <c:v>-12.86877880947106</c:v>
                </c:pt>
                <c:pt idx="964">
                  <c:v>-12.879031589133819</c:v>
                </c:pt>
                <c:pt idx="965">
                  <c:v>-12.889284380189233</c:v>
                </c:pt>
                <c:pt idx="966">
                  <c:v>-12.899537182637028</c:v>
                </c:pt>
                <c:pt idx="967">
                  <c:v>-12.909789996476926</c:v>
                </c:pt>
                <c:pt idx="968">
                  <c:v>-12.920042821708652</c:v>
                </c:pt>
                <c:pt idx="969">
                  <c:v>-12.930295658331929</c:v>
                </c:pt>
                <c:pt idx="970">
                  <c:v>-12.940548506346481</c:v>
                </c:pt>
                <c:pt idx="971">
                  <c:v>-12.950801365752032</c:v>
                </c:pt>
                <c:pt idx="972">
                  <c:v>-12.961054236548305</c:v>
                </c:pt>
                <c:pt idx="973">
                  <c:v>-12.971307118735027</c:v>
                </c:pt>
                <c:pt idx="974">
                  <c:v>-12.981560012311919</c:v>
                </c:pt>
                <c:pt idx="975">
                  <c:v>-12.991812917278704</c:v>
                </c:pt>
                <c:pt idx="976">
                  <c:v>-13.002065833635108</c:v>
                </c:pt>
                <c:pt idx="977">
                  <c:v>-13.012318761380854</c:v>
                </c:pt>
                <c:pt idx="978">
                  <c:v>-13.022571700515666</c:v>
                </c:pt>
                <c:pt idx="979">
                  <c:v>-13.032824651039267</c:v>
                </c:pt>
                <c:pt idx="980">
                  <c:v>-13.043077612951381</c:v>
                </c:pt>
                <c:pt idx="981">
                  <c:v>-13.053330586251732</c:v>
                </c:pt>
                <c:pt idx="982">
                  <c:v>-13.063583570940045</c:v>
                </c:pt>
                <c:pt idx="983">
                  <c:v>-13.073836567016043</c:v>
                </c:pt>
                <c:pt idx="984">
                  <c:v>-13.084089574479451</c:v>
                </c:pt>
                <c:pt idx="985">
                  <c:v>-13.094342593329992</c:v>
                </c:pt>
                <c:pt idx="986">
                  <c:v>-13.104595623567389</c:v>
                </c:pt>
                <c:pt idx="987">
                  <c:v>-13.114848665191367</c:v>
                </c:pt>
                <c:pt idx="988">
                  <c:v>-13.12510171820165</c:v>
                </c:pt>
                <c:pt idx="989">
                  <c:v>-13.135354782597961</c:v>
                </c:pt>
                <c:pt idx="990">
                  <c:v>-13.145607858380023</c:v>
                </c:pt>
                <c:pt idx="991">
                  <c:v>-13.155860945547563</c:v>
                </c:pt>
                <c:pt idx="992">
                  <c:v>-13.166114044100302</c:v>
                </c:pt>
                <c:pt idx="993">
                  <c:v>-13.176367154037965</c:v>
                </c:pt>
                <c:pt idx="994">
                  <c:v>-13.186620275360276</c:v>
                </c:pt>
                <c:pt idx="995">
                  <c:v>-13.196873408066958</c:v>
                </c:pt>
                <c:pt idx="996">
                  <c:v>-13.207126552157737</c:v>
                </c:pt>
                <c:pt idx="997">
                  <c:v>-13.217379707632334</c:v>
                </c:pt>
                <c:pt idx="998">
                  <c:v>-13.227632874490476</c:v>
                </c:pt>
                <c:pt idx="999">
                  <c:v>-13.237886052731884</c:v>
                </c:pt>
                <c:pt idx="1000">
                  <c:v>-13.248139242356284</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131.1551130355156</c:v>
                </c:pt>
                <c:pt idx="1">
                  <c:v>131.54017769867295</c:v>
                </c:pt>
                <c:pt idx="2">
                  <c:v>131.9247852732999</c:v>
                </c:pt>
                <c:pt idx="3">
                  <c:v>132.30893720267505</c:v>
                </c:pt>
                <c:pt idx="4">
                  <c:v>132.69263492367816</c:v>
                </c:pt>
                <c:pt idx="5">
                  <c:v>133.07587986682898</c:v>
                </c:pt>
                <c:pt idx="6">
                  <c:v>133.45867345632601</c:v>
                </c:pt>
                <c:pt idx="7">
                  <c:v>133.84101711008469</c:v>
                </c:pt>
                <c:pt idx="8">
                  <c:v>134.22291223977552</c:v>
                </c:pt>
                <c:pt idx="9">
                  <c:v>134.60436025086184</c:v>
                </c:pt>
                <c:pt idx="10">
                  <c:v>134.98536254263723</c:v>
                </c:pt>
                <c:pt idx="11">
                  <c:v>135.36592050419148</c:v>
                </c:pt>
                <c:pt idx="12">
                  <c:v>135.74603551044956</c:v>
                </c:pt>
                <c:pt idx="13">
                  <c:v>136.1257089264306</c:v>
                </c:pt>
                <c:pt idx="14">
                  <c:v>136.50494211143152</c:v>
                </c:pt>
                <c:pt idx="15">
                  <c:v>136.88373641905949</c:v>
                </c:pt>
                <c:pt idx="16">
                  <c:v>137.26209319726416</c:v>
                </c:pt>
                <c:pt idx="17">
                  <c:v>137.64001378836969</c:v>
                </c:pt>
                <c:pt idx="18">
                  <c:v>138.01749952910649</c:v>
                </c:pt>
                <c:pt idx="19">
                  <c:v>138.39455175064282</c:v>
                </c:pt>
                <c:pt idx="20">
                  <c:v>138.77117177861609</c:v>
                </c:pt>
                <c:pt idx="21">
                  <c:v>139.14736093521398</c:v>
                </c:pt>
                <c:pt idx="22">
                  <c:v>139.52312054121981</c:v>
                </c:pt>
                <c:pt idx="23">
                  <c:v>139.89845191392013</c:v>
                </c:pt>
                <c:pt idx="24">
                  <c:v>140.27335636504819</c:v>
                </c:pt>
                <c:pt idx="25">
                  <c:v>140.64783520081599</c:v>
                </c:pt>
                <c:pt idx="26">
                  <c:v>141.02188972194594</c:v>
                </c:pt>
                <c:pt idx="27">
                  <c:v>141.39552122370245</c:v>
                </c:pt>
                <c:pt idx="28">
                  <c:v>141.76873099592314</c:v>
                </c:pt>
                <c:pt idx="29">
                  <c:v>142.14152032304995</c:v>
                </c:pt>
                <c:pt idx="30">
                  <c:v>142.51389048415999</c:v>
                </c:pt>
                <c:pt idx="31">
                  <c:v>142.88584275299615</c:v>
                </c:pt>
                <c:pt idx="32">
                  <c:v>143.25737839799751</c:v>
                </c:pt>
                <c:pt idx="33">
                  <c:v>143.62849868232948</c:v>
                </c:pt>
                <c:pt idx="34">
                  <c:v>143.9992048639138</c:v>
                </c:pt>
                <c:pt idx="35">
                  <c:v>144.36949819545839</c:v>
                </c:pt>
                <c:pt idx="36">
                  <c:v>144.73937992448674</c:v>
                </c:pt>
                <c:pt idx="37">
                  <c:v>145.10885129336734</c:v>
                </c:pt>
                <c:pt idx="38">
                  <c:v>145.47791353934278</c:v>
                </c:pt>
                <c:pt idx="39">
                  <c:v>145.84656789455872</c:v>
                </c:pt>
                <c:pt idx="40">
                  <c:v>146.21481558609258</c:v>
                </c:pt>
                <c:pt idx="41">
                  <c:v>146.58265783598205</c:v>
                </c:pt>
                <c:pt idx="42">
                  <c:v>146.95009586125343</c:v>
                </c:pt>
                <c:pt idx="43">
                  <c:v>147.31713087394974</c:v>
                </c:pt>
                <c:pt idx="44">
                  <c:v>147.68376408115864</c:v>
                </c:pt>
                <c:pt idx="45">
                  <c:v>148.04999668504018</c:v>
                </c:pt>
                <c:pt idx="46">
                  <c:v>148.41582988285433</c:v>
                </c:pt>
                <c:pt idx="47">
                  <c:v>148.78126486698824</c:v>
                </c:pt>
                <c:pt idx="48">
                  <c:v>149.14630282498354</c:v>
                </c:pt>
                <c:pt idx="49">
                  <c:v>149.51094493956319</c:v>
                </c:pt>
                <c:pt idx="50">
                  <c:v>149.87519238865832</c:v>
                </c:pt>
                <c:pt idx="51">
                  <c:v>150.23904634543473</c:v>
                </c:pt>
                <c:pt idx="52">
                  <c:v>150.60250797831944</c:v>
                </c:pt>
                <c:pt idx="53">
                  <c:v>150.96557845102674</c:v>
                </c:pt>
                <c:pt idx="54">
                  <c:v>151.32825892258438</c:v>
                </c:pt>
                <c:pt idx="55">
                  <c:v>151.69055054735935</c:v>
                </c:pt>
                <c:pt idx="56">
                  <c:v>152.05245447508358</c:v>
                </c:pt>
                <c:pt idx="57">
                  <c:v>152.41397185087945</c:v>
                </c:pt>
                <c:pt idx="58">
                  <c:v>152.77510381528515</c:v>
                </c:pt>
                <c:pt idx="59">
                  <c:v>153.1358515042798</c:v>
                </c:pt>
                <c:pt idx="60">
                  <c:v>153.4962160493084</c:v>
                </c:pt>
                <c:pt idx="61">
                  <c:v>153.85619857730677</c:v>
                </c:pt>
                <c:pt idx="62">
                  <c:v>154.21580021072606</c:v>
                </c:pt>
                <c:pt idx="63">
                  <c:v>154.57502206755728</c:v>
                </c:pt>
                <c:pt idx="64">
                  <c:v>154.93386526135563</c:v>
                </c:pt>
                <c:pt idx="65">
                  <c:v>155.29233090126465</c:v>
                </c:pt>
                <c:pt idx="66">
                  <c:v>155.65042009204012</c:v>
                </c:pt>
                <c:pt idx="67">
                  <c:v>156.00813393407401</c:v>
                </c:pt>
                <c:pt idx="68">
                  <c:v>156.36547352341799</c:v>
                </c:pt>
                <c:pt idx="69">
                  <c:v>156.72243995180705</c:v>
                </c:pt>
                <c:pt idx="70">
                  <c:v>157.07903430668273</c:v>
                </c:pt>
                <c:pt idx="71">
                  <c:v>157.43525767121642</c:v>
                </c:pt>
                <c:pt idx="72">
                  <c:v>157.79111112433228</c:v>
                </c:pt>
                <c:pt idx="73">
                  <c:v>158.14659574073013</c:v>
                </c:pt>
                <c:pt idx="74">
                  <c:v>158.50171259090826</c:v>
                </c:pt>
                <c:pt idx="75">
                  <c:v>158.85646274118582</c:v>
                </c:pt>
                <c:pt idx="76">
                  <c:v>159.21084725372538</c:v>
                </c:pt>
                <c:pt idx="77">
                  <c:v>159.56486718655515</c:v>
                </c:pt>
                <c:pt idx="78">
                  <c:v>159.91852359359106</c:v>
                </c:pt>
                <c:pt idx="79">
                  <c:v>160.27181752465876</c:v>
                </c:pt>
                <c:pt idx="80">
                  <c:v>160.6247500255154</c:v>
                </c:pt>
                <c:pt idx="81">
                  <c:v>160.97732213787134</c:v>
                </c:pt>
                <c:pt idx="82">
                  <c:v>161.3295348994117</c:v>
                </c:pt>
                <c:pt idx="83">
                  <c:v>161.6813893438177</c:v>
                </c:pt>
                <c:pt idx="84">
                  <c:v>162.0328865007879</c:v>
                </c:pt>
                <c:pt idx="85">
                  <c:v>162.38402739605931</c:v>
                </c:pt>
                <c:pt idx="86">
                  <c:v>162.73481305142843</c:v>
                </c:pt>
                <c:pt idx="87">
                  <c:v>163.08524448477198</c:v>
                </c:pt>
                <c:pt idx="88">
                  <c:v>163.43532271006762</c:v>
                </c:pt>
                <c:pt idx="89">
                  <c:v>163.78504873741451</c:v>
                </c:pt>
                <c:pt idx="90">
                  <c:v>164.13442357305374</c:v>
                </c:pt>
                <c:pt idx="91">
                  <c:v>164.48344821938855</c:v>
                </c:pt>
                <c:pt idx="92">
                  <c:v>164.8321236750046</c:v>
                </c:pt>
                <c:pt idx="93">
                  <c:v>165.18045093468984</c:v>
                </c:pt>
                <c:pt idx="94">
                  <c:v>165.52843098945453</c:v>
                </c:pt>
                <c:pt idx="95">
                  <c:v>165.8760648265509</c:v>
                </c:pt>
                <c:pt idx="96">
                  <c:v>166.22335342949285</c:v>
                </c:pt>
                <c:pt idx="97">
                  <c:v>166.5702977780754</c:v>
                </c:pt>
                <c:pt idx="98">
                  <c:v>166.91689884839408</c:v>
                </c:pt>
                <c:pt idx="99">
                  <c:v>167.26315761286423</c:v>
                </c:pt>
                <c:pt idx="100">
                  <c:v>167.60907504024001</c:v>
                </c:pt>
                <c:pt idx="101">
                  <c:v>171.04955052912521</c:v>
                </c:pt>
                <c:pt idx="102">
                  <c:v>174.45651352640897</c:v>
                </c:pt>
                <c:pt idx="103">
                  <c:v>177.83089954716377</c:v>
                </c:pt>
                <c:pt idx="104">
                  <c:v>181.17360985472294</c:v>
                </c:pt>
                <c:pt idx="105">
                  <c:v>184.4855131765118</c:v>
                </c:pt>
                <c:pt idx="106">
                  <c:v>187.76744731369195</c:v>
                </c:pt>
                <c:pt idx="107">
                  <c:v>191.0202206524346</c:v>
                </c:pt>
                <c:pt idx="108">
                  <c:v>194.24461358397261</c:v>
                </c:pt>
                <c:pt idx="109">
                  <c:v>197.44137983997732</c:v>
                </c:pt>
                <c:pt idx="110">
                  <c:v>200.61124774926202</c:v>
                </c:pt>
                <c:pt idx="111">
                  <c:v>203.75492142131915</c:v>
                </c:pt>
                <c:pt idx="112">
                  <c:v>206.87308186175107</c:v>
                </c:pt>
                <c:pt idx="113">
                  <c:v>209.96638802424656</c:v>
                </c:pt>
                <c:pt idx="114">
                  <c:v>213.03547780338559</c:v>
                </c:pt>
                <c:pt idx="115">
                  <c:v>216.0809689722183</c:v>
                </c:pt>
                <c:pt idx="116">
                  <c:v>219.10346006825614</c:v>
                </c:pt>
                <c:pt idx="117">
                  <c:v>222.1035312312342</c:v>
                </c:pt>
                <c:pt idx="118">
                  <c:v>225.08174499574679</c:v>
                </c:pt>
                <c:pt idx="119">
                  <c:v>228.03864704162467</c:v>
                </c:pt>
                <c:pt idx="120">
                  <c:v>230.97476690470819</c:v>
                </c:pt>
                <c:pt idx="121">
                  <c:v>233.89061865047361</c:v>
                </c:pt>
                <c:pt idx="122">
                  <c:v>236.78670151279019</c:v>
                </c:pt>
                <c:pt idx="123">
                  <c:v>239.66350049991962</c:v>
                </c:pt>
                <c:pt idx="124">
                  <c:v>242.52148696971753</c:v>
                </c:pt>
                <c:pt idx="125">
                  <c:v>245.36111917585598</c:v>
                </c:pt>
                <c:pt idx="126">
                  <c:v>248.18284278675742</c:v>
                </c:pt>
                <c:pt idx="127">
                  <c:v>250.98709137881079</c:v>
                </c:pt>
                <c:pt idx="128">
                  <c:v>253.77428690533054</c:v>
                </c:pt>
                <c:pt idx="129">
                  <c:v>256.54484014261737</c:v>
                </c:pt>
                <c:pt idx="130">
                  <c:v>259.29915111438555</c:v>
                </c:pt>
                <c:pt idx="131">
                  <c:v>262.03760949573331</c:v>
                </c:pt>
                <c:pt idx="132">
                  <c:v>264.760594997753</c:v>
                </c:pt>
                <c:pt idx="133">
                  <c:v>267.46847773380051</c:v>
                </c:pt>
                <c:pt idx="134">
                  <c:v>270.16161856837465</c:v>
                </c:pt>
                <c:pt idx="135">
                  <c:v>272.84036944949048</c:v>
                </c:pt>
                <c:pt idx="136">
                  <c:v>275.50507372536993</c:v>
                </c:pt>
                <c:pt idx="137">
                  <c:v>278.15606644621528</c:v>
                </c:pt>
                <c:pt idx="138">
                  <c:v>280.79367465177751</c:v>
                </c:pt>
                <c:pt idx="139">
                  <c:v>283.41821764538076</c:v>
                </c:pt>
                <c:pt idx="140">
                  <c:v>286.03000725501641</c:v>
                </c:pt>
                <c:pt idx="141">
                  <c:v>288.62934808207507</c:v>
                </c:pt>
                <c:pt idx="142">
                  <c:v>291.21653773824261</c:v>
                </c:pt>
                <c:pt idx="143">
                  <c:v>293.79186707104498</c:v>
                </c:pt>
                <c:pt idx="144">
                  <c:v>296.3556203784882</c:v>
                </c:pt>
                <c:pt idx="145">
                  <c:v>298.90807561320275</c:v>
                </c:pt>
                <c:pt idx="146">
                  <c:v>301.4495045764661</c:v>
                </c:pt>
                <c:pt idx="147">
                  <c:v>303.98017310244205</c:v>
                </c:pt>
                <c:pt idx="148">
                  <c:v>306.50034123294313</c:v>
                </c:pt>
                <c:pt idx="149">
                  <c:v>309.01026338298863</c:v>
                </c:pt>
                <c:pt idx="150">
                  <c:v>311.51018849739995</c:v>
                </c:pt>
                <c:pt idx="151">
                  <c:v>314.00036019864319</c:v>
                </c:pt>
                <c:pt idx="152">
                  <c:v>316.48101692609765</c:v>
                </c:pt>
                <c:pt idx="153">
                  <c:v>318.95239206689899</c:v>
                </c:pt>
                <c:pt idx="154">
                  <c:v>321.41471407847382</c:v>
                </c:pt>
                <c:pt idx="155">
                  <c:v>323.86820660285281</c:v>
                </c:pt>
                <c:pt idx="156">
                  <c:v>326.31308857281789</c:v>
                </c:pt>
                <c:pt idx="157">
                  <c:v>328.74957430990781</c:v>
                </c:pt>
                <c:pt idx="158">
                  <c:v>331.17787361427469</c:v>
                </c:pt>
                <c:pt idx="159">
                  <c:v>333.59819184635199</c:v>
                </c:pt>
                <c:pt idx="160">
                  <c:v>336.01073000026224</c:v>
                </c:pt>
                <c:pt idx="161">
                  <c:v>338.41568476885874</c:v>
                </c:pt>
                <c:pt idx="162">
                  <c:v>340.81324860026325</c:v>
                </c:pt>
                <c:pt idx="163">
                  <c:v>343.20360974572804</c:v>
                </c:pt>
                <c:pt idx="164">
                  <c:v>345.5869522986161</c:v>
                </c:pt>
                <c:pt idx="165">
                  <c:v>347.96345622426207</c:v>
                </c:pt>
                <c:pt idx="166">
                  <c:v>350.33329738044318</c:v>
                </c:pt>
                <c:pt idx="167">
                  <c:v>352.69664752816016</c:v>
                </c:pt>
                <c:pt idx="168">
                  <c:v>355.05367433240019</c:v>
                </c:pt>
                <c:pt idx="169">
                  <c:v>357.40454135253106</c:v>
                </c:pt>
                <c:pt idx="170">
                  <c:v>359.74940802195715</c:v>
                </c:pt>
                <c:pt idx="171">
                  <c:v>362.088429616658</c:v>
                </c:pt>
                <c:pt idx="172">
                  <c:v>364.42175721222935</c:v>
                </c:pt>
                <c:pt idx="173">
                  <c:v>366.7495376290596</c:v>
                </c:pt>
                <c:pt idx="174">
                  <c:v>369.07191336530246</c:v>
                </c:pt>
                <c:pt idx="175">
                  <c:v>371.38902251735652</c:v>
                </c:pt>
                <c:pt idx="176">
                  <c:v>373.70099868763566</c:v>
                </c:pt>
                <c:pt idx="177">
                  <c:v>376.00797087951895</c:v>
                </c:pt>
                <c:pt idx="178">
                  <c:v>378.31006337950743</c:v>
                </c:pt>
                <c:pt idx="179">
                  <c:v>380.60739562679538</c:v>
                </c:pt>
                <c:pt idx="180">
                  <c:v>382.9000820706903</c:v>
                </c:pt>
                <c:pt idx="181">
                  <c:v>385.18823201659052</c:v>
                </c:pt>
                <c:pt idx="182">
                  <c:v>387.47194946155884</c:v>
                </c:pt>
                <c:pt idx="183">
                  <c:v>389.75133292091084</c:v>
                </c:pt>
                <c:pt idx="184">
                  <c:v>392.02647524766542</c:v>
                </c:pt>
                <c:pt idx="185">
                  <c:v>394.29746344717358</c:v>
                </c:pt>
                <c:pt idx="186">
                  <c:v>396.5643784897353</c:v>
                </c:pt>
                <c:pt idx="187">
                  <c:v>398.82729512451004</c:v>
                </c:pt>
                <c:pt idx="188">
                  <c:v>401.08628169849811</c:v>
                </c:pt>
                <c:pt idx="189">
                  <c:v>403.34139998478122</c:v>
                </c:pt>
                <c:pt idx="190">
                  <c:v>405.59270502452182</c:v>
                </c:pt>
                <c:pt idx="191">
                  <c:v>407.84024498739211</c:v>
                </c:pt>
                <c:pt idx="192">
                  <c:v>410.0840610550971</c:v>
                </c:pt>
                <c:pt idx="193">
                  <c:v>412.3241873324406</c:v>
                </c:pt>
                <c:pt idx="194">
                  <c:v>414.56065078994419</c:v>
                </c:pt>
                <c:pt idx="195">
                  <c:v>416.79347124136677</c:v>
                </c:pt>
                <c:pt idx="196">
                  <c:v>419.02266135860879</c:v>
                </c:pt>
                <c:pt idx="197">
                  <c:v>421.2482267254648</c:v>
                </c:pt>
                <c:pt idx="198">
                  <c:v>423.47016593056912</c:v>
                </c:pt>
                <c:pt idx="199">
                  <c:v>425.68847069873385</c:v>
                </c:pt>
                <c:pt idx="200">
                  <c:v>427.90312605878336</c:v>
                </c:pt>
                <c:pt idx="201">
                  <c:v>430.11411054501207</c:v>
                </c:pt>
                <c:pt idx="202">
                  <c:v>432.32139642859028</c:v>
                </c:pt>
                <c:pt idx="203">
                  <c:v>434.52494997465374</c:v>
                </c:pt>
                <c:pt idx="204">
                  <c:v>436.72473172045261</c:v>
                </c:pt>
                <c:pt idx="205">
                  <c:v>438.92069676980202</c:v>
                </c:pt>
                <c:pt idx="206">
                  <c:v>441.11279509914567</c:v>
                </c:pt>
                <c:pt idx="207">
                  <c:v>443.30097187078508</c:v>
                </c:pt>
                <c:pt idx="208">
                  <c:v>445.48516774919801</c:v>
                </c:pt>
                <c:pt idx="209">
                  <c:v>447.66531921682895</c:v>
                </c:pt>
                <c:pt idx="210">
                  <c:v>449.84135888624155</c:v>
                </c:pt>
                <c:pt idx="211">
                  <c:v>452.01321580604639</c:v>
                </c:pt>
                <c:pt idx="212">
                  <c:v>454.18081575852563</c:v>
                </c:pt>
                <c:pt idx="213">
                  <c:v>456.34408154735303</c:v>
                </c:pt>
                <c:pt idx="214">
                  <c:v>458.50293327423822</c:v>
                </c:pt>
                <c:pt idx="215">
                  <c:v>460.65728860370092</c:v>
                </c:pt>
                <c:pt idx="216">
                  <c:v>462.80706301550225</c:v>
                </c:pt>
                <c:pt idx="217">
                  <c:v>464.95217004452724</c:v>
                </c:pt>
                <c:pt idx="218">
                  <c:v>467.09252150812847</c:v>
                </c:pt>
                <c:pt idx="219">
                  <c:v>469.22802772110998</c:v>
                </c:pt>
                <c:pt idx="220">
                  <c:v>471.35859769866062</c:v>
                </c:pt>
                <c:pt idx="221">
                  <c:v>473.48413934763943</c:v>
                </c:pt>
                <c:pt idx="222">
                  <c:v>475.60455964668336</c:v>
                </c:pt>
                <c:pt idx="223">
                  <c:v>477.71976481564786</c:v>
                </c:pt>
                <c:pt idx="224">
                  <c:v>479.82966047491601</c:v>
                </c:pt>
                <c:pt idx="225">
                  <c:v>481.93415179511879</c:v>
                </c:pt>
                <c:pt idx="226">
                  <c:v>484.03314363780771</c:v>
                </c:pt>
                <c:pt idx="227">
                  <c:v>486.1265406876081</c:v>
                </c:pt>
                <c:pt idx="228">
                  <c:v>488.21424757636521</c:v>
                </c:pt>
                <c:pt idx="229">
                  <c:v>490.29616899977214</c:v>
                </c:pt>
                <c:pt idx="230">
                  <c:v>492.3722098269451</c:v>
                </c:pt>
                <c:pt idx="231">
                  <c:v>494.44227520338484</c:v>
                </c:pt>
                <c:pt idx="232">
                  <c:v>496.50627064773647</c:v>
                </c:pt>
                <c:pt idx="233">
                  <c:v>498.56410214273308</c:v>
                </c:pt>
                <c:pt idx="234">
                  <c:v>500.61567622068264</c:v>
                </c:pt>
                <c:pt idx="235">
                  <c:v>502.66090004383233</c:v>
                </c:pt>
                <c:pt idx="236">
                  <c:v>504.69968147991943</c:v>
                </c:pt>
                <c:pt idx="237">
                  <c:v>506.73192917319687</c:v>
                </c:pt>
                <c:pt idx="238">
                  <c:v>508.75755261119798</c:v>
                </c:pt>
                <c:pt idx="239">
                  <c:v>510.77646218748623</c:v>
                </c:pt>
                <c:pt idx="240">
                  <c:v>512.78856926061667</c:v>
                </c:pt>
                <c:pt idx="241">
                  <c:v>514.79378620951877</c:v>
                </c:pt>
                <c:pt idx="242">
                  <c:v>516.79202648549369</c:v>
                </c:pt>
                <c:pt idx="243">
                  <c:v>518.7832046610049</c:v>
                </c:pt>
                <c:pt idx="244">
                  <c:v>520.76723647542838</c:v>
                </c:pt>
                <c:pt idx="245">
                  <c:v>522.74403887791402</c:v>
                </c:pt>
                <c:pt idx="246">
                  <c:v>524.71353006750087</c:v>
                </c:pt>
                <c:pt idx="247">
                  <c:v>526.67562953061804</c:v>
                </c:pt>
                <c:pt idx="248">
                  <c:v>528.63025807609188</c:v>
                </c:pt>
                <c:pt idx="249">
                  <c:v>530.57733786777453</c:v>
                </c:pt>
                <c:pt idx="250">
                  <c:v>532.51679245489856</c:v>
                </c:pt>
                <c:pt idx="251">
                  <c:v>534.44854680025617</c:v>
                </c:pt>
                <c:pt idx="252">
                  <c:v>536.37252730629598</c:v>
                </c:pt>
                <c:pt idx="253">
                  <c:v>538.28866183922275</c:v>
                </c:pt>
                <c:pt idx="254">
                  <c:v>540.19687975118097</c:v>
                </c:pt>
                <c:pt idx="255">
                  <c:v>542.0971119005992</c:v>
                </c:pt>
                <c:pt idx="256">
                  <c:v>543.98929067076608</c:v>
                </c:pt>
                <c:pt idx="257">
                  <c:v>545.87334998670576</c:v>
                </c:pt>
                <c:pt idx="258">
                  <c:v>547.74922533041672</c:v>
                </c:pt>
                <c:pt idx="259">
                  <c:v>549.61685375453499</c:v>
                </c:pt>
                <c:pt idx="260">
                  <c:v>551.47617389447896</c:v>
                </c:pt>
                <c:pt idx="261">
                  <c:v>553.32712597913087</c:v>
                </c:pt>
                <c:pt idx="262">
                  <c:v>555.16965184010769</c:v>
                </c:pt>
                <c:pt idx="263">
                  <c:v>557.00369491967047</c:v>
                </c:pt>
                <c:pt idx="264">
                  <c:v>558.82920027732166</c:v>
                </c:pt>
                <c:pt idx="265">
                  <c:v>560.64611459513537</c:v>
                </c:pt>
                <c:pt idx="266">
                  <c:v>562.45438618186495</c:v>
                </c:pt>
                <c:pt idx="267">
                  <c:v>564.25396497587133</c:v>
                </c:pt>
                <c:pt idx="268">
                  <c:v>566.04480254691271</c:v>
                </c:pt>
                <c:pt idx="269">
                  <c:v>567.82685209683598</c:v>
                </c:pt>
                <c:pt idx="270">
                  <c:v>569.60006845920793</c:v>
                </c:pt>
                <c:pt idx="271">
                  <c:v>571.3644080979243</c:v>
                </c:pt>
                <c:pt idx="272">
                  <c:v>573.11982910483289</c:v>
                </c:pt>
                <c:pt idx="273">
                  <c:v>574.86629119640565</c:v>
                </c:pt>
                <c:pt idx="274">
                  <c:v>576.60375570949509</c:v>
                </c:pt>
                <c:pt idx="275">
                  <c:v>578.33218559620786</c:v>
                </c:pt>
                <c:pt idx="276">
                  <c:v>580.0515454179282</c:v>
                </c:pt>
                <c:pt idx="277">
                  <c:v>581.76180133852392</c:v>
                </c:pt>
                <c:pt idx="278">
                  <c:v>583.46292111676553</c:v>
                </c:pt>
                <c:pt idx="279">
                  <c:v>585.15487409798925</c:v>
                </c:pt>
                <c:pt idx="280">
                  <c:v>586.83763120503329</c:v>
                </c:pt>
                <c:pt idx="281">
                  <c:v>588.5111649284778</c:v>
                </c:pt>
                <c:pt idx="282">
                  <c:v>590.17544931621558</c:v>
                </c:pt>
                <c:pt idx="283">
                  <c:v>591.83045996238263</c:v>
                </c:pt>
                <c:pt idx="284">
                  <c:v>593.47617399567559</c:v>
                </c:pt>
                <c:pt idx="285">
                  <c:v>595.11257006708274</c:v>
                </c:pt>
                <c:pt idx="286">
                  <c:v>596.73962833705514</c:v>
                </c:pt>
                <c:pt idx="287">
                  <c:v>598.35733046214398</c:v>
                </c:pt>
                <c:pt idx="288">
                  <c:v>599.96565958112842</c:v>
                </c:pt>
                <c:pt idx="289">
                  <c:v>601.56460030065989</c:v>
                </c:pt>
                <c:pt idx="290">
                  <c:v>603.15413868044607</c:v>
                </c:pt>
                <c:pt idx="291">
                  <c:v>604.73426221799912</c:v>
                </c:pt>
                <c:pt idx="292">
                  <c:v>606.30495983297089</c:v>
                </c:pt>
                <c:pt idx="293">
                  <c:v>607.86622185109775</c:v>
                </c:pt>
                <c:pt idx="294">
                  <c:v>609.41803998777812</c:v>
                </c:pt>
                <c:pt idx="295">
                  <c:v>610.96040733130394</c:v>
                </c:pt>
                <c:pt idx="296">
                  <c:v>612.49331832576706</c:v>
                </c:pt>
                <c:pt idx="297">
                  <c:v>614.01676875366252</c:v>
                </c:pt>
                <c:pt idx="298">
                  <c:v>615.53075571820784</c:v>
                </c:pt>
                <c:pt idx="299">
                  <c:v>617.03527762539943</c:v>
                </c:pt>
                <c:pt idx="300">
                  <c:v>618.5303341658248</c:v>
                </c:pt>
                <c:pt idx="301">
                  <c:v>620.01592629624997</c:v>
                </c:pt>
                <c:pt idx="302">
                  <c:v>621.49205622100021</c:v>
                </c:pt>
                <c:pt idx="303">
                  <c:v>622.9587273731529</c:v>
                </c:pt>
                <c:pt idx="304">
                  <c:v>624.41594439555956</c:v>
                </c:pt>
                <c:pt idx="305">
                  <c:v>625.86371312171445</c:v>
                </c:pt>
                <c:pt idx="306">
                  <c:v>627.30204055648642</c:v>
                </c:pt>
                <c:pt idx="307">
                  <c:v>628.73093485673064</c:v>
                </c:pt>
                <c:pt idx="308">
                  <c:v>630.15040531179523</c:v>
                </c:pt>
                <c:pt idx="309">
                  <c:v>631.56046232393908</c:v>
                </c:pt>
                <c:pt idx="310">
                  <c:v>632.96111738867535</c:v>
                </c:pt>
                <c:pt idx="311">
                  <c:v>634.35238307505551</c:v>
                </c:pt>
                <c:pt idx="312">
                  <c:v>635.73427300590731</c:v>
                </c:pt>
                <c:pt idx="313">
                  <c:v>637.10680183804084</c:v>
                </c:pt>
                <c:pt idx="314">
                  <c:v>638.46998524243634</c:v>
                </c:pt>
                <c:pt idx="315">
                  <c:v>639.82383988442575</c:v>
                </c:pt>
                <c:pt idx="316">
                  <c:v>641.1683834038804</c:v>
                </c:pt>
                <c:pt idx="317">
                  <c:v>642.50363439541752</c:v>
                </c:pt>
                <c:pt idx="318">
                  <c:v>643.82961238863663</c:v>
                </c:pt>
                <c:pt idx="319">
                  <c:v>645.14633782839701</c:v>
                </c:pt>
                <c:pt idx="320">
                  <c:v>646.45383205514679</c:v>
                </c:pt>
                <c:pt idx="321">
                  <c:v>647.75211728531451</c:v>
                </c:pt>
                <c:pt idx="322">
                  <c:v>649.0412165917727</c:v>
                </c:pt>
                <c:pt idx="323">
                  <c:v>650.32115388438308</c:v>
                </c:pt>
                <c:pt idx="324">
                  <c:v>651.59195389063291</c:v>
                </c:pt>
                <c:pt idx="325">
                  <c:v>652.85364213637047</c:v>
                </c:pt>
                <c:pt idx="326">
                  <c:v>654.10624492664931</c:v>
                </c:pt>
                <c:pt idx="327">
                  <c:v>655.34978932668855</c:v>
                </c:pt>
                <c:pt idx="328">
                  <c:v>656.58430314295663</c:v>
                </c:pt>
                <c:pt idx="329">
                  <c:v>657.80981490438671</c:v>
                </c:pt>
                <c:pt idx="330">
                  <c:v>659.0263538437307</c:v>
                </c:pt>
                <c:pt idx="331">
                  <c:v>660.23394987905749</c:v>
                </c:pt>
                <c:pt idx="332">
                  <c:v>661.43263359540299</c:v>
                </c:pt>
                <c:pt idx="333">
                  <c:v>662.62243622657741</c:v>
                </c:pt>
                <c:pt idx="334">
                  <c:v>663.80338963713587</c:v>
                </c:pt>
                <c:pt idx="335">
                  <c:v>664.97552630451685</c:v>
                </c:pt>
                <c:pt idx="336">
                  <c:v>666.13887930135445</c:v>
                </c:pt>
                <c:pt idx="337">
                  <c:v>667.29348227796925</c:v>
                </c:pt>
                <c:pt idx="338">
                  <c:v>668.43936944504139</c:v>
                </c:pt>
                <c:pt idx="339">
                  <c:v>669.57657555647108</c:v>
                </c:pt>
                <c:pt idx="340">
                  <c:v>670.70513589242989</c:v>
                </c:pt>
                <c:pt idx="341">
                  <c:v>671.82508624260674</c:v>
                </c:pt>
                <c:pt idx="342">
                  <c:v>672.93646288965169</c:v>
                </c:pt>
                <c:pt idx="343">
                  <c:v>674.03930259282106</c:v>
                </c:pt>
                <c:pt idx="344">
                  <c:v>675.13364257182627</c:v>
                </c:pt>
                <c:pt idx="345">
                  <c:v>676.21952049088975</c:v>
                </c:pt>
                <c:pt idx="346">
                  <c:v>677.29697444300973</c:v>
                </c:pt>
                <c:pt idx="347">
                  <c:v>678.36604293443634</c:v>
                </c:pt>
                <c:pt idx="348">
                  <c:v>679.42676486936057</c:v>
                </c:pt>
                <c:pt idx="349">
                  <c:v>680.47917953481897</c:v>
                </c:pt>
                <c:pt idx="350">
                  <c:v>681.52332658581406</c:v>
                </c:pt>
                <c:pt idx="351">
                  <c:v>682.55924603065318</c:v>
                </c:pt>
                <c:pt idx="352">
                  <c:v>683.58697821650571</c:v>
                </c:pt>
                <c:pt idx="353">
                  <c:v>684.60656381518106</c:v>
                </c:pt>
                <c:pt idx="354">
                  <c:v>685.61804380912645</c:v>
                </c:pt>
                <c:pt idx="355">
                  <c:v>686.62145947764645</c:v>
                </c:pt>
                <c:pt idx="356">
                  <c:v>687.61685238334428</c:v>
                </c:pt>
                <c:pt idx="357">
                  <c:v>688.60426435878492</c:v>
                </c:pt>
                <c:pt idx="358">
                  <c:v>689.58373749338045</c:v>
                </c:pt>
                <c:pt idx="359">
                  <c:v>690.55531412049697</c:v>
                </c:pt>
                <c:pt idx="360">
                  <c:v>691.51903680478404</c:v>
                </c:pt>
                <c:pt idx="361">
                  <c:v>692.47494832972495</c:v>
                </c:pt>
                <c:pt idx="362">
                  <c:v>693.42309168540851</c:v>
                </c:pt>
                <c:pt idx="363">
                  <c:v>694.36351005652091</c:v>
                </c:pt>
                <c:pt idx="364">
                  <c:v>695.29624681055748</c:v>
                </c:pt>
                <c:pt idx="365">
                  <c:v>696.2213454862532</c:v>
                </c:pt>
                <c:pt idx="366">
                  <c:v>697.13884978223132</c:v>
                </c:pt>
                <c:pt idx="367">
                  <c:v>698.04880354586874</c:v>
                </c:pt>
                <c:pt idx="368">
                  <c:v>698.95125076237684</c:v>
                </c:pt>
                <c:pt idx="369">
                  <c:v>699.84623554409723</c:v>
                </c:pt>
                <c:pt idx="370">
                  <c:v>700.73380212001018</c:v>
                </c:pt>
                <c:pt idx="371">
                  <c:v>701.61399482545505</c:v>
                </c:pt>
                <c:pt idx="372">
                  <c:v>702.48685809206074</c:v>
                </c:pt>
                <c:pt idx="373">
                  <c:v>703.35243643788465</c:v>
                </c:pt>
                <c:pt idx="374">
                  <c:v>704.21077445775859</c:v>
                </c:pt>
                <c:pt idx="375">
                  <c:v>705.06191681383962</c:v>
                </c:pt>
                <c:pt idx="376">
                  <c:v>705.90590822636489</c:v>
                </c:pt>
                <c:pt idx="377">
                  <c:v>706.74279346460708</c:v>
                </c:pt>
                <c:pt idx="378">
                  <c:v>706.74279346460708</c:v>
                </c:pt>
                <c:pt idx="379">
                  <c:v>706.74279346460708</c:v>
                </c:pt>
                <c:pt idx="380">
                  <c:v>706.74279346460708</c:v>
                </c:pt>
                <c:pt idx="381">
                  <c:v>706.74279346460708</c:v>
                </c:pt>
                <c:pt idx="382">
                  <c:v>706.74279346460708</c:v>
                </c:pt>
                <c:pt idx="383">
                  <c:v>706.74279346460708</c:v>
                </c:pt>
                <c:pt idx="384">
                  <c:v>706.74279346460708</c:v>
                </c:pt>
                <c:pt idx="385">
                  <c:v>706.74279346460708</c:v>
                </c:pt>
                <c:pt idx="386">
                  <c:v>706.74279346460708</c:v>
                </c:pt>
                <c:pt idx="387">
                  <c:v>706.74279346460708</c:v>
                </c:pt>
                <c:pt idx="388">
                  <c:v>706.74279346460708</c:v>
                </c:pt>
                <c:pt idx="389">
                  <c:v>706.74279346460708</c:v>
                </c:pt>
                <c:pt idx="390">
                  <c:v>706.74279346460708</c:v>
                </c:pt>
                <c:pt idx="391">
                  <c:v>706.74279346460708</c:v>
                </c:pt>
                <c:pt idx="392">
                  <c:v>706.74279346460708</c:v>
                </c:pt>
                <c:pt idx="393">
                  <c:v>706.74279346460708</c:v>
                </c:pt>
                <c:pt idx="394">
                  <c:v>706.74279346460708</c:v>
                </c:pt>
                <c:pt idx="395">
                  <c:v>706.74279346460708</c:v>
                </c:pt>
                <c:pt idx="396">
                  <c:v>706.74279346460708</c:v>
                </c:pt>
                <c:pt idx="397">
                  <c:v>706.74279346460708</c:v>
                </c:pt>
                <c:pt idx="398">
                  <c:v>706.74279346460708</c:v>
                </c:pt>
                <c:pt idx="399">
                  <c:v>706.74279346460708</c:v>
                </c:pt>
                <c:pt idx="400">
                  <c:v>706.74279346460708</c:v>
                </c:pt>
                <c:pt idx="401">
                  <c:v>706.74279346460708</c:v>
                </c:pt>
                <c:pt idx="402">
                  <c:v>706.74279346460708</c:v>
                </c:pt>
                <c:pt idx="403">
                  <c:v>706.74279346460708</c:v>
                </c:pt>
                <c:pt idx="404">
                  <c:v>706.74279346460708</c:v>
                </c:pt>
                <c:pt idx="405">
                  <c:v>706.74279346460708</c:v>
                </c:pt>
                <c:pt idx="406">
                  <c:v>706.74279346460708</c:v>
                </c:pt>
                <c:pt idx="407">
                  <c:v>706.74279346460708</c:v>
                </c:pt>
                <c:pt idx="408">
                  <c:v>706.74279346460708</c:v>
                </c:pt>
                <c:pt idx="409">
                  <c:v>706.74279346460708</c:v>
                </c:pt>
                <c:pt idx="410">
                  <c:v>706.74279346460708</c:v>
                </c:pt>
                <c:pt idx="411">
                  <c:v>706.74279346460708</c:v>
                </c:pt>
                <c:pt idx="412">
                  <c:v>706.74279346460708</c:v>
                </c:pt>
                <c:pt idx="413">
                  <c:v>706.74279346460708</c:v>
                </c:pt>
                <c:pt idx="414">
                  <c:v>706.74279346460708</c:v>
                </c:pt>
                <c:pt idx="415">
                  <c:v>706.74279346460708</c:v>
                </c:pt>
                <c:pt idx="416">
                  <c:v>706.74279346460708</c:v>
                </c:pt>
                <c:pt idx="417">
                  <c:v>706.74279346460708</c:v>
                </c:pt>
                <c:pt idx="418">
                  <c:v>706.74279346460708</c:v>
                </c:pt>
                <c:pt idx="419">
                  <c:v>706.74279346460708</c:v>
                </c:pt>
                <c:pt idx="420">
                  <c:v>706.74279346460708</c:v>
                </c:pt>
                <c:pt idx="421">
                  <c:v>706.74279346460708</c:v>
                </c:pt>
                <c:pt idx="422">
                  <c:v>706.74279346460708</c:v>
                </c:pt>
                <c:pt idx="423">
                  <c:v>706.74279346460708</c:v>
                </c:pt>
                <c:pt idx="424">
                  <c:v>706.74279346460708</c:v>
                </c:pt>
                <c:pt idx="425">
                  <c:v>706.74279346460708</c:v>
                </c:pt>
                <c:pt idx="426">
                  <c:v>706.74279346460708</c:v>
                </c:pt>
                <c:pt idx="427">
                  <c:v>706.74279346460708</c:v>
                </c:pt>
                <c:pt idx="428">
                  <c:v>706.74279346460708</c:v>
                </c:pt>
                <c:pt idx="429">
                  <c:v>706.74279346460708</c:v>
                </c:pt>
                <c:pt idx="430">
                  <c:v>706.74279346460708</c:v>
                </c:pt>
                <c:pt idx="431">
                  <c:v>706.74279346460708</c:v>
                </c:pt>
                <c:pt idx="432">
                  <c:v>706.74279346460708</c:v>
                </c:pt>
                <c:pt idx="433">
                  <c:v>706.74279346460708</c:v>
                </c:pt>
                <c:pt idx="434">
                  <c:v>706.74279346460708</c:v>
                </c:pt>
                <c:pt idx="435">
                  <c:v>706.74279346460708</c:v>
                </c:pt>
                <c:pt idx="436">
                  <c:v>706.74279346460708</c:v>
                </c:pt>
                <c:pt idx="437">
                  <c:v>706.74279346460708</c:v>
                </c:pt>
                <c:pt idx="438">
                  <c:v>706.74279346460708</c:v>
                </c:pt>
                <c:pt idx="439">
                  <c:v>706.74279346460708</c:v>
                </c:pt>
                <c:pt idx="440">
                  <c:v>706.74279346460708</c:v>
                </c:pt>
                <c:pt idx="441">
                  <c:v>706.74279346460708</c:v>
                </c:pt>
                <c:pt idx="442">
                  <c:v>706.74279346460708</c:v>
                </c:pt>
                <c:pt idx="443">
                  <c:v>706.74279346460708</c:v>
                </c:pt>
                <c:pt idx="444">
                  <c:v>706.74279346460708</c:v>
                </c:pt>
                <c:pt idx="445">
                  <c:v>706.74279346460708</c:v>
                </c:pt>
                <c:pt idx="446">
                  <c:v>706.74279346460708</c:v>
                </c:pt>
                <c:pt idx="447">
                  <c:v>706.74279346460708</c:v>
                </c:pt>
                <c:pt idx="448">
                  <c:v>706.74279346460708</c:v>
                </c:pt>
                <c:pt idx="449">
                  <c:v>706.74279346460708</c:v>
                </c:pt>
                <c:pt idx="450">
                  <c:v>706.74279346460708</c:v>
                </c:pt>
                <c:pt idx="451">
                  <c:v>706.74279346460708</c:v>
                </c:pt>
                <c:pt idx="452">
                  <c:v>706.74279346460708</c:v>
                </c:pt>
                <c:pt idx="453">
                  <c:v>706.74279346460708</c:v>
                </c:pt>
                <c:pt idx="454">
                  <c:v>706.74279346460708</c:v>
                </c:pt>
                <c:pt idx="455">
                  <c:v>706.74279346460708</c:v>
                </c:pt>
                <c:pt idx="456">
                  <c:v>706.74279346460708</c:v>
                </c:pt>
                <c:pt idx="457">
                  <c:v>706.74279346460708</c:v>
                </c:pt>
                <c:pt idx="458">
                  <c:v>706.74279346460708</c:v>
                </c:pt>
                <c:pt idx="459">
                  <c:v>706.74279346460708</c:v>
                </c:pt>
                <c:pt idx="460">
                  <c:v>706.74279346460708</c:v>
                </c:pt>
                <c:pt idx="461">
                  <c:v>706.74279346460708</c:v>
                </c:pt>
                <c:pt idx="462">
                  <c:v>706.74279346460708</c:v>
                </c:pt>
                <c:pt idx="463">
                  <c:v>706.74279346460708</c:v>
                </c:pt>
                <c:pt idx="464">
                  <c:v>706.74279346460708</c:v>
                </c:pt>
                <c:pt idx="465">
                  <c:v>706.74279346460708</c:v>
                </c:pt>
                <c:pt idx="466">
                  <c:v>706.74279346460708</c:v>
                </c:pt>
                <c:pt idx="467">
                  <c:v>706.74279346460708</c:v>
                </c:pt>
                <c:pt idx="468">
                  <c:v>706.74279346460708</c:v>
                </c:pt>
                <c:pt idx="469">
                  <c:v>706.74279346460708</c:v>
                </c:pt>
                <c:pt idx="470">
                  <c:v>706.74279346460708</c:v>
                </c:pt>
                <c:pt idx="471">
                  <c:v>706.74279346460708</c:v>
                </c:pt>
                <c:pt idx="472">
                  <c:v>706.74279346460708</c:v>
                </c:pt>
                <c:pt idx="473">
                  <c:v>706.74279346460708</c:v>
                </c:pt>
                <c:pt idx="474">
                  <c:v>706.74279346460708</c:v>
                </c:pt>
                <c:pt idx="475">
                  <c:v>706.74279346460708</c:v>
                </c:pt>
                <c:pt idx="476">
                  <c:v>706.74279346460708</c:v>
                </c:pt>
                <c:pt idx="477">
                  <c:v>706.74279346460708</c:v>
                </c:pt>
                <c:pt idx="478">
                  <c:v>706.74279346460708</c:v>
                </c:pt>
                <c:pt idx="479">
                  <c:v>706.74279346460708</c:v>
                </c:pt>
                <c:pt idx="480">
                  <c:v>706.74279346460708</c:v>
                </c:pt>
                <c:pt idx="481">
                  <c:v>706.74279346460708</c:v>
                </c:pt>
                <c:pt idx="482">
                  <c:v>706.74279346460708</c:v>
                </c:pt>
                <c:pt idx="483">
                  <c:v>706.74279346460708</c:v>
                </c:pt>
                <c:pt idx="484">
                  <c:v>706.74279346460708</c:v>
                </c:pt>
                <c:pt idx="485">
                  <c:v>706.74279346460708</c:v>
                </c:pt>
                <c:pt idx="486">
                  <c:v>706.74279346460708</c:v>
                </c:pt>
                <c:pt idx="487">
                  <c:v>706.74279346460708</c:v>
                </c:pt>
                <c:pt idx="488">
                  <c:v>706.74279346460708</c:v>
                </c:pt>
                <c:pt idx="489">
                  <c:v>706.74279346460708</c:v>
                </c:pt>
                <c:pt idx="490">
                  <c:v>706.74279346460708</c:v>
                </c:pt>
                <c:pt idx="491">
                  <c:v>706.74279346460708</c:v>
                </c:pt>
                <c:pt idx="492">
                  <c:v>706.74279346460708</c:v>
                </c:pt>
                <c:pt idx="493">
                  <c:v>706.74279346460708</c:v>
                </c:pt>
                <c:pt idx="494">
                  <c:v>706.74279346460708</c:v>
                </c:pt>
                <c:pt idx="495">
                  <c:v>706.74279346460708</c:v>
                </c:pt>
                <c:pt idx="496">
                  <c:v>706.74279346460708</c:v>
                </c:pt>
                <c:pt idx="497">
                  <c:v>706.74279346460708</c:v>
                </c:pt>
                <c:pt idx="498">
                  <c:v>706.74279346460708</c:v>
                </c:pt>
                <c:pt idx="499">
                  <c:v>706.74279346460708</c:v>
                </c:pt>
                <c:pt idx="500">
                  <c:v>706.74279346460708</c:v>
                </c:pt>
                <c:pt idx="501">
                  <c:v>706.74279346460708</c:v>
                </c:pt>
                <c:pt idx="502">
                  <c:v>706.74279346460708</c:v>
                </c:pt>
                <c:pt idx="503">
                  <c:v>706.74279346460708</c:v>
                </c:pt>
                <c:pt idx="504">
                  <c:v>706.74279346460708</c:v>
                </c:pt>
                <c:pt idx="505">
                  <c:v>706.74279346460708</c:v>
                </c:pt>
                <c:pt idx="506">
                  <c:v>706.74279346460708</c:v>
                </c:pt>
                <c:pt idx="507">
                  <c:v>706.74279346460708</c:v>
                </c:pt>
                <c:pt idx="508">
                  <c:v>706.74279346460708</c:v>
                </c:pt>
                <c:pt idx="509">
                  <c:v>706.74279346460708</c:v>
                </c:pt>
                <c:pt idx="510">
                  <c:v>706.74279346460708</c:v>
                </c:pt>
                <c:pt idx="511">
                  <c:v>706.74279346460708</c:v>
                </c:pt>
                <c:pt idx="512">
                  <c:v>706.74279346460708</c:v>
                </c:pt>
                <c:pt idx="513">
                  <c:v>706.74279346460708</c:v>
                </c:pt>
                <c:pt idx="514">
                  <c:v>706.74279346460708</c:v>
                </c:pt>
                <c:pt idx="515">
                  <c:v>706.74279346460708</c:v>
                </c:pt>
                <c:pt idx="516">
                  <c:v>706.74279346460708</c:v>
                </c:pt>
                <c:pt idx="517">
                  <c:v>706.74279346460708</c:v>
                </c:pt>
                <c:pt idx="518">
                  <c:v>706.74279346460708</c:v>
                </c:pt>
                <c:pt idx="519">
                  <c:v>706.74279346460708</c:v>
                </c:pt>
                <c:pt idx="520">
                  <c:v>706.74279346460708</c:v>
                </c:pt>
                <c:pt idx="521">
                  <c:v>706.74279346460708</c:v>
                </c:pt>
                <c:pt idx="522">
                  <c:v>706.74279346460708</c:v>
                </c:pt>
                <c:pt idx="523">
                  <c:v>706.74279346460708</c:v>
                </c:pt>
                <c:pt idx="524">
                  <c:v>706.74279346460708</c:v>
                </c:pt>
                <c:pt idx="525">
                  <c:v>706.74279346460708</c:v>
                </c:pt>
                <c:pt idx="526">
                  <c:v>706.74279346460708</c:v>
                </c:pt>
                <c:pt idx="527">
                  <c:v>706.74279346460708</c:v>
                </c:pt>
                <c:pt idx="528">
                  <c:v>706.74279346460708</c:v>
                </c:pt>
                <c:pt idx="529">
                  <c:v>706.74279346460708</c:v>
                </c:pt>
                <c:pt idx="530">
                  <c:v>706.74279346460708</c:v>
                </c:pt>
                <c:pt idx="531">
                  <c:v>706.74279346460708</c:v>
                </c:pt>
                <c:pt idx="532">
                  <c:v>706.74279346460708</c:v>
                </c:pt>
                <c:pt idx="533">
                  <c:v>706.74279346460708</c:v>
                </c:pt>
                <c:pt idx="534">
                  <c:v>706.74279346460708</c:v>
                </c:pt>
                <c:pt idx="535">
                  <c:v>706.74279346460708</c:v>
                </c:pt>
                <c:pt idx="536">
                  <c:v>706.74279346460708</c:v>
                </c:pt>
                <c:pt idx="537">
                  <c:v>706.74279346460708</c:v>
                </c:pt>
                <c:pt idx="538">
                  <c:v>706.74279346460708</c:v>
                </c:pt>
                <c:pt idx="539">
                  <c:v>706.74279346460708</c:v>
                </c:pt>
                <c:pt idx="540">
                  <c:v>706.74279346460708</c:v>
                </c:pt>
                <c:pt idx="541">
                  <c:v>706.74279346460708</c:v>
                </c:pt>
                <c:pt idx="542">
                  <c:v>706.74279346460708</c:v>
                </c:pt>
                <c:pt idx="543">
                  <c:v>706.74279346460708</c:v>
                </c:pt>
                <c:pt idx="544">
                  <c:v>706.74279346460708</c:v>
                </c:pt>
                <c:pt idx="545">
                  <c:v>706.74279346460708</c:v>
                </c:pt>
                <c:pt idx="546">
                  <c:v>706.74279346460708</c:v>
                </c:pt>
                <c:pt idx="547">
                  <c:v>706.74279346460708</c:v>
                </c:pt>
                <c:pt idx="548">
                  <c:v>706.74279346460708</c:v>
                </c:pt>
                <c:pt idx="549">
                  <c:v>706.74279346460708</c:v>
                </c:pt>
                <c:pt idx="550">
                  <c:v>706.74279346460708</c:v>
                </c:pt>
                <c:pt idx="551">
                  <c:v>706.74279346460708</c:v>
                </c:pt>
                <c:pt idx="552">
                  <c:v>706.74279346460708</c:v>
                </c:pt>
                <c:pt idx="553">
                  <c:v>706.74279346460708</c:v>
                </c:pt>
                <c:pt idx="554">
                  <c:v>706.74279346460708</c:v>
                </c:pt>
                <c:pt idx="555">
                  <c:v>706.74279346460708</c:v>
                </c:pt>
                <c:pt idx="556">
                  <c:v>706.74279346460708</c:v>
                </c:pt>
                <c:pt idx="557">
                  <c:v>706.74279346460708</c:v>
                </c:pt>
                <c:pt idx="558">
                  <c:v>706.74279346460708</c:v>
                </c:pt>
                <c:pt idx="559">
                  <c:v>706.74279346460708</c:v>
                </c:pt>
                <c:pt idx="560">
                  <c:v>706.74279346460708</c:v>
                </c:pt>
                <c:pt idx="561">
                  <c:v>706.74279346460708</c:v>
                </c:pt>
                <c:pt idx="562">
                  <c:v>706.74279346460708</c:v>
                </c:pt>
                <c:pt idx="563">
                  <c:v>706.74279346460708</c:v>
                </c:pt>
                <c:pt idx="564">
                  <c:v>706.74279346460708</c:v>
                </c:pt>
                <c:pt idx="565">
                  <c:v>706.74279346460708</c:v>
                </c:pt>
                <c:pt idx="566">
                  <c:v>706.74279346460708</c:v>
                </c:pt>
                <c:pt idx="567">
                  <c:v>706.74279346460708</c:v>
                </c:pt>
                <c:pt idx="568">
                  <c:v>706.74279346460708</c:v>
                </c:pt>
                <c:pt idx="569">
                  <c:v>706.74279346460708</c:v>
                </c:pt>
                <c:pt idx="570">
                  <c:v>706.74279346460708</c:v>
                </c:pt>
                <c:pt idx="571">
                  <c:v>706.74279346460708</c:v>
                </c:pt>
                <c:pt idx="572">
                  <c:v>706.74279346460708</c:v>
                </c:pt>
                <c:pt idx="573">
                  <c:v>706.74279346460708</c:v>
                </c:pt>
                <c:pt idx="574">
                  <c:v>706.74279346460708</c:v>
                </c:pt>
                <c:pt idx="575">
                  <c:v>706.74279346460708</c:v>
                </c:pt>
                <c:pt idx="576">
                  <c:v>706.74279346460708</c:v>
                </c:pt>
                <c:pt idx="577">
                  <c:v>706.74279346460708</c:v>
                </c:pt>
                <c:pt idx="578">
                  <c:v>706.74279346460708</c:v>
                </c:pt>
                <c:pt idx="579">
                  <c:v>706.74279346460708</c:v>
                </c:pt>
                <c:pt idx="580">
                  <c:v>706.74279346460708</c:v>
                </c:pt>
                <c:pt idx="581">
                  <c:v>706.74279346460708</c:v>
                </c:pt>
                <c:pt idx="582">
                  <c:v>706.74279346460708</c:v>
                </c:pt>
                <c:pt idx="583">
                  <c:v>706.74279346460708</c:v>
                </c:pt>
                <c:pt idx="584">
                  <c:v>706.74279346460708</c:v>
                </c:pt>
                <c:pt idx="585">
                  <c:v>706.74279346460708</c:v>
                </c:pt>
                <c:pt idx="586">
                  <c:v>706.74279346460708</c:v>
                </c:pt>
                <c:pt idx="587">
                  <c:v>706.74279346460708</c:v>
                </c:pt>
                <c:pt idx="588">
                  <c:v>706.74279346460708</c:v>
                </c:pt>
                <c:pt idx="589">
                  <c:v>706.74279346460708</c:v>
                </c:pt>
                <c:pt idx="590">
                  <c:v>706.74279346460708</c:v>
                </c:pt>
                <c:pt idx="591">
                  <c:v>706.74279346460708</c:v>
                </c:pt>
                <c:pt idx="592">
                  <c:v>706.74279346460708</c:v>
                </c:pt>
                <c:pt idx="593">
                  <c:v>706.74279346460708</c:v>
                </c:pt>
                <c:pt idx="594">
                  <c:v>706.74279346460708</c:v>
                </c:pt>
                <c:pt idx="595">
                  <c:v>706.74279346460708</c:v>
                </c:pt>
                <c:pt idx="596">
                  <c:v>706.74279346460708</c:v>
                </c:pt>
                <c:pt idx="597">
                  <c:v>706.74279346460708</c:v>
                </c:pt>
                <c:pt idx="598">
                  <c:v>706.74279346460708</c:v>
                </c:pt>
                <c:pt idx="599">
                  <c:v>706.74279346460708</c:v>
                </c:pt>
                <c:pt idx="600">
                  <c:v>706.74279346460708</c:v>
                </c:pt>
                <c:pt idx="601">
                  <c:v>706.74279346460708</c:v>
                </c:pt>
                <c:pt idx="602">
                  <c:v>706.74279346460708</c:v>
                </c:pt>
                <c:pt idx="603">
                  <c:v>706.74279346460708</c:v>
                </c:pt>
                <c:pt idx="604">
                  <c:v>706.74279346460708</c:v>
                </c:pt>
                <c:pt idx="605">
                  <c:v>706.74279346460708</c:v>
                </c:pt>
                <c:pt idx="606">
                  <c:v>706.74279346460708</c:v>
                </c:pt>
                <c:pt idx="607">
                  <c:v>706.74279346460708</c:v>
                </c:pt>
                <c:pt idx="608">
                  <c:v>706.74279346460708</c:v>
                </c:pt>
                <c:pt idx="609">
                  <c:v>706.74279346460708</c:v>
                </c:pt>
                <c:pt idx="610">
                  <c:v>706.74279346460708</c:v>
                </c:pt>
                <c:pt idx="611">
                  <c:v>706.74279346460708</c:v>
                </c:pt>
                <c:pt idx="612">
                  <c:v>706.74279346460708</c:v>
                </c:pt>
                <c:pt idx="613">
                  <c:v>706.74279346460708</c:v>
                </c:pt>
                <c:pt idx="614">
                  <c:v>706.74279346460708</c:v>
                </c:pt>
                <c:pt idx="615">
                  <c:v>706.74279346460708</c:v>
                </c:pt>
                <c:pt idx="616">
                  <c:v>706.74279346460708</c:v>
                </c:pt>
                <c:pt idx="617">
                  <c:v>706.74279346460708</c:v>
                </c:pt>
                <c:pt idx="618">
                  <c:v>706.74279346460708</c:v>
                </c:pt>
                <c:pt idx="619">
                  <c:v>706.74279346460708</c:v>
                </c:pt>
                <c:pt idx="620">
                  <c:v>706.74279346460708</c:v>
                </c:pt>
                <c:pt idx="621">
                  <c:v>706.74279346460708</c:v>
                </c:pt>
                <c:pt idx="622">
                  <c:v>706.74279346460708</c:v>
                </c:pt>
                <c:pt idx="623">
                  <c:v>706.74279346460708</c:v>
                </c:pt>
                <c:pt idx="624">
                  <c:v>706.74279346460708</c:v>
                </c:pt>
                <c:pt idx="625">
                  <c:v>706.74279346460708</c:v>
                </c:pt>
                <c:pt idx="626">
                  <c:v>706.74279346460708</c:v>
                </c:pt>
                <c:pt idx="627">
                  <c:v>706.74279346460708</c:v>
                </c:pt>
                <c:pt idx="628">
                  <c:v>706.74279346460708</c:v>
                </c:pt>
                <c:pt idx="629">
                  <c:v>706.74279346460708</c:v>
                </c:pt>
                <c:pt idx="630">
                  <c:v>706.74279346460708</c:v>
                </c:pt>
                <c:pt idx="631">
                  <c:v>706.74279346460708</c:v>
                </c:pt>
                <c:pt idx="632">
                  <c:v>706.74279346460708</c:v>
                </c:pt>
                <c:pt idx="633">
                  <c:v>706.74279346460708</c:v>
                </c:pt>
                <c:pt idx="634">
                  <c:v>706.74279346460708</c:v>
                </c:pt>
                <c:pt idx="635">
                  <c:v>706.74279346460708</c:v>
                </c:pt>
                <c:pt idx="636">
                  <c:v>706.74279346460708</c:v>
                </c:pt>
                <c:pt idx="637">
                  <c:v>706.74279346460708</c:v>
                </c:pt>
                <c:pt idx="638">
                  <c:v>706.74279346460708</c:v>
                </c:pt>
                <c:pt idx="639">
                  <c:v>706.74279346460708</c:v>
                </c:pt>
                <c:pt idx="640">
                  <c:v>706.74279346460708</c:v>
                </c:pt>
                <c:pt idx="641">
                  <c:v>706.74279346460708</c:v>
                </c:pt>
                <c:pt idx="642">
                  <c:v>706.74279346460708</c:v>
                </c:pt>
                <c:pt idx="643">
                  <c:v>706.74279346460708</c:v>
                </c:pt>
                <c:pt idx="644">
                  <c:v>706.74279346460708</c:v>
                </c:pt>
                <c:pt idx="645">
                  <c:v>706.74279346460708</c:v>
                </c:pt>
                <c:pt idx="646">
                  <c:v>706.74279346460708</c:v>
                </c:pt>
                <c:pt idx="647">
                  <c:v>706.74279346460708</c:v>
                </c:pt>
                <c:pt idx="648">
                  <c:v>706.74279346460708</c:v>
                </c:pt>
                <c:pt idx="649">
                  <c:v>706.74279346460708</c:v>
                </c:pt>
                <c:pt idx="650">
                  <c:v>706.74279346460708</c:v>
                </c:pt>
                <c:pt idx="651">
                  <c:v>706.74279346460708</c:v>
                </c:pt>
                <c:pt idx="652">
                  <c:v>706.74279346460708</c:v>
                </c:pt>
                <c:pt idx="653">
                  <c:v>706.74279346460708</c:v>
                </c:pt>
                <c:pt idx="654">
                  <c:v>706.74279346460708</c:v>
                </c:pt>
                <c:pt idx="655">
                  <c:v>706.74279346460708</c:v>
                </c:pt>
                <c:pt idx="656">
                  <c:v>706.74279346460708</c:v>
                </c:pt>
                <c:pt idx="657">
                  <c:v>706.74279346460708</c:v>
                </c:pt>
                <c:pt idx="658">
                  <c:v>706.74279346460708</c:v>
                </c:pt>
                <c:pt idx="659">
                  <c:v>706.74279346460708</c:v>
                </c:pt>
                <c:pt idx="660">
                  <c:v>706.74279346460708</c:v>
                </c:pt>
                <c:pt idx="661">
                  <c:v>706.74279346460708</c:v>
                </c:pt>
                <c:pt idx="662">
                  <c:v>706.74279346460708</c:v>
                </c:pt>
                <c:pt idx="663">
                  <c:v>706.74279346460708</c:v>
                </c:pt>
                <c:pt idx="664">
                  <c:v>706.74279346460708</c:v>
                </c:pt>
                <c:pt idx="665">
                  <c:v>706.74279346460708</c:v>
                </c:pt>
                <c:pt idx="666">
                  <c:v>706.74279346460708</c:v>
                </c:pt>
                <c:pt idx="667">
                  <c:v>706.74279346460708</c:v>
                </c:pt>
                <c:pt idx="668">
                  <c:v>706.74279346460708</c:v>
                </c:pt>
                <c:pt idx="669">
                  <c:v>706.74279346460708</c:v>
                </c:pt>
                <c:pt idx="670">
                  <c:v>706.74279346460708</c:v>
                </c:pt>
                <c:pt idx="671">
                  <c:v>706.74279346460708</c:v>
                </c:pt>
                <c:pt idx="672">
                  <c:v>706.74279346460708</c:v>
                </c:pt>
                <c:pt idx="673">
                  <c:v>706.74279346460708</c:v>
                </c:pt>
                <c:pt idx="674">
                  <c:v>706.74279346460708</c:v>
                </c:pt>
                <c:pt idx="675">
                  <c:v>706.74279346460708</c:v>
                </c:pt>
                <c:pt idx="676">
                  <c:v>706.74279346460708</c:v>
                </c:pt>
                <c:pt idx="677">
                  <c:v>706.74279346460708</c:v>
                </c:pt>
                <c:pt idx="678">
                  <c:v>706.74279346460708</c:v>
                </c:pt>
                <c:pt idx="679">
                  <c:v>706.74279346460708</c:v>
                </c:pt>
                <c:pt idx="680">
                  <c:v>706.74279346460708</c:v>
                </c:pt>
                <c:pt idx="681">
                  <c:v>706.74279346460708</c:v>
                </c:pt>
                <c:pt idx="682">
                  <c:v>706.74279346460708</c:v>
                </c:pt>
                <c:pt idx="683">
                  <c:v>706.74279346460708</c:v>
                </c:pt>
                <c:pt idx="684">
                  <c:v>706.74279346460708</c:v>
                </c:pt>
                <c:pt idx="685">
                  <c:v>706.74279346460708</c:v>
                </c:pt>
                <c:pt idx="686">
                  <c:v>706.74279346460708</c:v>
                </c:pt>
                <c:pt idx="687">
                  <c:v>706.74279346460708</c:v>
                </c:pt>
                <c:pt idx="688">
                  <c:v>706.74279346460708</c:v>
                </c:pt>
                <c:pt idx="689">
                  <c:v>706.74279346460708</c:v>
                </c:pt>
                <c:pt idx="690">
                  <c:v>706.74279346460708</c:v>
                </c:pt>
                <c:pt idx="691">
                  <c:v>706.74279346460708</c:v>
                </c:pt>
                <c:pt idx="692">
                  <c:v>706.74279346460708</c:v>
                </c:pt>
                <c:pt idx="693">
                  <c:v>706.74279346460708</c:v>
                </c:pt>
                <c:pt idx="694">
                  <c:v>706.74279346460708</c:v>
                </c:pt>
                <c:pt idx="695">
                  <c:v>706.74279346460708</c:v>
                </c:pt>
                <c:pt idx="696">
                  <c:v>706.74279346460708</c:v>
                </c:pt>
                <c:pt idx="697">
                  <c:v>706.74279346460708</c:v>
                </c:pt>
                <c:pt idx="698">
                  <c:v>706.74279346460708</c:v>
                </c:pt>
                <c:pt idx="699">
                  <c:v>706.74279346460708</c:v>
                </c:pt>
                <c:pt idx="700">
                  <c:v>706.74279346460708</c:v>
                </c:pt>
                <c:pt idx="701">
                  <c:v>706.74279346460708</c:v>
                </c:pt>
                <c:pt idx="702">
                  <c:v>706.74279346460708</c:v>
                </c:pt>
                <c:pt idx="703">
                  <c:v>706.74279346460708</c:v>
                </c:pt>
                <c:pt idx="704">
                  <c:v>706.74279346460708</c:v>
                </c:pt>
                <c:pt idx="705">
                  <c:v>706.74279346460708</c:v>
                </c:pt>
                <c:pt idx="706">
                  <c:v>706.74279346460708</c:v>
                </c:pt>
                <c:pt idx="707">
                  <c:v>706.74279346460708</c:v>
                </c:pt>
                <c:pt idx="708">
                  <c:v>706.74279346460708</c:v>
                </c:pt>
                <c:pt idx="709">
                  <c:v>706.74279346460708</c:v>
                </c:pt>
                <c:pt idx="710">
                  <c:v>706.74279346460708</c:v>
                </c:pt>
                <c:pt idx="711">
                  <c:v>706.74279346460708</c:v>
                </c:pt>
                <c:pt idx="712">
                  <c:v>706.74279346460708</c:v>
                </c:pt>
                <c:pt idx="713">
                  <c:v>706.74279346460708</c:v>
                </c:pt>
                <c:pt idx="714">
                  <c:v>706.74279346460708</c:v>
                </c:pt>
                <c:pt idx="715">
                  <c:v>706.74279346460708</c:v>
                </c:pt>
                <c:pt idx="716">
                  <c:v>706.74279346460708</c:v>
                </c:pt>
                <c:pt idx="717">
                  <c:v>706.74279346460708</c:v>
                </c:pt>
                <c:pt idx="718">
                  <c:v>706.74279346460708</c:v>
                </c:pt>
                <c:pt idx="719">
                  <c:v>706.74279346460708</c:v>
                </c:pt>
                <c:pt idx="720">
                  <c:v>706.74279346460708</c:v>
                </c:pt>
                <c:pt idx="721">
                  <c:v>706.74279346460708</c:v>
                </c:pt>
                <c:pt idx="722">
                  <c:v>706.74279346460708</c:v>
                </c:pt>
                <c:pt idx="723">
                  <c:v>706.74279346460708</c:v>
                </c:pt>
                <c:pt idx="724">
                  <c:v>706.74279346460708</c:v>
                </c:pt>
                <c:pt idx="725">
                  <c:v>706.74279346460708</c:v>
                </c:pt>
                <c:pt idx="726">
                  <c:v>706.74279346460708</c:v>
                </c:pt>
                <c:pt idx="727">
                  <c:v>706.74279346460708</c:v>
                </c:pt>
                <c:pt idx="728">
                  <c:v>706.74279346460708</c:v>
                </c:pt>
                <c:pt idx="729">
                  <c:v>706.74279346460708</c:v>
                </c:pt>
                <c:pt idx="730">
                  <c:v>706.74279346460708</c:v>
                </c:pt>
                <c:pt idx="731">
                  <c:v>706.74279346460708</c:v>
                </c:pt>
                <c:pt idx="732">
                  <c:v>706.74279346460708</c:v>
                </c:pt>
                <c:pt idx="733">
                  <c:v>706.74279346460708</c:v>
                </c:pt>
                <c:pt idx="734">
                  <c:v>706.74279346460708</c:v>
                </c:pt>
                <c:pt idx="735">
                  <c:v>706.74279346460708</c:v>
                </c:pt>
                <c:pt idx="736">
                  <c:v>706.74279346460708</c:v>
                </c:pt>
                <c:pt idx="737">
                  <c:v>706.74279346460708</c:v>
                </c:pt>
                <c:pt idx="738">
                  <c:v>706.74279346460708</c:v>
                </c:pt>
                <c:pt idx="739">
                  <c:v>706.74279346460708</c:v>
                </c:pt>
                <c:pt idx="740">
                  <c:v>706.74279346460708</c:v>
                </c:pt>
                <c:pt idx="741">
                  <c:v>706.74279346460708</c:v>
                </c:pt>
                <c:pt idx="742">
                  <c:v>706.74279346460708</c:v>
                </c:pt>
                <c:pt idx="743">
                  <c:v>706.74279346460708</c:v>
                </c:pt>
                <c:pt idx="744">
                  <c:v>706.74279346460708</c:v>
                </c:pt>
                <c:pt idx="745">
                  <c:v>706.74279346460708</c:v>
                </c:pt>
                <c:pt idx="746">
                  <c:v>706.74279346460708</c:v>
                </c:pt>
                <c:pt idx="747">
                  <c:v>706.74279346460708</c:v>
                </c:pt>
                <c:pt idx="748">
                  <c:v>706.74279346460708</c:v>
                </c:pt>
                <c:pt idx="749">
                  <c:v>706.74279346460708</c:v>
                </c:pt>
                <c:pt idx="750">
                  <c:v>706.74279346460708</c:v>
                </c:pt>
                <c:pt idx="751">
                  <c:v>706.74279346460708</c:v>
                </c:pt>
                <c:pt idx="752">
                  <c:v>706.74279346460708</c:v>
                </c:pt>
                <c:pt idx="753">
                  <c:v>706.74279346460708</c:v>
                </c:pt>
                <c:pt idx="754">
                  <c:v>706.74279346460708</c:v>
                </c:pt>
                <c:pt idx="755">
                  <c:v>706.74279346460708</c:v>
                </c:pt>
                <c:pt idx="756">
                  <c:v>706.74279346460708</c:v>
                </c:pt>
                <c:pt idx="757">
                  <c:v>706.74279346460708</c:v>
                </c:pt>
                <c:pt idx="758">
                  <c:v>706.74279346460708</c:v>
                </c:pt>
                <c:pt idx="759">
                  <c:v>706.74279346460708</c:v>
                </c:pt>
                <c:pt idx="760">
                  <c:v>706.74279346460708</c:v>
                </c:pt>
                <c:pt idx="761">
                  <c:v>706.74279346460708</c:v>
                </c:pt>
                <c:pt idx="762">
                  <c:v>706.74279346460708</c:v>
                </c:pt>
                <c:pt idx="763">
                  <c:v>706.74279346460708</c:v>
                </c:pt>
                <c:pt idx="764">
                  <c:v>706.74279346460708</c:v>
                </c:pt>
                <c:pt idx="765">
                  <c:v>706.74279346460708</c:v>
                </c:pt>
                <c:pt idx="766">
                  <c:v>706.74279346460708</c:v>
                </c:pt>
                <c:pt idx="767">
                  <c:v>706.74279346460708</c:v>
                </c:pt>
                <c:pt idx="768">
                  <c:v>706.74279346460708</c:v>
                </c:pt>
                <c:pt idx="769">
                  <c:v>706.74279346460708</c:v>
                </c:pt>
                <c:pt idx="770">
                  <c:v>706.74279346460708</c:v>
                </c:pt>
                <c:pt idx="771">
                  <c:v>706.74279346460708</c:v>
                </c:pt>
                <c:pt idx="772">
                  <c:v>706.74279346460708</c:v>
                </c:pt>
                <c:pt idx="773">
                  <c:v>706.74279346460708</c:v>
                </c:pt>
                <c:pt idx="774">
                  <c:v>706.74279346460708</c:v>
                </c:pt>
                <c:pt idx="775">
                  <c:v>706.74279346460708</c:v>
                </c:pt>
                <c:pt idx="776">
                  <c:v>706.74279346460708</c:v>
                </c:pt>
                <c:pt idx="777">
                  <c:v>706.74279346460708</c:v>
                </c:pt>
                <c:pt idx="778">
                  <c:v>706.74279346460708</c:v>
                </c:pt>
                <c:pt idx="779">
                  <c:v>706.74279346460708</c:v>
                </c:pt>
                <c:pt idx="780">
                  <c:v>706.74279346460708</c:v>
                </c:pt>
                <c:pt idx="781">
                  <c:v>706.74279346460708</c:v>
                </c:pt>
                <c:pt idx="782">
                  <c:v>706.74279346460708</c:v>
                </c:pt>
                <c:pt idx="783">
                  <c:v>706.74279346460708</c:v>
                </c:pt>
                <c:pt idx="784">
                  <c:v>706.74279346460708</c:v>
                </c:pt>
                <c:pt idx="785">
                  <c:v>706.74279346460708</c:v>
                </c:pt>
                <c:pt idx="786">
                  <c:v>706.74279346460708</c:v>
                </c:pt>
                <c:pt idx="787">
                  <c:v>706.74279346460708</c:v>
                </c:pt>
                <c:pt idx="788">
                  <c:v>706.74279346460708</c:v>
                </c:pt>
                <c:pt idx="789">
                  <c:v>706.74279346460708</c:v>
                </c:pt>
                <c:pt idx="790">
                  <c:v>706.74279346460708</c:v>
                </c:pt>
                <c:pt idx="791">
                  <c:v>706.74279346460708</c:v>
                </c:pt>
                <c:pt idx="792">
                  <c:v>706.74279346460708</c:v>
                </c:pt>
                <c:pt idx="793">
                  <c:v>706.74279346460708</c:v>
                </c:pt>
                <c:pt idx="794">
                  <c:v>706.74279346460708</c:v>
                </c:pt>
                <c:pt idx="795">
                  <c:v>706.74279346460708</c:v>
                </c:pt>
                <c:pt idx="796">
                  <c:v>706.74279346460708</c:v>
                </c:pt>
                <c:pt idx="797">
                  <c:v>706.74279346460708</c:v>
                </c:pt>
                <c:pt idx="798">
                  <c:v>706.74279346460708</c:v>
                </c:pt>
                <c:pt idx="799">
                  <c:v>706.74279346460708</c:v>
                </c:pt>
                <c:pt idx="800">
                  <c:v>706.74279346460708</c:v>
                </c:pt>
                <c:pt idx="801">
                  <c:v>706.74279346460708</c:v>
                </c:pt>
                <c:pt idx="802">
                  <c:v>706.74279346460708</c:v>
                </c:pt>
                <c:pt idx="803">
                  <c:v>706.74279346460708</c:v>
                </c:pt>
                <c:pt idx="804">
                  <c:v>706.74279346460708</c:v>
                </c:pt>
                <c:pt idx="805">
                  <c:v>706.74279346460708</c:v>
                </c:pt>
                <c:pt idx="806">
                  <c:v>706.74279346460708</c:v>
                </c:pt>
                <c:pt idx="807">
                  <c:v>706.74279346460708</c:v>
                </c:pt>
                <c:pt idx="808">
                  <c:v>706.74279346460708</c:v>
                </c:pt>
                <c:pt idx="809">
                  <c:v>706.74279346460708</c:v>
                </c:pt>
                <c:pt idx="810">
                  <c:v>706.74279346460708</c:v>
                </c:pt>
                <c:pt idx="811">
                  <c:v>706.74279346460708</c:v>
                </c:pt>
                <c:pt idx="812">
                  <c:v>706.74279346460708</c:v>
                </c:pt>
                <c:pt idx="813">
                  <c:v>706.74279346460708</c:v>
                </c:pt>
                <c:pt idx="814">
                  <c:v>706.74279346460708</c:v>
                </c:pt>
                <c:pt idx="815">
                  <c:v>706.74279346460708</c:v>
                </c:pt>
                <c:pt idx="816">
                  <c:v>706.74279346460708</c:v>
                </c:pt>
                <c:pt idx="817">
                  <c:v>706.74279346460708</c:v>
                </c:pt>
                <c:pt idx="818">
                  <c:v>706.74279346460708</c:v>
                </c:pt>
                <c:pt idx="819">
                  <c:v>706.74279346460708</c:v>
                </c:pt>
                <c:pt idx="820">
                  <c:v>706.74279346460708</c:v>
                </c:pt>
                <c:pt idx="821">
                  <c:v>706.74279346460708</c:v>
                </c:pt>
                <c:pt idx="822">
                  <c:v>706.74279346460708</c:v>
                </c:pt>
                <c:pt idx="823">
                  <c:v>706.74279346460708</c:v>
                </c:pt>
                <c:pt idx="824">
                  <c:v>706.74279346460708</c:v>
                </c:pt>
                <c:pt idx="825">
                  <c:v>706.74279346460708</c:v>
                </c:pt>
                <c:pt idx="826">
                  <c:v>706.74279346460708</c:v>
                </c:pt>
                <c:pt idx="827">
                  <c:v>706.74279346460708</c:v>
                </c:pt>
                <c:pt idx="828">
                  <c:v>706.74279346460708</c:v>
                </c:pt>
                <c:pt idx="829">
                  <c:v>706.74279346460708</c:v>
                </c:pt>
                <c:pt idx="830">
                  <c:v>706.74279346460708</c:v>
                </c:pt>
                <c:pt idx="831">
                  <c:v>706.74279346460708</c:v>
                </c:pt>
                <c:pt idx="832">
                  <c:v>706.74279346460708</c:v>
                </c:pt>
                <c:pt idx="833">
                  <c:v>706.74279346460708</c:v>
                </c:pt>
                <c:pt idx="834">
                  <c:v>706.74279346460708</c:v>
                </c:pt>
                <c:pt idx="835">
                  <c:v>706.74279346460708</c:v>
                </c:pt>
                <c:pt idx="836">
                  <c:v>706.74279346460708</c:v>
                </c:pt>
                <c:pt idx="837">
                  <c:v>706.74279346460708</c:v>
                </c:pt>
                <c:pt idx="838">
                  <c:v>706.74279346460708</c:v>
                </c:pt>
                <c:pt idx="839">
                  <c:v>706.74279346460708</c:v>
                </c:pt>
                <c:pt idx="840">
                  <c:v>706.74279346460708</c:v>
                </c:pt>
                <c:pt idx="841">
                  <c:v>706.74279346460708</c:v>
                </c:pt>
                <c:pt idx="842">
                  <c:v>706.74279346460708</c:v>
                </c:pt>
                <c:pt idx="843">
                  <c:v>706.74279346460708</c:v>
                </c:pt>
                <c:pt idx="844">
                  <c:v>706.74279346460708</c:v>
                </c:pt>
                <c:pt idx="845">
                  <c:v>706.74279346460708</c:v>
                </c:pt>
                <c:pt idx="846">
                  <c:v>706.74279346460708</c:v>
                </c:pt>
                <c:pt idx="847">
                  <c:v>706.74279346460708</c:v>
                </c:pt>
                <c:pt idx="848">
                  <c:v>706.74279346460708</c:v>
                </c:pt>
                <c:pt idx="849">
                  <c:v>706.74279346460708</c:v>
                </c:pt>
                <c:pt idx="850">
                  <c:v>706.74279346460708</c:v>
                </c:pt>
                <c:pt idx="851">
                  <c:v>706.74279346460708</c:v>
                </c:pt>
                <c:pt idx="852">
                  <c:v>706.74279346460708</c:v>
                </c:pt>
                <c:pt idx="853">
                  <c:v>706.74279346460708</c:v>
                </c:pt>
                <c:pt idx="854">
                  <c:v>706.74279346460708</c:v>
                </c:pt>
                <c:pt idx="855">
                  <c:v>706.74279346460708</c:v>
                </c:pt>
                <c:pt idx="856">
                  <c:v>706.74279346460708</c:v>
                </c:pt>
                <c:pt idx="857">
                  <c:v>706.74279346460708</c:v>
                </c:pt>
                <c:pt idx="858">
                  <c:v>706.74279346460708</c:v>
                </c:pt>
                <c:pt idx="859">
                  <c:v>706.74279346460708</c:v>
                </c:pt>
                <c:pt idx="860">
                  <c:v>706.74279346460708</c:v>
                </c:pt>
                <c:pt idx="861">
                  <c:v>706.74279346460708</c:v>
                </c:pt>
                <c:pt idx="862">
                  <c:v>706.74279346460708</c:v>
                </c:pt>
                <c:pt idx="863">
                  <c:v>706.74279346460708</c:v>
                </c:pt>
                <c:pt idx="864">
                  <c:v>706.74279346460708</c:v>
                </c:pt>
                <c:pt idx="865">
                  <c:v>706.74279346460708</c:v>
                </c:pt>
                <c:pt idx="866">
                  <c:v>706.74279346460708</c:v>
                </c:pt>
                <c:pt idx="867">
                  <c:v>706.74279346460708</c:v>
                </c:pt>
                <c:pt idx="868">
                  <c:v>706.74279346460708</c:v>
                </c:pt>
                <c:pt idx="869">
                  <c:v>706.74279346460708</c:v>
                </c:pt>
                <c:pt idx="870">
                  <c:v>706.74279346460708</c:v>
                </c:pt>
                <c:pt idx="871">
                  <c:v>706.74279346460708</c:v>
                </c:pt>
                <c:pt idx="872">
                  <c:v>706.74279346460708</c:v>
                </c:pt>
                <c:pt idx="873">
                  <c:v>706.74279346460708</c:v>
                </c:pt>
                <c:pt idx="874">
                  <c:v>706.74279346460708</c:v>
                </c:pt>
                <c:pt idx="875">
                  <c:v>706.74279346460708</c:v>
                </c:pt>
                <c:pt idx="876">
                  <c:v>706.74279346460708</c:v>
                </c:pt>
                <c:pt idx="877">
                  <c:v>706.74279346460708</c:v>
                </c:pt>
                <c:pt idx="878">
                  <c:v>706.74279346460708</c:v>
                </c:pt>
                <c:pt idx="879">
                  <c:v>706.74279346460708</c:v>
                </c:pt>
                <c:pt idx="880">
                  <c:v>706.74279346460708</c:v>
                </c:pt>
                <c:pt idx="881">
                  <c:v>706.74279346460708</c:v>
                </c:pt>
                <c:pt idx="882">
                  <c:v>706.74279346460708</c:v>
                </c:pt>
                <c:pt idx="883">
                  <c:v>706.74279346460708</c:v>
                </c:pt>
                <c:pt idx="884">
                  <c:v>706.74279346460708</c:v>
                </c:pt>
                <c:pt idx="885">
                  <c:v>706.74279346460708</c:v>
                </c:pt>
                <c:pt idx="886">
                  <c:v>706.74279346460708</c:v>
                </c:pt>
                <c:pt idx="887">
                  <c:v>706.74279346460708</c:v>
                </c:pt>
                <c:pt idx="888">
                  <c:v>706.74279346460708</c:v>
                </c:pt>
                <c:pt idx="889">
                  <c:v>706.74279346460708</c:v>
                </c:pt>
                <c:pt idx="890">
                  <c:v>706.74279346460708</c:v>
                </c:pt>
                <c:pt idx="891">
                  <c:v>706.74279346460708</c:v>
                </c:pt>
                <c:pt idx="892">
                  <c:v>706.74279346460708</c:v>
                </c:pt>
                <c:pt idx="893">
                  <c:v>706.74279346460708</c:v>
                </c:pt>
                <c:pt idx="894">
                  <c:v>706.74279346460708</c:v>
                </c:pt>
                <c:pt idx="895">
                  <c:v>706.74279346460708</c:v>
                </c:pt>
                <c:pt idx="896">
                  <c:v>706.74279346460708</c:v>
                </c:pt>
                <c:pt idx="897">
                  <c:v>706.74279346460708</c:v>
                </c:pt>
                <c:pt idx="898">
                  <c:v>706.74279346460708</c:v>
                </c:pt>
                <c:pt idx="899">
                  <c:v>706.74279346460708</c:v>
                </c:pt>
                <c:pt idx="900">
                  <c:v>706.74279346460708</c:v>
                </c:pt>
                <c:pt idx="901">
                  <c:v>706.74279346460708</c:v>
                </c:pt>
                <c:pt idx="902">
                  <c:v>706.74279346460708</c:v>
                </c:pt>
                <c:pt idx="903">
                  <c:v>706.74279346460708</c:v>
                </c:pt>
                <c:pt idx="904">
                  <c:v>706.74279346460708</c:v>
                </c:pt>
                <c:pt idx="905">
                  <c:v>706.74279346460708</c:v>
                </c:pt>
                <c:pt idx="906">
                  <c:v>706.74279346460708</c:v>
                </c:pt>
                <c:pt idx="907">
                  <c:v>706.74279346460708</c:v>
                </c:pt>
                <c:pt idx="908">
                  <c:v>706.74279346460708</c:v>
                </c:pt>
                <c:pt idx="909">
                  <c:v>706.74279346460708</c:v>
                </c:pt>
                <c:pt idx="910">
                  <c:v>706.74279346460708</c:v>
                </c:pt>
                <c:pt idx="911">
                  <c:v>706.74279346460708</c:v>
                </c:pt>
                <c:pt idx="912">
                  <c:v>706.74279346460708</c:v>
                </c:pt>
                <c:pt idx="913">
                  <c:v>706.74279346460708</c:v>
                </c:pt>
                <c:pt idx="914">
                  <c:v>706.74279346460708</c:v>
                </c:pt>
                <c:pt idx="915">
                  <c:v>706.74279346460708</c:v>
                </c:pt>
                <c:pt idx="916">
                  <c:v>706.74279346460708</c:v>
                </c:pt>
                <c:pt idx="917">
                  <c:v>706.74279346460708</c:v>
                </c:pt>
                <c:pt idx="918">
                  <c:v>706.74279346460708</c:v>
                </c:pt>
                <c:pt idx="919">
                  <c:v>706.74279346460708</c:v>
                </c:pt>
                <c:pt idx="920">
                  <c:v>706.74279346460708</c:v>
                </c:pt>
                <c:pt idx="921">
                  <c:v>706.74279346460708</c:v>
                </c:pt>
                <c:pt idx="922">
                  <c:v>706.74279346460708</c:v>
                </c:pt>
                <c:pt idx="923">
                  <c:v>706.74279346460708</c:v>
                </c:pt>
                <c:pt idx="924">
                  <c:v>706.74279346460708</c:v>
                </c:pt>
                <c:pt idx="925">
                  <c:v>706.74279346460708</c:v>
                </c:pt>
                <c:pt idx="926">
                  <c:v>706.74279346460708</c:v>
                </c:pt>
                <c:pt idx="927">
                  <c:v>706.74279346460708</c:v>
                </c:pt>
                <c:pt idx="928">
                  <c:v>706.74279346460708</c:v>
                </c:pt>
                <c:pt idx="929">
                  <c:v>706.74279346460708</c:v>
                </c:pt>
                <c:pt idx="930">
                  <c:v>706.74279346460708</c:v>
                </c:pt>
                <c:pt idx="931">
                  <c:v>706.74279346460708</c:v>
                </c:pt>
                <c:pt idx="932">
                  <c:v>706.74279346460708</c:v>
                </c:pt>
                <c:pt idx="933">
                  <c:v>706.74279346460708</c:v>
                </c:pt>
                <c:pt idx="934">
                  <c:v>706.74279346460708</c:v>
                </c:pt>
                <c:pt idx="935">
                  <c:v>706.74279346460708</c:v>
                </c:pt>
                <c:pt idx="936">
                  <c:v>706.74279346460708</c:v>
                </c:pt>
                <c:pt idx="937">
                  <c:v>706.74279346460708</c:v>
                </c:pt>
                <c:pt idx="938">
                  <c:v>706.74279346460708</c:v>
                </c:pt>
                <c:pt idx="939">
                  <c:v>706.74279346460708</c:v>
                </c:pt>
                <c:pt idx="940">
                  <c:v>706.74279346460708</c:v>
                </c:pt>
                <c:pt idx="941">
                  <c:v>706.74279346460708</c:v>
                </c:pt>
                <c:pt idx="942">
                  <c:v>706.74279346460708</c:v>
                </c:pt>
                <c:pt idx="943">
                  <c:v>706.74279346460708</c:v>
                </c:pt>
                <c:pt idx="944">
                  <c:v>706.74279346460708</c:v>
                </c:pt>
                <c:pt idx="945">
                  <c:v>706.74279346460708</c:v>
                </c:pt>
                <c:pt idx="946">
                  <c:v>706.74279346460708</c:v>
                </c:pt>
                <c:pt idx="947">
                  <c:v>706.74279346460708</c:v>
                </c:pt>
                <c:pt idx="948">
                  <c:v>706.74279346460708</c:v>
                </c:pt>
                <c:pt idx="949">
                  <c:v>706.74279346460708</c:v>
                </c:pt>
                <c:pt idx="950">
                  <c:v>706.74279346460708</c:v>
                </c:pt>
                <c:pt idx="951">
                  <c:v>706.74279346460708</c:v>
                </c:pt>
                <c:pt idx="952">
                  <c:v>706.74279346460708</c:v>
                </c:pt>
                <c:pt idx="953">
                  <c:v>706.74279346460708</c:v>
                </c:pt>
                <c:pt idx="954">
                  <c:v>706.74279346460708</c:v>
                </c:pt>
                <c:pt idx="955">
                  <c:v>706.74279346460708</c:v>
                </c:pt>
                <c:pt idx="956">
                  <c:v>706.74279346460708</c:v>
                </c:pt>
                <c:pt idx="957">
                  <c:v>706.74279346460708</c:v>
                </c:pt>
                <c:pt idx="958">
                  <c:v>706.74279346460708</c:v>
                </c:pt>
                <c:pt idx="959">
                  <c:v>706.74279346460708</c:v>
                </c:pt>
                <c:pt idx="960">
                  <c:v>706.74279346460708</c:v>
                </c:pt>
                <c:pt idx="961">
                  <c:v>706.74279346460708</c:v>
                </c:pt>
                <c:pt idx="962">
                  <c:v>706.74279346460708</c:v>
                </c:pt>
                <c:pt idx="963">
                  <c:v>706.74279346460708</c:v>
                </c:pt>
                <c:pt idx="964">
                  <c:v>706.74279346460708</c:v>
                </c:pt>
                <c:pt idx="965">
                  <c:v>706.74279346460708</c:v>
                </c:pt>
                <c:pt idx="966">
                  <c:v>706.74279346460708</c:v>
                </c:pt>
                <c:pt idx="967">
                  <c:v>706.74279346460708</c:v>
                </c:pt>
                <c:pt idx="968">
                  <c:v>706.74279346460708</c:v>
                </c:pt>
                <c:pt idx="969">
                  <c:v>706.74279346460708</c:v>
                </c:pt>
                <c:pt idx="970">
                  <c:v>706.74279346460708</c:v>
                </c:pt>
                <c:pt idx="971">
                  <c:v>706.74279346460708</c:v>
                </c:pt>
                <c:pt idx="972">
                  <c:v>706.74279346460708</c:v>
                </c:pt>
                <c:pt idx="973">
                  <c:v>706.74279346460708</c:v>
                </c:pt>
                <c:pt idx="974">
                  <c:v>706.74279346460708</c:v>
                </c:pt>
                <c:pt idx="975">
                  <c:v>706.74279346460708</c:v>
                </c:pt>
                <c:pt idx="976">
                  <c:v>706.74279346460708</c:v>
                </c:pt>
                <c:pt idx="977">
                  <c:v>706.74279346460708</c:v>
                </c:pt>
                <c:pt idx="978">
                  <c:v>706.74279346460708</c:v>
                </c:pt>
                <c:pt idx="979">
                  <c:v>706.74279346460708</c:v>
                </c:pt>
                <c:pt idx="980">
                  <c:v>706.74279346460708</c:v>
                </c:pt>
                <c:pt idx="981">
                  <c:v>706.74279346460708</c:v>
                </c:pt>
                <c:pt idx="982">
                  <c:v>706.74279346460708</c:v>
                </c:pt>
                <c:pt idx="983">
                  <c:v>706.74279346460708</c:v>
                </c:pt>
                <c:pt idx="984">
                  <c:v>706.74279346460708</c:v>
                </c:pt>
                <c:pt idx="985">
                  <c:v>706.74279346460708</c:v>
                </c:pt>
                <c:pt idx="986">
                  <c:v>706.74279346460708</c:v>
                </c:pt>
                <c:pt idx="987">
                  <c:v>706.74279346460708</c:v>
                </c:pt>
                <c:pt idx="988">
                  <c:v>706.74279346460708</c:v>
                </c:pt>
                <c:pt idx="989">
                  <c:v>706.74279346460708</c:v>
                </c:pt>
                <c:pt idx="990">
                  <c:v>706.74279346460708</c:v>
                </c:pt>
                <c:pt idx="991">
                  <c:v>706.74279346460708</c:v>
                </c:pt>
                <c:pt idx="992">
                  <c:v>706.74279346460708</c:v>
                </c:pt>
                <c:pt idx="993">
                  <c:v>706.74279346460708</c:v>
                </c:pt>
                <c:pt idx="994">
                  <c:v>706.74279346460708</c:v>
                </c:pt>
                <c:pt idx="995">
                  <c:v>706.74279346460708</c:v>
                </c:pt>
                <c:pt idx="996">
                  <c:v>706.74279346460708</c:v>
                </c:pt>
                <c:pt idx="997">
                  <c:v>706.74279346460708</c:v>
                </c:pt>
                <c:pt idx="998">
                  <c:v>706.74279346460708</c:v>
                </c:pt>
                <c:pt idx="999">
                  <c:v>706.74279346460708</c:v>
                </c:pt>
                <c:pt idx="1000">
                  <c:v>706.74279346460708</c:v>
                </c:pt>
              </c:numCache>
            </c:numRef>
          </c:xVal>
          <c:yVal>
            <c:numRef>
              <c:f>Calculs!$AE$4:$AE$1004</c:f>
              <c:numCache>
                <c:formatCode>0</c:formatCode>
                <c:ptCount val="1001"/>
                <c:pt idx="0">
                  <c:v>564.96320263534824</c:v>
                </c:pt>
                <c:pt idx="1">
                  <c:v>566.4438588824878</c:v>
                </c:pt>
                <c:pt idx="2">
                  <c:v>567.92177652558212</c:v>
                </c:pt>
                <c:pt idx="3">
                  <c:v>569.3969622765419</c:v>
                </c:pt>
                <c:pt idx="4">
                  <c:v>570.86942281671679</c:v>
                </c:pt>
                <c:pt idx="5">
                  <c:v>572.33916479707989</c:v>
                </c:pt>
                <c:pt idx="6">
                  <c:v>573.80619483841065</c:v>
                </c:pt>
                <c:pt idx="7">
                  <c:v>575.27051953147611</c:v>
                </c:pt>
                <c:pt idx="8">
                  <c:v>576.7321454372111</c:v>
                </c:pt>
                <c:pt idx="9">
                  <c:v>578.19107908689705</c:v>
                </c:pt>
                <c:pt idx="10">
                  <c:v>579.64732698233922</c:v>
                </c:pt>
                <c:pt idx="11">
                  <c:v>581.1008955804873</c:v>
                </c:pt>
                <c:pt idx="12">
                  <c:v>582.55179127836561</c:v>
                </c:pt>
                <c:pt idx="13">
                  <c:v>584.00002042942037</c:v>
                </c:pt>
                <c:pt idx="14">
                  <c:v>585.44558935954694</c:v>
                </c:pt>
                <c:pt idx="15">
                  <c:v>586.8885043672442</c:v>
                </c:pt>
                <c:pt idx="16">
                  <c:v>588.32877172376857</c:v>
                </c:pt>
                <c:pt idx="17">
                  <c:v>589.76639767328686</c:v>
                </c:pt>
                <c:pt idx="18">
                  <c:v>591.20138843302743</c:v>
                </c:pt>
                <c:pt idx="19">
                  <c:v>592.63375019343096</c:v>
                </c:pt>
                <c:pt idx="20">
                  <c:v>594.06348911830003</c:v>
                </c:pt>
                <c:pt idx="21">
                  <c:v>595.49061135272666</c:v>
                </c:pt>
                <c:pt idx="22">
                  <c:v>596.91512303086927</c:v>
                </c:pt>
                <c:pt idx="23">
                  <c:v>598.3370302680205</c:v>
                </c:pt>
                <c:pt idx="24">
                  <c:v>599.75633915282856</c:v>
                </c:pt>
                <c:pt idx="25">
                  <c:v>601.17305574744887</c:v>
                </c:pt>
                <c:pt idx="26">
                  <c:v>602.58718608769504</c:v>
                </c:pt>
                <c:pt idx="27">
                  <c:v>603.9987361831885</c:v>
                </c:pt>
                <c:pt idx="28">
                  <c:v>605.40771201750727</c:v>
                </c:pt>
                <c:pt idx="29">
                  <c:v>606.81411954833311</c:v>
                </c:pt>
                <c:pt idx="30">
                  <c:v>608.2179647075983</c:v>
                </c:pt>
                <c:pt idx="31">
                  <c:v>609.619253401631</c:v>
                </c:pt>
                <c:pt idx="32">
                  <c:v>611.01799151129967</c:v>
                </c:pt>
                <c:pt idx="33">
                  <c:v>612.41418489215653</c:v>
                </c:pt>
                <c:pt idx="34">
                  <c:v>613.80783937457954</c:v>
                </c:pt>
                <c:pt idx="35">
                  <c:v>615.19896076391433</c:v>
                </c:pt>
                <c:pt idx="36">
                  <c:v>616.58755484061385</c:v>
                </c:pt>
                <c:pt idx="37">
                  <c:v>617.97362736037826</c:v>
                </c:pt>
                <c:pt idx="38">
                  <c:v>619.35718405429304</c:v>
                </c:pt>
                <c:pt idx="39">
                  <c:v>620.73823062896633</c:v>
                </c:pt>
                <c:pt idx="40">
                  <c:v>622.11677276666546</c:v>
                </c:pt>
                <c:pt idx="41">
                  <c:v>623.49281612545224</c:v>
                </c:pt>
                <c:pt idx="42">
                  <c:v>624.86636633931766</c:v>
                </c:pt>
                <c:pt idx="43">
                  <c:v>626.2374290183152</c:v>
                </c:pt>
                <c:pt idx="44">
                  <c:v>627.60600974869351</c:v>
                </c:pt>
                <c:pt idx="45">
                  <c:v>628.97211409302827</c:v>
                </c:pt>
                <c:pt idx="46">
                  <c:v>630.33574759035264</c:v>
                </c:pt>
                <c:pt idx="47">
                  <c:v>631.69691575628735</c:v>
                </c:pt>
                <c:pt idx="48">
                  <c:v>633.05562408316939</c:v>
                </c:pt>
                <c:pt idx="49">
                  <c:v>634.41187804018034</c:v>
                </c:pt>
                <c:pt idx="50">
                  <c:v>635.76568307347327</c:v>
                </c:pt>
                <c:pt idx="51">
                  <c:v>637.11704460629915</c:v>
                </c:pt>
                <c:pt idx="52">
                  <c:v>638.46596803913201</c:v>
                </c:pt>
                <c:pt idx="53">
                  <c:v>639.81245874979379</c:v>
                </c:pt>
                <c:pt idx="54">
                  <c:v>641.15652209357768</c:v>
                </c:pt>
                <c:pt idx="55">
                  <c:v>642.49816340337111</c:v>
                </c:pt>
                <c:pt idx="56">
                  <c:v>643.83738798977777</c:v>
                </c:pt>
                <c:pt idx="57">
                  <c:v>645.17420114123831</c:v>
                </c:pt>
                <c:pt idx="58">
                  <c:v>646.50860812415112</c:v>
                </c:pt>
                <c:pt idx="59">
                  <c:v>647.84061418299154</c:v>
                </c:pt>
                <c:pt idx="60">
                  <c:v>649.17022454043035</c:v>
                </c:pt>
                <c:pt idx="61">
                  <c:v>650.49744439745189</c:v>
                </c:pt>
                <c:pt idx="62">
                  <c:v>651.82227893347078</c:v>
                </c:pt>
                <c:pt idx="63">
                  <c:v>653.14473330644842</c:v>
                </c:pt>
                <c:pt idx="64">
                  <c:v>654.46481265300815</c:v>
                </c:pt>
                <c:pt idx="65">
                  <c:v>655.78252208855008</c:v>
                </c:pt>
                <c:pt idx="66">
                  <c:v>657.0978667073648</c:v>
                </c:pt>
                <c:pt idx="67">
                  <c:v>658.41085158274643</c:v>
                </c:pt>
                <c:pt idx="68">
                  <c:v>659.72148176710505</c:v>
                </c:pt>
                <c:pt idx="69">
                  <c:v>661.0297622920782</c:v>
                </c:pt>
                <c:pt idx="70">
                  <c:v>662.33569816864156</c:v>
                </c:pt>
                <c:pt idx="71">
                  <c:v>663.63929438721925</c:v>
                </c:pt>
                <c:pt idx="72">
                  <c:v>664.94055591779295</c:v>
                </c:pt>
                <c:pt idx="73">
                  <c:v>666.23948771001039</c:v>
                </c:pt>
                <c:pt idx="74">
                  <c:v>667.53609469329331</c:v>
                </c:pt>
                <c:pt idx="75">
                  <c:v>668.83038177694448</c:v>
                </c:pt>
                <c:pt idx="76">
                  <c:v>670.12235385025417</c:v>
                </c:pt>
                <c:pt idx="77">
                  <c:v>671.41201578260586</c:v>
                </c:pt>
                <c:pt idx="78">
                  <c:v>672.69937242358117</c:v>
                </c:pt>
                <c:pt idx="79">
                  <c:v>673.98442860306386</c:v>
                </c:pt>
                <c:pt idx="80">
                  <c:v>675.2671891313438</c:v>
                </c:pt>
                <c:pt idx="81">
                  <c:v>676.54765879921956</c:v>
                </c:pt>
                <c:pt idx="82">
                  <c:v>677.82584237810079</c:v>
                </c:pt>
                <c:pt idx="83">
                  <c:v>679.10174462010957</c:v>
                </c:pt>
                <c:pt idx="84">
                  <c:v>680.37537025818142</c:v>
                </c:pt>
                <c:pt idx="85">
                  <c:v>681.6467240061653</c:v>
                </c:pt>
                <c:pt idx="86">
                  <c:v>682.91581055892323</c:v>
                </c:pt>
                <c:pt idx="87">
                  <c:v>684.18263459242894</c:v>
                </c:pt>
                <c:pt idx="88">
                  <c:v>685.44720076386636</c:v>
                </c:pt>
                <c:pt idx="89">
                  <c:v>686.70951371172703</c:v>
                </c:pt>
                <c:pt idx="90">
                  <c:v>687.96957805590682</c:v>
                </c:pt>
                <c:pt idx="91">
                  <c:v>689.22739839780252</c:v>
                </c:pt>
                <c:pt idx="92">
                  <c:v>690.48297932040714</c:v>
                </c:pt>
                <c:pt idx="93">
                  <c:v>691.73632538840525</c:v>
                </c:pt>
                <c:pt idx="94">
                  <c:v>692.98744114826695</c:v>
                </c:pt>
                <c:pt idx="95">
                  <c:v>694.23633112834204</c:v>
                </c:pt>
                <c:pt idx="96">
                  <c:v>695.48299983895299</c:v>
                </c:pt>
                <c:pt idx="97">
                  <c:v>696.72745177248748</c:v>
                </c:pt>
                <c:pt idx="98">
                  <c:v>697.96969140349017</c:v>
                </c:pt>
                <c:pt idx="99">
                  <c:v>699.20972318875431</c:v>
                </c:pt>
                <c:pt idx="100">
                  <c:v>700.44755156741246</c:v>
                </c:pt>
                <c:pt idx="101">
                  <c:v>712.70499046454131</c:v>
                </c:pt>
                <c:pt idx="102">
                  <c:v>724.74492939794459</c:v>
                </c:pt>
                <c:pt idx="103">
                  <c:v>736.57163950669394</c:v>
                </c:pt>
                <c:pt idx="104">
                  <c:v>748.1892267971607</c:v>
                </c:pt>
                <c:pt idx="105">
                  <c:v>759.60164026560244</c:v>
                </c:pt>
                <c:pt idx="106">
                  <c:v>770.81267951679445</c:v>
                </c:pt>
                <c:pt idx="107">
                  <c:v>781.82600191580491</c:v>
                </c:pt>
                <c:pt idx="108">
                  <c:v>792.64512930684919</c:v>
                </c:pt>
                <c:pt idx="109">
                  <c:v>803.27345433030177</c:v>
                </c:pt>
                <c:pt idx="110">
                  <c:v>813.71424636636141</c:v>
                </c:pt>
                <c:pt idx="111">
                  <c:v>823.97065713152244</c:v>
                </c:pt>
                <c:pt idx="112">
                  <c:v>834.04572595188165</c:v>
                </c:pt>
                <c:pt idx="113">
                  <c:v>843.94238473538462</c:v>
                </c:pt>
                <c:pt idx="114">
                  <c:v>853.66346266335961</c:v>
                </c:pt>
                <c:pt idx="115">
                  <c:v>863.21169062009335</c:v>
                </c:pt>
                <c:pt idx="116">
                  <c:v>872.58970537775031</c:v>
                </c:pt>
                <c:pt idx="117">
                  <c:v>881.80005355260846</c:v>
                </c:pt>
                <c:pt idx="118">
                  <c:v>890.84519534737774</c:v>
                </c:pt>
                <c:pt idx="119">
                  <c:v>899.72750809325623</c:v>
                </c:pt>
                <c:pt idx="120">
                  <c:v>908.44928960437119</c:v>
                </c:pt>
                <c:pt idx="121">
                  <c:v>917.01276135632031</c:v>
                </c:pt>
                <c:pt idx="122">
                  <c:v>925.42007149968208</c:v>
                </c:pt>
                <c:pt idx="123">
                  <c:v>933.67329771858101</c:v>
                </c:pt>
                <c:pt idx="124">
                  <c:v>941.77444994367852</c:v>
                </c:pt>
                <c:pt idx="125">
                  <c:v>949.72547292830177</c:v>
                </c:pt>
                <c:pt idx="126">
                  <c:v>957.52824869581468</c:v>
                </c:pt>
                <c:pt idx="127">
                  <c:v>965.18459886578</c:v>
                </c:pt>
                <c:pt idx="128">
                  <c:v>972.69628686594478</c:v>
                </c:pt>
                <c:pt idx="129">
                  <c:v>980.06502003660751</c:v>
                </c:pt>
                <c:pt idx="130">
                  <c:v>987.29245163348946</c:v>
                </c:pt>
                <c:pt idx="131">
                  <c:v>994.38018273482453</c:v>
                </c:pt>
                <c:pt idx="132">
                  <c:v>1001.3297640580122</c:v>
                </c:pt>
                <c:pt idx="133">
                  <c:v>1008.1426976908291</c:v>
                </c:pt>
                <c:pt idx="134">
                  <c:v>1014.8204387418767</c:v>
                </c:pt>
                <c:pt idx="135">
                  <c:v>1021.364396914646</c:v>
                </c:pt>
                <c:pt idx="136">
                  <c:v>1027.7759380093048</c:v>
                </c:pt>
                <c:pt idx="137">
                  <c:v>1034.0563853560593</c:v>
                </c:pt>
                <c:pt idx="138">
                  <c:v>1040.207021183707</c:v>
                </c:pt>
                <c:pt idx="139">
                  <c:v>1046.2290879267762</c:v>
                </c:pt>
                <c:pt idx="140">
                  <c:v>1052.1237894744479</c:v>
                </c:pt>
                <c:pt idx="141">
                  <c:v>1057.8922923642638</c:v>
                </c:pt>
                <c:pt idx="142">
                  <c:v>1063.5357269234535</c:v>
                </c:pt>
                <c:pt idx="143">
                  <c:v>1069.0551883605488</c:v>
                </c:pt>
                <c:pt idx="144">
                  <c:v>1074.4517378098033</c:v>
                </c:pt>
                <c:pt idx="145">
                  <c:v>1079.7264033307983</c:v>
                </c:pt>
                <c:pt idx="146">
                  <c:v>1084.880180865485</c:v>
                </c:pt>
                <c:pt idx="147">
                  <c:v>1089.9140351547924</c:v>
                </c:pt>
                <c:pt idx="148">
                  <c:v>1094.8289006168259</c:v>
                </c:pt>
                <c:pt idx="149">
                  <c:v>1099.6256821885752</c:v>
                </c:pt>
                <c:pt idx="150">
                  <c:v>1104.3052561329582</c:v>
                </c:pt>
                <c:pt idx="151">
                  <c:v>1108.868470812944</c:v>
                </c:pt>
                <c:pt idx="152">
                  <c:v>1113.3161474344195</c:v>
                </c:pt>
                <c:pt idx="153">
                  <c:v>1117.6490807593966</c:v>
                </c:pt>
                <c:pt idx="154">
                  <c:v>1121.86803979109</c:v>
                </c:pt>
                <c:pt idx="155">
                  <c:v>1125.9737684323454</c:v>
                </c:pt>
                <c:pt idx="156">
                  <c:v>1129.9669861188456</c:v>
                </c:pt>
                <c:pt idx="157">
                  <c:v>1133.848388428484</c:v>
                </c:pt>
                <c:pt idx="158">
                  <c:v>1137.6186476682601</c:v>
                </c:pt>
                <c:pt idx="159">
                  <c:v>1141.2784134400254</c:v>
                </c:pt>
                <c:pt idx="160">
                  <c:v>1144.8283131863896</c:v>
                </c:pt>
                <c:pt idx="161">
                  <c:v>1148.2689527180892</c:v>
                </c:pt>
                <c:pt idx="162">
                  <c:v>1151.6009167241134</c:v>
                </c:pt>
                <c:pt idx="163">
                  <c:v>1154.8247692658945</c:v>
                </c:pt>
                <c:pt idx="164">
                  <c:v>1157.9410542568846</c:v>
                </c:pt>
                <c:pt idx="165">
                  <c:v>1160.9502959288648</c:v>
                </c:pt>
                <c:pt idx="166">
                  <c:v>1163.8529992863726</c:v>
                </c:pt>
                <c:pt idx="167">
                  <c:v>1166.6496505506809</c:v>
                </c:pt>
                <c:pt idx="168">
                  <c:v>1169.3407175948221</c:v>
                </c:pt>
                <c:pt idx="169">
                  <c:v>1171.9266503712204</c:v>
                </c:pt>
                <c:pt idx="170">
                  <c:v>1174.4078813335873</c:v>
                </c:pt>
                <c:pt idx="171">
                  <c:v>1176.7848258548277</c:v>
                </c:pt>
                <c:pt idx="172">
                  <c:v>1179.0578826428207</c:v>
                </c:pt>
                <c:pt idx="173">
                  <c:v>1181.2274341560592</c:v>
                </c:pt>
                <c:pt idx="174">
                  <c:v>1183.2938470212739</c:v>
                </c:pt>
                <c:pt idx="175">
                  <c:v>1185.2574724553092</c:v>
                </c:pt>
                <c:pt idx="176">
                  <c:v>1187.118646693672</c:v>
                </c:pt>
                <c:pt idx="177">
                  <c:v>1188.8776914283305</c:v>
                </c:pt>
                <c:pt idx="178">
                  <c:v>1190.5349142574878</c:v>
                </c:pt>
                <c:pt idx="179">
                  <c:v>1192.0906091501938</c:v>
                </c:pt>
                <c:pt idx="180">
                  <c:v>1193.5450569287748</c:v>
                </c:pt>
                <c:pt idx="181">
                  <c:v>1194.8985257721333</c:v>
                </c:pt>
                <c:pt idx="182">
                  <c:v>1196.1512717430028</c:v>
                </c:pt>
                <c:pt idx="183">
                  <c:v>1197.3035393421849</c:v>
                </c:pt>
                <c:pt idx="184">
                  <c:v>1198.3555620926697</c:v>
                </c:pt>
                <c:pt idx="185">
                  <c:v>1199.3075631562785</c:v>
                </c:pt>
                <c:pt idx="186">
                  <c:v>1200.1597559850866</c:v>
                </c:pt>
                <c:pt idx="187">
                  <c:v>1200.9123450093487</c:v>
                </c:pt>
                <c:pt idx="188">
                  <c:v>1201.5655263629462</c:v>
                </c:pt>
                <c:pt idx="189">
                  <c:v>1202.1194886465164</c:v>
                </c:pt>
                <c:pt idx="190">
                  <c:v>1202.574413727401</c:v>
                </c:pt>
                <c:pt idx="191">
                  <c:v>1202.9304775744117</c:v>
                </c:pt>
                <c:pt idx="192">
                  <c:v>1203.1878511241762</c:v>
                </c:pt>
                <c:pt idx="193">
                  <c:v>1203.3467011745663</c:v>
                </c:pt>
                <c:pt idx="194">
                  <c:v>1203.407191299505</c:v>
                </c:pt>
                <c:pt idx="195">
                  <c:v>1203.369482778349</c:v>
                </c:pt>
                <c:pt idx="196">
                  <c:v>1203.2337355321604</c:v>
                </c:pt>
                <c:pt idx="197">
                  <c:v>1203.0001090585617</c:v>
                </c:pt>
                <c:pt idx="198">
                  <c:v>1202.6687633565703</c:v>
                </c:pt>
                <c:pt idx="199">
                  <c:v>1202.2398598328564</c:v>
                </c:pt>
                <c:pt idx="200">
                  <c:v>1201.7135621812686</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106.97578151469584</c:v>
                </c:pt>
              </c:numCache>
            </c:numRef>
          </c:xVal>
          <c:yVal>
            <c:numRef>
              <c:f>Trajecto!$C$158</c:f>
              <c:numCache>
                <c:formatCode>0</c:formatCode>
                <c:ptCount val="1"/>
                <c:pt idx="0">
                  <c:v>600.85678109063429</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609.34874590638606</c:v>
                </c:pt>
              </c:numCache>
            </c:numRef>
          </c:xVal>
          <c:yVal>
            <c:numRef>
              <c:f>Trajecto!$C$159</c:f>
              <c:numCache>
                <c:formatCode>0</c:formatCode>
                <c:ptCount val="1"/>
                <c:pt idx="0">
                  <c:v>601.70359564975251</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{46F3278A-5924-42E6-BF7E-064E01830706}</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414.56065078994419</c:v>
                </c:pt>
                <c:pt idx="1">
                  <c:v>437.56065078994419</c:v>
                </c:pt>
                <c:pt idx="2">
                  <c:v>437.56065078994419</c:v>
                </c:pt>
                <c:pt idx="3">
                  <c:v>414.56065078994419</c:v>
                </c:pt>
                <c:pt idx="4">
                  <c:v>437.56065078994419</c:v>
                </c:pt>
                <c:pt idx="5">
                  <c:v>437.56065078994419</c:v>
                </c:pt>
                <c:pt idx="6">
                  <c:v>422.56065078994419</c:v>
                </c:pt>
                <c:pt idx="7">
                  <c:v>422.56065078994419</c:v>
                </c:pt>
                <c:pt idx="8">
                  <c:v>437.56065078994419</c:v>
                </c:pt>
                <c:pt idx="9">
                  <c:v>422.56065078994419</c:v>
                </c:pt>
                <c:pt idx="10">
                  <c:v>422.16065078994421</c:v>
                </c:pt>
                <c:pt idx="11">
                  <c:v>421.3606507899442</c:v>
                </c:pt>
                <c:pt idx="12">
                  <c:v>420.56065078994419</c:v>
                </c:pt>
                <c:pt idx="13">
                  <c:v>419.56065078994419</c:v>
                </c:pt>
                <c:pt idx="14">
                  <c:v>418.3606507899442</c:v>
                </c:pt>
                <c:pt idx="15">
                  <c:v>414.56065078994419</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414.56065078994419</c:v>
                </c:pt>
                <c:pt idx="1">
                  <c:v>391.56065078994419</c:v>
                </c:pt>
                <c:pt idx="2">
                  <c:v>391.56065078994419</c:v>
                </c:pt>
                <c:pt idx="3">
                  <c:v>414.56065078994419</c:v>
                </c:pt>
                <c:pt idx="4">
                  <c:v>391.56065078994419</c:v>
                </c:pt>
                <c:pt idx="5">
                  <c:v>391.56065078994419</c:v>
                </c:pt>
                <c:pt idx="6">
                  <c:v>406.56065078994419</c:v>
                </c:pt>
                <c:pt idx="7">
                  <c:v>406.56065078994419</c:v>
                </c:pt>
                <c:pt idx="8">
                  <c:v>391.56065078994419</c:v>
                </c:pt>
                <c:pt idx="9">
                  <c:v>406.56065078994419</c:v>
                </c:pt>
                <c:pt idx="10">
                  <c:v>406.96065078994417</c:v>
                </c:pt>
                <c:pt idx="11">
                  <c:v>407.76065078994418</c:v>
                </c:pt>
                <c:pt idx="12">
                  <c:v>408.56065078994419</c:v>
                </c:pt>
                <c:pt idx="13">
                  <c:v>409.56065078994419</c:v>
                </c:pt>
                <c:pt idx="14">
                  <c:v>410.76065078994418</c:v>
                </c:pt>
                <c:pt idx="15">
                  <c:v>414.56065078994419</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{056173F3-DDA9-4EC9-A21F-2AD2B1F9D5FD}</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414.56065078994419</c:v>
                </c:pt>
                <c:pt idx="1">
                  <c:v>414.56065078994419</c:v>
                </c:pt>
                <c:pt idx="2">
                  <c:v>424.56065078994419</c:v>
                </c:pt>
                <c:pt idx="3">
                  <c:v>414.56065078994419</c:v>
                </c:pt>
                <c:pt idx="4">
                  <c:v>424.56065078994419</c:v>
                </c:pt>
                <c:pt idx="5">
                  <c:v>427.56065078994419</c:v>
                </c:pt>
                <c:pt idx="6">
                  <c:v>431.56065078994419</c:v>
                </c:pt>
                <c:pt idx="7">
                  <c:v>434.56065078994419</c:v>
                </c:pt>
                <c:pt idx="8">
                  <c:v>439.56065078994419</c:v>
                </c:pt>
                <c:pt idx="9">
                  <c:v>444.56065078994419</c:v>
                </c:pt>
                <c:pt idx="10">
                  <c:v>450.56065078994419</c:v>
                </c:pt>
                <c:pt idx="11">
                  <c:v>462.56065078994419</c:v>
                </c:pt>
                <c:pt idx="12">
                  <c:v>476.56065078994419</c:v>
                </c:pt>
                <c:pt idx="13">
                  <c:v>451.56065078994419</c:v>
                </c:pt>
                <c:pt idx="14">
                  <c:v>444.56065078994419</c:v>
                </c:pt>
                <c:pt idx="15">
                  <c:v>429.56065078994419</c:v>
                </c:pt>
                <c:pt idx="16">
                  <c:v>414.56065078994419</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414.56065078994419</c:v>
                </c:pt>
                <c:pt idx="1">
                  <c:v>414.56065078994419</c:v>
                </c:pt>
                <c:pt idx="2">
                  <c:v>404.56065078994419</c:v>
                </c:pt>
                <c:pt idx="3">
                  <c:v>414.56065078994419</c:v>
                </c:pt>
                <c:pt idx="4">
                  <c:v>404.56065078994419</c:v>
                </c:pt>
                <c:pt idx="5">
                  <c:v>401.56065078994419</c:v>
                </c:pt>
                <c:pt idx="6">
                  <c:v>397.56065078994419</c:v>
                </c:pt>
                <c:pt idx="7">
                  <c:v>394.56065078994419</c:v>
                </c:pt>
                <c:pt idx="8">
                  <c:v>389.56065078994419</c:v>
                </c:pt>
                <c:pt idx="9">
                  <c:v>384.56065078994419</c:v>
                </c:pt>
                <c:pt idx="10">
                  <c:v>378.56065078994419</c:v>
                </c:pt>
                <c:pt idx="11">
                  <c:v>366.56065078994419</c:v>
                </c:pt>
                <c:pt idx="12">
                  <c:v>352.56065078994419</c:v>
                </c:pt>
                <c:pt idx="13">
                  <c:v>377.56065078994419</c:v>
                </c:pt>
                <c:pt idx="14">
                  <c:v>384.56065078994419</c:v>
                </c:pt>
                <c:pt idx="15">
                  <c:v>399.56065078994419</c:v>
                </c:pt>
                <c:pt idx="16">
                  <c:v>414.56065078994419</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414.56065078994419</c:v>
                </c:pt>
                <c:pt idx="1">
                  <c:v>431.56065078994419</c:v>
                </c:pt>
                <c:pt idx="2">
                  <c:v>425.56065078994419</c:v>
                </c:pt>
                <c:pt idx="3">
                  <c:v>414.56065078994419</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414.56065078994419</c:v>
                </c:pt>
                <c:pt idx="1">
                  <c:v>397.56065078994419</c:v>
                </c:pt>
                <c:pt idx="2">
                  <c:v>403.56065078994419</c:v>
                </c:pt>
                <c:pt idx="3">
                  <c:v>414.56065078994419</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{C727B1A8-3EEE-4210-8B8E-0635F3C358CD}</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427.90312605878336</c:v>
                </c:pt>
                <c:pt idx="1">
                  <c:v>427.90312605878336</c:v>
                </c:pt>
                <c:pt idx="2">
                  <c:v>427.90312605878336</c:v>
                </c:pt>
                <c:pt idx="3">
                  <c:v>457.94596511331508</c:v>
                </c:pt>
                <c:pt idx="4">
                  <c:v>427.90312605878336</c:v>
                </c:pt>
                <c:pt idx="5">
                  <c:v>397.86028700425163</c:v>
                </c:pt>
                <c:pt idx="6">
                  <c:v>427.90312605878336</c:v>
                </c:pt>
              </c:numCache>
            </c:numRef>
          </c:xVal>
          <c:yVal>
            <c:numRef>
              <c:f>Trajecto!$C$124:$C$130</c:f>
              <c:numCache>
                <c:formatCode>0</c:formatCode>
                <c:ptCount val="7"/>
                <c:pt idx="0">
                  <c:v>1201.7135621812686</c:v>
                </c:pt>
                <c:pt idx="1">
                  <c:v>600.85678109063429</c:v>
                </c:pt>
                <c:pt idx="2">
                  <c:v>0</c:v>
                </c:pt>
                <c:pt idx="3">
                  <c:v>60.08567810906343</c:v>
                </c:pt>
                <c:pt idx="4">
                  <c:v>0</c:v>
                </c:pt>
                <c:pt idx="5">
                  <c:v>60.08567810906343</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1203.407191299505</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3.9999999999999831</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4.999999999999976</c:v>
                </c:pt>
                <c:pt idx="109">
                  <c:v>#N/A</c:v>
                </c:pt>
                <c:pt idx="110">
                  <c:v>#N/A</c:v>
                </c:pt>
                <c:pt idx="111">
                  <c:v>#N/A</c:v>
                </c:pt>
                <c:pt idx="112">
                  <c:v>#N/A</c:v>
                </c:pt>
                <c:pt idx="113">
                  <c:v>#N/A</c:v>
                </c:pt>
                <c:pt idx="114">
                  <c:v>#N/A</c:v>
                </c:pt>
                <c:pt idx="115">
                  <c:v>#N/A</c:v>
                </c:pt>
                <c:pt idx="116">
                  <c:v>#N/A</c:v>
                </c:pt>
                <c:pt idx="117">
                  <c:v>#N/A</c:v>
                </c:pt>
                <c:pt idx="118">
                  <c:v>5.9999999999999725</c:v>
                </c:pt>
                <c:pt idx="119">
                  <c:v>#N/A</c:v>
                </c:pt>
                <c:pt idx="120">
                  <c:v>#N/A</c:v>
                </c:pt>
                <c:pt idx="121">
                  <c:v>#N/A</c:v>
                </c:pt>
                <c:pt idx="122">
                  <c:v>#N/A</c:v>
                </c:pt>
                <c:pt idx="123">
                  <c:v>#N/A</c:v>
                </c:pt>
                <c:pt idx="124">
                  <c:v>#N/A</c:v>
                </c:pt>
                <c:pt idx="125">
                  <c:v>#N/A</c:v>
                </c:pt>
                <c:pt idx="126">
                  <c:v>#N/A</c:v>
                </c:pt>
                <c:pt idx="127">
                  <c:v>#N/A</c:v>
                </c:pt>
                <c:pt idx="128">
                  <c:v>6.9999999999999689</c:v>
                </c:pt>
                <c:pt idx="129">
                  <c:v>#N/A</c:v>
                </c:pt>
                <c:pt idx="130">
                  <c:v>#N/A</c:v>
                </c:pt>
                <c:pt idx="131">
                  <c:v>#N/A</c:v>
                </c:pt>
                <c:pt idx="132">
                  <c:v>#N/A</c:v>
                </c:pt>
                <c:pt idx="133">
                  <c:v>#N/A</c:v>
                </c:pt>
                <c:pt idx="134">
                  <c:v>#N/A</c:v>
                </c:pt>
                <c:pt idx="135">
                  <c:v>#N/A</c:v>
                </c:pt>
                <c:pt idx="136">
                  <c:v>#N/A</c:v>
                </c:pt>
                <c:pt idx="137">
                  <c:v>#N/A</c:v>
                </c:pt>
                <c:pt idx="138">
                  <c:v>7.9999999999999654</c:v>
                </c:pt>
                <c:pt idx="139">
                  <c:v>#N/A</c:v>
                </c:pt>
                <c:pt idx="140">
                  <c:v>#N/A</c:v>
                </c:pt>
                <c:pt idx="141">
                  <c:v>#N/A</c:v>
                </c:pt>
                <c:pt idx="142">
                  <c:v>#N/A</c:v>
                </c:pt>
                <c:pt idx="143">
                  <c:v>#N/A</c:v>
                </c:pt>
                <c:pt idx="144">
                  <c:v>#N/A</c:v>
                </c:pt>
                <c:pt idx="145">
                  <c:v>#N/A</c:v>
                </c:pt>
                <c:pt idx="146">
                  <c:v>#N/A</c:v>
                </c:pt>
                <c:pt idx="147">
                  <c:v>#N/A</c:v>
                </c:pt>
                <c:pt idx="148">
                  <c:v>8.9999999999999627</c:v>
                </c:pt>
                <c:pt idx="149">
                  <c:v>#N/A</c:v>
                </c:pt>
                <c:pt idx="150">
                  <c:v>#N/A</c:v>
                </c:pt>
                <c:pt idx="151">
                  <c:v>#N/A</c:v>
                </c:pt>
                <c:pt idx="152">
                  <c:v>#N/A</c:v>
                </c:pt>
                <c:pt idx="153">
                  <c:v>#N/A</c:v>
                </c:pt>
                <c:pt idx="154">
                  <c:v>#N/A</c:v>
                </c:pt>
                <c:pt idx="155">
                  <c:v>#N/A</c:v>
                </c:pt>
                <c:pt idx="156">
                  <c:v>#N/A</c:v>
                </c:pt>
                <c:pt idx="157">
                  <c:v>#N/A</c:v>
                </c:pt>
                <c:pt idx="158">
                  <c:v>9.9999999999999591</c:v>
                </c:pt>
                <c:pt idx="159">
                  <c:v>#N/A</c:v>
                </c:pt>
                <c:pt idx="160">
                  <c:v>#N/A</c:v>
                </c:pt>
                <c:pt idx="161">
                  <c:v>#N/A</c:v>
                </c:pt>
                <c:pt idx="162">
                  <c:v>#N/A</c:v>
                </c:pt>
                <c:pt idx="163">
                  <c:v>#N/A</c:v>
                </c:pt>
                <c:pt idx="164">
                  <c:v>#N/A</c:v>
                </c:pt>
                <c:pt idx="165">
                  <c:v>#N/A</c:v>
                </c:pt>
                <c:pt idx="166">
                  <c:v>#N/A</c:v>
                </c:pt>
                <c:pt idx="167">
                  <c:v>#N/A</c:v>
                </c:pt>
                <c:pt idx="168">
                  <c:v>10.999999999999956</c:v>
                </c:pt>
                <c:pt idx="169">
                  <c:v>#N/A</c:v>
                </c:pt>
                <c:pt idx="170">
                  <c:v>#N/A</c:v>
                </c:pt>
                <c:pt idx="171">
                  <c:v>#N/A</c:v>
                </c:pt>
                <c:pt idx="172">
                  <c:v>#N/A</c:v>
                </c:pt>
                <c:pt idx="173">
                  <c:v>#N/A</c:v>
                </c:pt>
                <c:pt idx="174">
                  <c:v>#N/A</c:v>
                </c:pt>
                <c:pt idx="175">
                  <c:v>#N/A</c:v>
                </c:pt>
                <c:pt idx="176">
                  <c:v>#N/A</c:v>
                </c:pt>
                <c:pt idx="177">
                  <c:v>#N/A</c:v>
                </c:pt>
                <c:pt idx="178">
                  <c:v>11.999999999999952</c:v>
                </c:pt>
                <c:pt idx="179">
                  <c:v>#N/A</c:v>
                </c:pt>
                <c:pt idx="180">
                  <c:v>#N/A</c:v>
                </c:pt>
                <c:pt idx="181">
                  <c:v>#N/A</c:v>
                </c:pt>
                <c:pt idx="182">
                  <c:v>#N/A</c:v>
                </c:pt>
                <c:pt idx="183">
                  <c:v>#N/A</c:v>
                </c:pt>
                <c:pt idx="184">
                  <c:v>#N/A</c:v>
                </c:pt>
                <c:pt idx="185">
                  <c:v>#N/A</c:v>
                </c:pt>
                <c:pt idx="186">
                  <c:v>#N/A</c:v>
                </c:pt>
                <c:pt idx="187">
                  <c:v>#N/A</c:v>
                </c:pt>
                <c:pt idx="188">
                  <c:v>12.999999999999948</c:v>
                </c:pt>
                <c:pt idx="189">
                  <c:v>#N/A</c:v>
                </c:pt>
                <c:pt idx="190">
                  <c:v>#N/A</c:v>
                </c:pt>
                <c:pt idx="191">
                  <c:v>#N/A</c:v>
                </c:pt>
                <c:pt idx="192">
                  <c:v>#N/A</c:v>
                </c:pt>
                <c:pt idx="193">
                  <c:v>#N/A</c:v>
                </c:pt>
                <c:pt idx="194">
                  <c:v>#N/A</c:v>
                </c:pt>
                <c:pt idx="195">
                  <c:v>#N/A</c:v>
                </c:pt>
                <c:pt idx="196">
                  <c:v>#N/A</c:v>
                </c:pt>
                <c:pt idx="197">
                  <c:v>#N/A</c:v>
                </c:pt>
                <c:pt idx="198">
                  <c:v>13.999999999999945</c:v>
                </c:pt>
                <c:pt idx="199">
                  <c:v>#N/A</c:v>
                </c:pt>
                <c:pt idx="200">
                  <c:v>#N/A</c:v>
                </c:pt>
                <c:pt idx="201">
                  <c:v>#N/A</c:v>
                </c:pt>
                <c:pt idx="202">
                  <c:v>#N/A</c:v>
                </c:pt>
                <c:pt idx="203">
                  <c:v>#N/A</c:v>
                </c:pt>
                <c:pt idx="204">
                  <c:v>#N/A</c:v>
                </c:pt>
                <c:pt idx="205">
                  <c:v>#N/A</c:v>
                </c:pt>
                <c:pt idx="206">
                  <c:v>#N/A</c:v>
                </c:pt>
                <c:pt idx="207">
                  <c:v>#N/A</c:v>
                </c:pt>
                <c:pt idx="208">
                  <c:v>14.999999999999941</c:v>
                </c:pt>
                <c:pt idx="209">
                  <c:v>#N/A</c:v>
                </c:pt>
                <c:pt idx="210">
                  <c:v>#N/A</c:v>
                </c:pt>
                <c:pt idx="211">
                  <c:v>#N/A</c:v>
                </c:pt>
                <c:pt idx="212">
                  <c:v>#N/A</c:v>
                </c:pt>
                <c:pt idx="213">
                  <c:v>#N/A</c:v>
                </c:pt>
                <c:pt idx="214">
                  <c:v>#N/A</c:v>
                </c:pt>
                <c:pt idx="215">
                  <c:v>#N/A</c:v>
                </c:pt>
                <c:pt idx="216">
                  <c:v>#N/A</c:v>
                </c:pt>
                <c:pt idx="217">
                  <c:v>#N/A</c:v>
                </c:pt>
                <c:pt idx="218">
                  <c:v>15.999999999999938</c:v>
                </c:pt>
                <c:pt idx="219">
                  <c:v>#N/A</c:v>
                </c:pt>
                <c:pt idx="220">
                  <c:v>#N/A</c:v>
                </c:pt>
                <c:pt idx="221">
                  <c:v>#N/A</c:v>
                </c:pt>
                <c:pt idx="222">
                  <c:v>#N/A</c:v>
                </c:pt>
                <c:pt idx="223">
                  <c:v>#N/A</c:v>
                </c:pt>
                <c:pt idx="224">
                  <c:v>#N/A</c:v>
                </c:pt>
                <c:pt idx="225">
                  <c:v>#N/A</c:v>
                </c:pt>
                <c:pt idx="226">
                  <c:v>#N/A</c:v>
                </c:pt>
                <c:pt idx="227">
                  <c:v>#N/A</c:v>
                </c:pt>
                <c:pt idx="228">
                  <c:v>16.99999999999995</c:v>
                </c:pt>
                <c:pt idx="229">
                  <c:v>#N/A</c:v>
                </c:pt>
                <c:pt idx="230">
                  <c:v>#N/A</c:v>
                </c:pt>
                <c:pt idx="231">
                  <c:v>#N/A</c:v>
                </c:pt>
                <c:pt idx="232">
                  <c:v>#N/A</c:v>
                </c:pt>
                <c:pt idx="233">
                  <c:v>#N/A</c:v>
                </c:pt>
                <c:pt idx="234">
                  <c:v>#N/A</c:v>
                </c:pt>
                <c:pt idx="235">
                  <c:v>#N/A</c:v>
                </c:pt>
                <c:pt idx="236">
                  <c:v>#N/A</c:v>
                </c:pt>
                <c:pt idx="237">
                  <c:v>#N/A</c:v>
                </c:pt>
                <c:pt idx="238">
                  <c:v>17.999999999999964</c:v>
                </c:pt>
                <c:pt idx="239">
                  <c:v>#N/A</c:v>
                </c:pt>
                <c:pt idx="240">
                  <c:v>#N/A</c:v>
                </c:pt>
                <c:pt idx="241">
                  <c:v>#N/A</c:v>
                </c:pt>
                <c:pt idx="242">
                  <c:v>#N/A</c:v>
                </c:pt>
                <c:pt idx="243">
                  <c:v>#N/A</c:v>
                </c:pt>
                <c:pt idx="244">
                  <c:v>#N/A</c:v>
                </c:pt>
                <c:pt idx="245">
                  <c:v>#N/A</c:v>
                </c:pt>
                <c:pt idx="246">
                  <c:v>#N/A</c:v>
                </c:pt>
                <c:pt idx="247">
                  <c:v>#N/A</c:v>
                </c:pt>
                <c:pt idx="248">
                  <c:v>18.999999999999979</c:v>
                </c:pt>
                <c:pt idx="249">
                  <c:v>#N/A</c:v>
                </c:pt>
                <c:pt idx="250">
                  <c:v>#N/A</c:v>
                </c:pt>
                <c:pt idx="251">
                  <c:v>#N/A</c:v>
                </c:pt>
                <c:pt idx="252">
                  <c:v>#N/A</c:v>
                </c:pt>
                <c:pt idx="253">
                  <c:v>#N/A</c:v>
                </c:pt>
                <c:pt idx="254">
                  <c:v>#N/A</c:v>
                </c:pt>
                <c:pt idx="255">
                  <c:v>#N/A</c:v>
                </c:pt>
                <c:pt idx="256">
                  <c:v>#N/A</c:v>
                </c:pt>
                <c:pt idx="257">
                  <c:v>#N/A</c:v>
                </c:pt>
                <c:pt idx="258">
                  <c:v>19.999999999999993</c:v>
                </c:pt>
                <c:pt idx="259">
                  <c:v>#N/A</c:v>
                </c:pt>
                <c:pt idx="260">
                  <c:v>#N/A</c:v>
                </c:pt>
                <c:pt idx="261">
                  <c:v>#N/A</c:v>
                </c:pt>
                <c:pt idx="262">
                  <c:v>#N/A</c:v>
                </c:pt>
                <c:pt idx="263">
                  <c:v>#N/A</c:v>
                </c:pt>
                <c:pt idx="264">
                  <c:v>#N/A</c:v>
                </c:pt>
                <c:pt idx="265">
                  <c:v>#N/A</c:v>
                </c:pt>
                <c:pt idx="266">
                  <c:v>#N/A</c:v>
                </c:pt>
                <c:pt idx="267">
                  <c:v>#N/A</c:v>
                </c:pt>
                <c:pt idx="268">
                  <c:v>21.000000000000007</c:v>
                </c:pt>
                <c:pt idx="269">
                  <c:v>#N/A</c:v>
                </c:pt>
                <c:pt idx="270">
                  <c:v>#N/A</c:v>
                </c:pt>
                <c:pt idx="271">
                  <c:v>#N/A</c:v>
                </c:pt>
                <c:pt idx="272">
                  <c:v>#N/A</c:v>
                </c:pt>
                <c:pt idx="273">
                  <c:v>#N/A</c:v>
                </c:pt>
                <c:pt idx="274">
                  <c:v>#N/A</c:v>
                </c:pt>
                <c:pt idx="275">
                  <c:v>#N/A</c:v>
                </c:pt>
                <c:pt idx="276">
                  <c:v>#N/A</c:v>
                </c:pt>
                <c:pt idx="277">
                  <c:v>#N/A</c:v>
                </c:pt>
                <c:pt idx="278">
                  <c:v>22.000000000000021</c:v>
                </c:pt>
                <c:pt idx="279">
                  <c:v>#N/A</c:v>
                </c:pt>
                <c:pt idx="280">
                  <c:v>#N/A</c:v>
                </c:pt>
                <c:pt idx="281">
                  <c:v>#N/A</c:v>
                </c:pt>
                <c:pt idx="282">
                  <c:v>#N/A</c:v>
                </c:pt>
                <c:pt idx="283">
                  <c:v>#N/A</c:v>
                </c:pt>
                <c:pt idx="284">
                  <c:v>#N/A</c:v>
                </c:pt>
                <c:pt idx="285">
                  <c:v>#N/A</c:v>
                </c:pt>
                <c:pt idx="286">
                  <c:v>#N/A</c:v>
                </c:pt>
                <c:pt idx="287">
                  <c:v>#N/A</c:v>
                </c:pt>
                <c:pt idx="288">
                  <c:v>23.000000000000036</c:v>
                </c:pt>
                <c:pt idx="289">
                  <c:v>#N/A</c:v>
                </c:pt>
                <c:pt idx="290">
                  <c:v>#N/A</c:v>
                </c:pt>
                <c:pt idx="291">
                  <c:v>#N/A</c:v>
                </c:pt>
                <c:pt idx="292">
                  <c:v>#N/A</c:v>
                </c:pt>
                <c:pt idx="293">
                  <c:v>#N/A</c:v>
                </c:pt>
                <c:pt idx="294">
                  <c:v>#N/A</c:v>
                </c:pt>
                <c:pt idx="295">
                  <c:v>#N/A</c:v>
                </c:pt>
                <c:pt idx="296">
                  <c:v>#N/A</c:v>
                </c:pt>
                <c:pt idx="297">
                  <c:v>#N/A</c:v>
                </c:pt>
                <c:pt idx="298">
                  <c:v>24.00000000000005</c:v>
                </c:pt>
                <c:pt idx="299">
                  <c:v>#N/A</c:v>
                </c:pt>
                <c:pt idx="300">
                  <c:v>#N/A</c:v>
                </c:pt>
                <c:pt idx="301">
                  <c:v>#N/A</c:v>
                </c:pt>
                <c:pt idx="302">
                  <c:v>#N/A</c:v>
                </c:pt>
                <c:pt idx="303">
                  <c:v>#N/A</c:v>
                </c:pt>
                <c:pt idx="304">
                  <c:v>#N/A</c:v>
                </c:pt>
                <c:pt idx="305">
                  <c:v>#N/A</c:v>
                </c:pt>
                <c:pt idx="306">
                  <c:v>#N/A</c:v>
                </c:pt>
                <c:pt idx="307">
                  <c:v>#N/A</c:v>
                </c:pt>
                <c:pt idx="308">
                  <c:v>25.000000000000064</c:v>
                </c:pt>
                <c:pt idx="309">
                  <c:v>#N/A</c:v>
                </c:pt>
                <c:pt idx="310">
                  <c:v>#N/A</c:v>
                </c:pt>
                <c:pt idx="311">
                  <c:v>#N/A</c:v>
                </c:pt>
                <c:pt idx="312">
                  <c:v>#N/A</c:v>
                </c:pt>
                <c:pt idx="313">
                  <c:v>#N/A</c:v>
                </c:pt>
                <c:pt idx="314">
                  <c:v>#N/A</c:v>
                </c:pt>
                <c:pt idx="315">
                  <c:v>#N/A</c:v>
                </c:pt>
                <c:pt idx="316">
                  <c:v>#N/A</c:v>
                </c:pt>
                <c:pt idx="317">
                  <c:v>#N/A</c:v>
                </c:pt>
                <c:pt idx="318">
                  <c:v>26.000000000000078</c:v>
                </c:pt>
                <c:pt idx="319">
                  <c:v>#N/A</c:v>
                </c:pt>
                <c:pt idx="320">
                  <c:v>#N/A</c:v>
                </c:pt>
                <c:pt idx="321">
                  <c:v>#N/A</c:v>
                </c:pt>
                <c:pt idx="322">
                  <c:v>#N/A</c:v>
                </c:pt>
                <c:pt idx="323">
                  <c:v>#N/A</c:v>
                </c:pt>
                <c:pt idx="324">
                  <c:v>#N/A</c:v>
                </c:pt>
                <c:pt idx="325">
                  <c:v>#N/A</c:v>
                </c:pt>
                <c:pt idx="326">
                  <c:v>#N/A</c:v>
                </c:pt>
                <c:pt idx="327">
                  <c:v>#N/A</c:v>
                </c:pt>
                <c:pt idx="328">
                  <c:v>27.000000000000092</c:v>
                </c:pt>
                <c:pt idx="329">
                  <c:v>#N/A</c:v>
                </c:pt>
                <c:pt idx="330">
                  <c:v>#N/A</c:v>
                </c:pt>
                <c:pt idx="331">
                  <c:v>#N/A</c:v>
                </c:pt>
                <c:pt idx="332">
                  <c:v>#N/A</c:v>
                </c:pt>
                <c:pt idx="333">
                  <c:v>#N/A</c:v>
                </c:pt>
                <c:pt idx="334">
                  <c:v>#N/A</c:v>
                </c:pt>
                <c:pt idx="335">
                  <c:v>#N/A</c:v>
                </c:pt>
                <c:pt idx="336">
                  <c:v>#N/A</c:v>
                </c:pt>
                <c:pt idx="337">
                  <c:v>#N/A</c:v>
                </c:pt>
                <c:pt idx="338">
                  <c:v>28.000000000000107</c:v>
                </c:pt>
                <c:pt idx="339">
                  <c:v>#N/A</c:v>
                </c:pt>
                <c:pt idx="340">
                  <c:v>#N/A</c:v>
                </c:pt>
                <c:pt idx="341">
                  <c:v>#N/A</c:v>
                </c:pt>
                <c:pt idx="342">
                  <c:v>#N/A</c:v>
                </c:pt>
                <c:pt idx="343">
                  <c:v>#N/A</c:v>
                </c:pt>
                <c:pt idx="344">
                  <c:v>#N/A</c:v>
                </c:pt>
                <c:pt idx="345">
                  <c:v>#N/A</c:v>
                </c:pt>
                <c:pt idx="346">
                  <c:v>#N/A</c:v>
                </c:pt>
                <c:pt idx="347">
                  <c:v>#N/A</c:v>
                </c:pt>
                <c:pt idx="348">
                  <c:v>29.000000000000121</c:v>
                </c:pt>
                <c:pt idx="349">
                  <c:v>#N/A</c:v>
                </c:pt>
                <c:pt idx="350">
                  <c:v>#N/A</c:v>
                </c:pt>
                <c:pt idx="351">
                  <c:v>#N/A</c:v>
                </c:pt>
                <c:pt idx="352">
                  <c:v>#N/A</c:v>
                </c:pt>
                <c:pt idx="353">
                  <c:v>#N/A</c:v>
                </c:pt>
                <c:pt idx="354">
                  <c:v>#N/A</c:v>
                </c:pt>
                <c:pt idx="355">
                  <c:v>#N/A</c:v>
                </c:pt>
                <c:pt idx="356">
                  <c:v>#N/A</c:v>
                </c:pt>
                <c:pt idx="357">
                  <c:v>#N/A</c:v>
                </c:pt>
                <c:pt idx="358">
                  <c:v>30.000000000000135</c:v>
                </c:pt>
                <c:pt idx="359">
                  <c:v>#N/A</c:v>
                </c:pt>
                <c:pt idx="360">
                  <c:v>#N/A</c:v>
                </c:pt>
                <c:pt idx="361">
                  <c:v>#N/A</c:v>
                </c:pt>
                <c:pt idx="362">
                  <c:v>#N/A</c:v>
                </c:pt>
                <c:pt idx="363">
                  <c:v>#N/A</c:v>
                </c:pt>
                <c:pt idx="364">
                  <c:v>#N/A</c:v>
                </c:pt>
                <c:pt idx="365">
                  <c:v>#N/A</c:v>
                </c:pt>
                <c:pt idx="366">
                  <c:v>#N/A</c:v>
                </c:pt>
                <c:pt idx="367">
                  <c:v>#N/A</c:v>
                </c:pt>
                <c:pt idx="368">
                  <c:v>31.000000000000149</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564.96320263534824</c:v>
                </c:pt>
                <c:pt idx="1">
                  <c:v>566.4438588824878</c:v>
                </c:pt>
                <c:pt idx="2">
                  <c:v>567.92177652558212</c:v>
                </c:pt>
                <c:pt idx="3">
                  <c:v>569.3969622765419</c:v>
                </c:pt>
                <c:pt idx="4">
                  <c:v>570.86942281671679</c:v>
                </c:pt>
                <c:pt idx="5">
                  <c:v>572.33916479707989</c:v>
                </c:pt>
                <c:pt idx="6">
                  <c:v>573.80619483841065</c:v>
                </c:pt>
                <c:pt idx="7">
                  <c:v>575.27051953147611</c:v>
                </c:pt>
                <c:pt idx="8">
                  <c:v>576.7321454372111</c:v>
                </c:pt>
                <c:pt idx="9">
                  <c:v>578.19107908689705</c:v>
                </c:pt>
                <c:pt idx="10">
                  <c:v>579.64732698233922</c:v>
                </c:pt>
                <c:pt idx="11">
                  <c:v>581.1008955804873</c:v>
                </c:pt>
                <c:pt idx="12">
                  <c:v>582.55179127836561</c:v>
                </c:pt>
                <c:pt idx="13">
                  <c:v>584.00002042942037</c:v>
                </c:pt>
                <c:pt idx="14">
                  <c:v>585.44558935954694</c:v>
                </c:pt>
                <c:pt idx="15">
                  <c:v>586.8885043672442</c:v>
                </c:pt>
                <c:pt idx="16">
                  <c:v>588.32877172376857</c:v>
                </c:pt>
                <c:pt idx="17">
                  <c:v>589.76639767328686</c:v>
                </c:pt>
                <c:pt idx="18">
                  <c:v>591.20138843302743</c:v>
                </c:pt>
                <c:pt idx="19">
                  <c:v>592.63375019343096</c:v>
                </c:pt>
                <c:pt idx="20">
                  <c:v>594.06348911830003</c:v>
                </c:pt>
                <c:pt idx="21">
                  <c:v>595.49061135272666</c:v>
                </c:pt>
                <c:pt idx="22">
                  <c:v>596.91512303086927</c:v>
                </c:pt>
                <c:pt idx="23">
                  <c:v>598.3370302680205</c:v>
                </c:pt>
                <c:pt idx="24">
                  <c:v>599.75633915282856</c:v>
                </c:pt>
                <c:pt idx="25">
                  <c:v>601.17305574744887</c:v>
                </c:pt>
                <c:pt idx="26">
                  <c:v>602.58718608769504</c:v>
                </c:pt>
                <c:pt idx="27">
                  <c:v>603.9987361831885</c:v>
                </c:pt>
                <c:pt idx="28">
                  <c:v>605.40771201750727</c:v>
                </c:pt>
                <c:pt idx="29">
                  <c:v>606.81411954833311</c:v>
                </c:pt>
                <c:pt idx="30">
                  <c:v>608.2179647075983</c:v>
                </c:pt>
                <c:pt idx="31">
                  <c:v>609.619253401631</c:v>
                </c:pt>
                <c:pt idx="32">
                  <c:v>611.01799151129967</c:v>
                </c:pt>
                <c:pt idx="33">
                  <c:v>612.41418489215653</c:v>
                </c:pt>
                <c:pt idx="34">
                  <c:v>613.80783937457954</c:v>
                </c:pt>
                <c:pt idx="35">
                  <c:v>615.19896076391433</c:v>
                </c:pt>
                <c:pt idx="36">
                  <c:v>616.58755484061385</c:v>
                </c:pt>
                <c:pt idx="37">
                  <c:v>617.97362736037826</c:v>
                </c:pt>
                <c:pt idx="38">
                  <c:v>619.35718405429304</c:v>
                </c:pt>
                <c:pt idx="39">
                  <c:v>620.73823062896633</c:v>
                </c:pt>
                <c:pt idx="40">
                  <c:v>622.11677276666546</c:v>
                </c:pt>
                <c:pt idx="41">
                  <c:v>623.49281612545224</c:v>
                </c:pt>
                <c:pt idx="42">
                  <c:v>624.86636633931766</c:v>
                </c:pt>
                <c:pt idx="43">
                  <c:v>626.2374290183152</c:v>
                </c:pt>
                <c:pt idx="44">
                  <c:v>627.60600974869351</c:v>
                </c:pt>
                <c:pt idx="45">
                  <c:v>628.97211409302827</c:v>
                </c:pt>
                <c:pt idx="46">
                  <c:v>630.33574759035264</c:v>
                </c:pt>
                <c:pt idx="47">
                  <c:v>631.69691575628735</c:v>
                </c:pt>
                <c:pt idx="48">
                  <c:v>633.05562408316939</c:v>
                </c:pt>
                <c:pt idx="49">
                  <c:v>634.41187804018034</c:v>
                </c:pt>
                <c:pt idx="50">
                  <c:v>635.76568307347327</c:v>
                </c:pt>
                <c:pt idx="51">
                  <c:v>637.11704460629915</c:v>
                </c:pt>
                <c:pt idx="52">
                  <c:v>638.46596803913201</c:v>
                </c:pt>
                <c:pt idx="53">
                  <c:v>639.81245874979379</c:v>
                </c:pt>
                <c:pt idx="54">
                  <c:v>641.15652209357768</c:v>
                </c:pt>
                <c:pt idx="55">
                  <c:v>642.49816340337111</c:v>
                </c:pt>
                <c:pt idx="56">
                  <c:v>643.83738798977777</c:v>
                </c:pt>
                <c:pt idx="57">
                  <c:v>645.17420114123831</c:v>
                </c:pt>
                <c:pt idx="58">
                  <c:v>646.50860812415112</c:v>
                </c:pt>
                <c:pt idx="59">
                  <c:v>647.84061418299154</c:v>
                </c:pt>
                <c:pt idx="60">
                  <c:v>649.17022454043035</c:v>
                </c:pt>
                <c:pt idx="61">
                  <c:v>650.49744439745189</c:v>
                </c:pt>
                <c:pt idx="62">
                  <c:v>651.82227893347078</c:v>
                </c:pt>
                <c:pt idx="63">
                  <c:v>653.14473330644842</c:v>
                </c:pt>
                <c:pt idx="64">
                  <c:v>654.46481265300815</c:v>
                </c:pt>
                <c:pt idx="65">
                  <c:v>655.78252208855008</c:v>
                </c:pt>
                <c:pt idx="66">
                  <c:v>657.0978667073648</c:v>
                </c:pt>
                <c:pt idx="67">
                  <c:v>658.41085158274643</c:v>
                </c:pt>
                <c:pt idx="68">
                  <c:v>659.72148176710505</c:v>
                </c:pt>
                <c:pt idx="69">
                  <c:v>661.0297622920782</c:v>
                </c:pt>
                <c:pt idx="70">
                  <c:v>662.33569816864156</c:v>
                </c:pt>
                <c:pt idx="71">
                  <c:v>663.63929438721925</c:v>
                </c:pt>
                <c:pt idx="72">
                  <c:v>664.94055591779295</c:v>
                </c:pt>
                <c:pt idx="73">
                  <c:v>666.23948771001039</c:v>
                </c:pt>
                <c:pt idx="74">
                  <c:v>667.53609469329331</c:v>
                </c:pt>
                <c:pt idx="75">
                  <c:v>668.83038177694448</c:v>
                </c:pt>
                <c:pt idx="76">
                  <c:v>670.12235385025417</c:v>
                </c:pt>
                <c:pt idx="77">
                  <c:v>671.41201578260586</c:v>
                </c:pt>
                <c:pt idx="78">
                  <c:v>672.69937242358117</c:v>
                </c:pt>
                <c:pt idx="79">
                  <c:v>673.98442860306386</c:v>
                </c:pt>
                <c:pt idx="80">
                  <c:v>675.2671891313438</c:v>
                </c:pt>
                <c:pt idx="81">
                  <c:v>676.54765879921956</c:v>
                </c:pt>
                <c:pt idx="82">
                  <c:v>677.82584237810079</c:v>
                </c:pt>
                <c:pt idx="83">
                  <c:v>679.10174462010957</c:v>
                </c:pt>
                <c:pt idx="84">
                  <c:v>680.37537025818142</c:v>
                </c:pt>
                <c:pt idx="85">
                  <c:v>681.6467240061653</c:v>
                </c:pt>
                <c:pt idx="86">
                  <c:v>682.91581055892323</c:v>
                </c:pt>
                <c:pt idx="87">
                  <c:v>684.18263459242894</c:v>
                </c:pt>
                <c:pt idx="88">
                  <c:v>685.44720076386636</c:v>
                </c:pt>
                <c:pt idx="89">
                  <c:v>686.70951371172703</c:v>
                </c:pt>
                <c:pt idx="90">
                  <c:v>687.96957805590682</c:v>
                </c:pt>
                <c:pt idx="91">
                  <c:v>689.22739839780252</c:v>
                </c:pt>
                <c:pt idx="92">
                  <c:v>690.48297932040714</c:v>
                </c:pt>
                <c:pt idx="93">
                  <c:v>691.73632538840525</c:v>
                </c:pt>
                <c:pt idx="94">
                  <c:v>692.98744114826695</c:v>
                </c:pt>
                <c:pt idx="95">
                  <c:v>694.23633112834204</c:v>
                </c:pt>
                <c:pt idx="96">
                  <c:v>695.48299983895299</c:v>
                </c:pt>
                <c:pt idx="97">
                  <c:v>696.72745177248748</c:v>
                </c:pt>
                <c:pt idx="98">
                  <c:v>697.96969140349017</c:v>
                </c:pt>
                <c:pt idx="99">
                  <c:v>699.20972318875431</c:v>
                </c:pt>
                <c:pt idx="100">
                  <c:v>700.44755156741246</c:v>
                </c:pt>
                <c:pt idx="101">
                  <c:v>712.70499046454131</c:v>
                </c:pt>
                <c:pt idx="102">
                  <c:v>724.74492939794459</c:v>
                </c:pt>
                <c:pt idx="103">
                  <c:v>736.57163950669394</c:v>
                </c:pt>
                <c:pt idx="104">
                  <c:v>748.1892267971607</c:v>
                </c:pt>
                <c:pt idx="105">
                  <c:v>759.60164026560244</c:v>
                </c:pt>
                <c:pt idx="106">
                  <c:v>770.81267951679445</c:v>
                </c:pt>
                <c:pt idx="107">
                  <c:v>781.82600191580491</c:v>
                </c:pt>
                <c:pt idx="108">
                  <c:v>792.64512930684919</c:v>
                </c:pt>
                <c:pt idx="109">
                  <c:v>803.27345433030177</c:v>
                </c:pt>
                <c:pt idx="110">
                  <c:v>813.71424636636141</c:v>
                </c:pt>
                <c:pt idx="111">
                  <c:v>823.97065713152244</c:v>
                </c:pt>
                <c:pt idx="112">
                  <c:v>834.04572595188165</c:v>
                </c:pt>
                <c:pt idx="113">
                  <c:v>843.94238473538462</c:v>
                </c:pt>
                <c:pt idx="114">
                  <c:v>853.66346266335961</c:v>
                </c:pt>
                <c:pt idx="115">
                  <c:v>863.21169062009335</c:v>
                </c:pt>
                <c:pt idx="116">
                  <c:v>872.58970537775031</c:v>
                </c:pt>
                <c:pt idx="117">
                  <c:v>881.80005355260846</c:v>
                </c:pt>
                <c:pt idx="118">
                  <c:v>890.84519534737774</c:v>
                </c:pt>
                <c:pt idx="119">
                  <c:v>899.72750809325623</c:v>
                </c:pt>
                <c:pt idx="120">
                  <c:v>908.44928960437119</c:v>
                </c:pt>
                <c:pt idx="121">
                  <c:v>917.01276135632031</c:v>
                </c:pt>
                <c:pt idx="122">
                  <c:v>925.42007149968208</c:v>
                </c:pt>
                <c:pt idx="123">
                  <c:v>933.67329771858101</c:v>
                </c:pt>
                <c:pt idx="124">
                  <c:v>941.77444994367852</c:v>
                </c:pt>
                <c:pt idx="125">
                  <c:v>949.72547292830177</c:v>
                </c:pt>
                <c:pt idx="126">
                  <c:v>957.52824869581468</c:v>
                </c:pt>
                <c:pt idx="127">
                  <c:v>965.18459886578</c:v>
                </c:pt>
                <c:pt idx="128">
                  <c:v>972.69628686594478</c:v>
                </c:pt>
                <c:pt idx="129">
                  <c:v>980.06502003660751</c:v>
                </c:pt>
                <c:pt idx="130">
                  <c:v>987.29245163348946</c:v>
                </c:pt>
                <c:pt idx="131">
                  <c:v>994.38018273482453</c:v>
                </c:pt>
                <c:pt idx="132">
                  <c:v>1001.3297640580122</c:v>
                </c:pt>
                <c:pt idx="133">
                  <c:v>1008.1426976908291</c:v>
                </c:pt>
                <c:pt idx="134">
                  <c:v>1014.8204387418767</c:v>
                </c:pt>
                <c:pt idx="135">
                  <c:v>1021.364396914646</c:v>
                </c:pt>
                <c:pt idx="136">
                  <c:v>1027.7759380093048</c:v>
                </c:pt>
                <c:pt idx="137">
                  <c:v>1034.0563853560593</c:v>
                </c:pt>
                <c:pt idx="138">
                  <c:v>1040.207021183707</c:v>
                </c:pt>
                <c:pt idx="139">
                  <c:v>1046.2290879267762</c:v>
                </c:pt>
                <c:pt idx="140">
                  <c:v>1052.1237894744479</c:v>
                </c:pt>
                <c:pt idx="141">
                  <c:v>1057.8922923642638</c:v>
                </c:pt>
                <c:pt idx="142">
                  <c:v>1063.5357269234535</c:v>
                </c:pt>
                <c:pt idx="143">
                  <c:v>1069.0551883605488</c:v>
                </c:pt>
                <c:pt idx="144">
                  <c:v>1074.4517378098033</c:v>
                </c:pt>
                <c:pt idx="145">
                  <c:v>1079.7264033307983</c:v>
                </c:pt>
                <c:pt idx="146">
                  <c:v>1084.880180865485</c:v>
                </c:pt>
                <c:pt idx="147">
                  <c:v>1089.9140351547924</c:v>
                </c:pt>
                <c:pt idx="148">
                  <c:v>1094.8289006168259</c:v>
                </c:pt>
                <c:pt idx="149">
                  <c:v>1099.6256821885752</c:v>
                </c:pt>
                <c:pt idx="150">
                  <c:v>1104.3052561329582</c:v>
                </c:pt>
                <c:pt idx="151">
                  <c:v>1108.868470812944</c:v>
                </c:pt>
                <c:pt idx="152">
                  <c:v>1113.3161474344195</c:v>
                </c:pt>
                <c:pt idx="153">
                  <c:v>1117.6490807593966</c:v>
                </c:pt>
                <c:pt idx="154">
                  <c:v>1121.86803979109</c:v>
                </c:pt>
                <c:pt idx="155">
                  <c:v>1125.9737684323454</c:v>
                </c:pt>
                <c:pt idx="156">
                  <c:v>1129.9669861188456</c:v>
                </c:pt>
                <c:pt idx="157">
                  <c:v>1133.848388428484</c:v>
                </c:pt>
                <c:pt idx="158">
                  <c:v>1137.6186476682601</c:v>
                </c:pt>
                <c:pt idx="159">
                  <c:v>1141.2784134400254</c:v>
                </c:pt>
                <c:pt idx="160">
                  <c:v>1144.8283131863896</c:v>
                </c:pt>
                <c:pt idx="161">
                  <c:v>1148.2689527180892</c:v>
                </c:pt>
                <c:pt idx="162">
                  <c:v>1151.6009167241134</c:v>
                </c:pt>
                <c:pt idx="163">
                  <c:v>1154.8247692658945</c:v>
                </c:pt>
                <c:pt idx="164">
                  <c:v>1157.9410542568846</c:v>
                </c:pt>
                <c:pt idx="165">
                  <c:v>1160.9502959288648</c:v>
                </c:pt>
                <c:pt idx="166">
                  <c:v>1163.8529992863726</c:v>
                </c:pt>
                <c:pt idx="167">
                  <c:v>1166.6496505506809</c:v>
                </c:pt>
                <c:pt idx="168">
                  <c:v>1169.3407175948221</c:v>
                </c:pt>
                <c:pt idx="169">
                  <c:v>1171.9266503712204</c:v>
                </c:pt>
                <c:pt idx="170">
                  <c:v>1174.4078813335873</c:v>
                </c:pt>
                <c:pt idx="171">
                  <c:v>1176.7848258548277</c:v>
                </c:pt>
                <c:pt idx="172">
                  <c:v>1179.0578826428207</c:v>
                </c:pt>
                <c:pt idx="173">
                  <c:v>1181.2274341560592</c:v>
                </c:pt>
                <c:pt idx="174">
                  <c:v>1183.2938470212739</c:v>
                </c:pt>
                <c:pt idx="175">
                  <c:v>1185.2574724553092</c:v>
                </c:pt>
                <c:pt idx="176">
                  <c:v>1187.118646693672</c:v>
                </c:pt>
                <c:pt idx="177">
                  <c:v>1188.8776914283305</c:v>
                </c:pt>
                <c:pt idx="178">
                  <c:v>1190.5349142574878</c:v>
                </c:pt>
                <c:pt idx="179">
                  <c:v>1192.0906091501938</c:v>
                </c:pt>
                <c:pt idx="180">
                  <c:v>1193.5450569287748</c:v>
                </c:pt>
                <c:pt idx="181">
                  <c:v>1194.8985257721333</c:v>
                </c:pt>
                <c:pt idx="182">
                  <c:v>1196.1512717430028</c:v>
                </c:pt>
                <c:pt idx="183">
                  <c:v>1197.3035393421849</c:v>
                </c:pt>
                <c:pt idx="184">
                  <c:v>1198.3555620926697</c:v>
                </c:pt>
                <c:pt idx="185">
                  <c:v>1199.3075631562785</c:v>
                </c:pt>
                <c:pt idx="186">
                  <c:v>1200.1597559850866</c:v>
                </c:pt>
                <c:pt idx="187">
                  <c:v>1200.9123450093487</c:v>
                </c:pt>
                <c:pt idx="188">
                  <c:v>1201.5655263629462</c:v>
                </c:pt>
                <c:pt idx="189">
                  <c:v>1202.1194886465164</c:v>
                </c:pt>
                <c:pt idx="190">
                  <c:v>1202.574413727401</c:v>
                </c:pt>
                <c:pt idx="191">
                  <c:v>1202.9304775744117</c:v>
                </c:pt>
                <c:pt idx="192">
                  <c:v>1203.1878511241762</c:v>
                </c:pt>
                <c:pt idx="193">
                  <c:v>1203.3467011745663</c:v>
                </c:pt>
                <c:pt idx="194">
                  <c:v>1203.407191299505</c:v>
                </c:pt>
                <c:pt idx="195">
                  <c:v>1203.369482778349</c:v>
                </c:pt>
                <c:pt idx="196">
                  <c:v>1203.2337355321604</c:v>
                </c:pt>
                <c:pt idx="197">
                  <c:v>1203.0001090585617</c:v>
                </c:pt>
                <c:pt idx="198">
                  <c:v>1202.6687633565703</c:v>
                </c:pt>
                <c:pt idx="199">
                  <c:v>1202.2398598328564</c:v>
                </c:pt>
                <c:pt idx="200">
                  <c:v>1201.7135621812686</c:v>
                </c:pt>
                <c:pt idx="201">
                  <c:v>1201.0900372281626</c:v>
                </c:pt>
                <c:pt idx="202">
                  <c:v>1200.3694557370386</c:v>
                </c:pt>
                <c:pt idx="203">
                  <c:v>1199.5519931671272</c:v>
                </c:pt>
                <c:pt idx="204">
                  <c:v>1198.637830381809</c:v>
                </c:pt>
                <c:pt idx="205">
                  <c:v>1197.6271543040189</c:v>
                </c:pt>
                <c:pt idx="206">
                  <c:v>1196.5201585170068</c:v>
                </c:pt>
                <c:pt idx="207">
                  <c:v>1195.3170438099444</c:v>
                </c:pt>
                <c:pt idx="208">
                  <c:v>1194.0180186688408</c:v>
                </c:pt>
                <c:pt idx="209">
                  <c:v>1192.6232997140514</c:v>
                </c:pt>
                <c:pt idx="210">
                  <c:v>1191.1331120862983</c:v>
                </c:pt>
                <c:pt idx="211">
                  <c:v>1189.5476897836081</c:v>
                </c:pt>
                <c:pt idx="212">
                  <c:v>1187.8672759518959</c:v>
                </c:pt>
                <c:pt idx="213">
                  <c:v>1186.0921231321211</c:v>
                </c:pt>
                <c:pt idx="214">
                  <c:v>1184.2224934670305</c:v>
                </c:pt>
                <c:pt idx="215">
                  <c:v>1182.2586588704958</c:v>
                </c:pt>
                <c:pt idx="216">
                  <c:v>1180.20090116239</c:v>
                </c:pt>
                <c:pt idx="217">
                  <c:v>1178.0495121718261</c:v>
                </c:pt>
                <c:pt idx="218">
                  <c:v>1175.8047938114296</c:v>
                </c:pt>
                <c:pt idx="219">
                  <c:v>1173.4670581251485</c:v>
                </c:pt>
                <c:pt idx="220">
                  <c:v>1171.03662731192</c:v>
                </c:pt>
                <c:pt idx="221">
                  <c:v>1168.5138337273333</c:v>
                </c:pt>
                <c:pt idx="222">
                  <c:v>1165.899019865245</c:v>
                </c:pt>
                <c:pt idx="223">
                  <c:v>1163.1925383211335</c:v>
                </c:pt>
                <c:pt idx="224">
                  <c:v>1160.3947517388162</c:v>
                </c:pt>
                <c:pt idx="225">
                  <c:v>1157.5060327420015</c:v>
                </c:pt>
                <c:pt idx="226">
                  <c:v>1154.5267638520111</c:v>
                </c:pt>
                <c:pt idx="227">
                  <c:v>1151.4573373928802</c:v>
                </c:pt>
                <c:pt idx="228">
                  <c:v>1148.2981553849293</c:v>
                </c:pt>
                <c:pt idx="229">
                  <c:v>1145.0496294278012</c:v>
                </c:pt>
                <c:pt idx="230">
                  <c:v>1141.7121805738602</c:v>
                </c:pt>
                <c:pt idx="231">
                  <c:v>1138.2862391927736</c:v>
                </c:pt>
                <c:pt idx="232">
                  <c:v>1134.7722448280181</c:v>
                </c:pt>
                <c:pt idx="233">
                  <c:v>1131.1706460459941</c:v>
                </c:pt>
                <c:pt idx="234">
                  <c:v>1127.4819002783665</c:v>
                </c:pt>
                <c:pt idx="235">
                  <c:v>1123.7064736582081</c:v>
                </c:pt>
                <c:pt idx="236">
                  <c:v>1119.8448408504673</c:v>
                </c:pt>
                <c:pt idx="237">
                  <c:v>1115.8974848772511</c:v>
                </c:pt>
                <c:pt idx="238">
                  <c:v>1111.8648969383714</c:v>
                </c:pt>
                <c:pt idx="239">
                  <c:v>1107.7475762275762</c:v>
                </c:pt>
                <c:pt idx="240">
                  <c:v>1103.5460297448562</c:v>
                </c:pt>
                <c:pt idx="241">
                  <c:v>1099.2607721051938</c:v>
                </c:pt>
                <c:pt idx="242">
                  <c:v>1094.8923253441001</c:v>
                </c:pt>
                <c:pt idx="243">
                  <c:v>1090.4412187202634</c:v>
                </c:pt>
                <c:pt idx="244">
                  <c:v>1085.9079885156168</c:v>
                </c:pt>
                <c:pt idx="245">
                  <c:v>1081.2931778331147</c:v>
                </c:pt>
                <c:pt idx="246">
                  <c:v>1076.597336392495</c:v>
                </c:pt>
                <c:pt idx="247">
                  <c:v>1071.8210203242911</c:v>
                </c:pt>
                <c:pt idx="248">
                  <c:v>1066.964791962341</c:v>
                </c:pt>
                <c:pt idx="249">
                  <c:v>1062.0292196350376</c:v>
                </c:pt>
                <c:pt idx="250">
                  <c:v>1057.0148774555464</c:v>
                </c:pt>
                <c:pt idx="251">
                  <c:v>1051.9223451112116</c:v>
                </c:pt>
                <c:pt idx="252">
                  <c:v>1046.7522076523628</c:v>
                </c:pt>
                <c:pt idx="253">
                  <c:v>1041.505055280724</c:v>
                </c:pt>
                <c:pt idx="254">
                  <c:v>1036.1814831376205</c:v>
                </c:pt>
                <c:pt idx="255">
                  <c:v>1030.7820910921716</c:v>
                </c:pt>
                <c:pt idx="256">
                  <c:v>1025.30748352965</c:v>
                </c:pt>
                <c:pt idx="257">
                  <c:v>1019.7582691401808</c:v>
                </c:pt>
                <c:pt idx="258">
                  <c:v>1014.1350607079511</c:v>
                </c:pt>
                <c:pt idx="259">
                  <c:v>1008.438474901087</c:v>
                </c:pt>
                <c:pt idx="260">
                  <c:v>1002.6691320623578</c:v>
                </c:pt>
                <c:pt idx="261">
                  <c:v>996.82765600085452</c:v>
                </c:pt>
                <c:pt idx="262">
                  <c:v>990.91467378478853</c:v>
                </c:pt>
                <c:pt idx="263">
                  <c:v>984.93081553554748</c:v>
                </c:pt>
                <c:pt idx="264">
                  <c:v>978.87671422314293</c:v>
                </c:pt>
                <c:pt idx="265">
                  <c:v>972.75300546317726</c:v>
                </c:pt>
                <c:pt idx="266">
                  <c:v>966.56032731545213</c:v>
                </c:pt>
                <c:pt idx="267">
                  <c:v>960.29932008433707</c:v>
                </c:pt>
                <c:pt idx="268">
                  <c:v>953.97062612101013</c:v>
                </c:pt>
                <c:pt idx="269">
                  <c:v>947.57488962767934</c:v>
                </c:pt>
                <c:pt idx="270">
                  <c:v>941.1127564638864</c:v>
                </c:pt>
                <c:pt idx="271">
                  <c:v>934.58487395499185</c:v>
                </c:pt>
                <c:pt idx="272">
                  <c:v>927.99189070293528</c:v>
                </c:pt>
                <c:pt idx="273">
                  <c:v>921.3344563993578</c:v>
                </c:pt>
                <c:pt idx="274">
                  <c:v>914.61322164117257</c:v>
                </c:pt>
                <c:pt idx="275">
                  <c:v>907.82883774866207</c:v>
                </c:pt>
                <c:pt idx="276">
                  <c:v>900.98195658617726</c:v>
                </c:pt>
                <c:pt idx="277">
                  <c:v>894.07323038550919</c:v>
                </c:pt>
                <c:pt idx="278">
                  <c:v>887.10331157199994</c:v>
                </c:pt>
                <c:pt idx="279">
                  <c:v>880.07285259345429</c:v>
                </c:pt>
                <c:pt idx="280">
                  <c:v>872.98250575191003</c:v>
                </c:pt>
                <c:pt idx="281">
                  <c:v>865.83292303832127</c:v>
                </c:pt>
                <c:pt idx="282">
                  <c:v>858.62475597020307</c:v>
                </c:pt>
                <c:pt idx="283">
                  <c:v>851.35865543228419</c:v>
                </c:pt>
                <c:pt idx="284">
                  <c:v>844.03527152020877</c:v>
                </c:pt>
                <c:pt idx="285">
                  <c:v>836.65525338732539</c:v>
                </c:pt>
                <c:pt idx="286">
                  <c:v>829.21924909459676</c:v>
                </c:pt>
                <c:pt idx="287">
                  <c:v>821.7279054636607</c:v>
                </c:pt>
                <c:pt idx="288">
                  <c:v>814.18186793306973</c:v>
                </c:pt>
                <c:pt idx="289">
                  <c:v>806.58178041773101</c:v>
                </c:pt>
                <c:pt idx="290">
                  <c:v>798.92828517156772</c:v>
                </c:pt>
                <c:pt idx="291">
                  <c:v>791.22202265341707</c:v>
                </c:pt>
                <c:pt idx="292">
                  <c:v>783.46363139617893</c:v>
                </c:pt>
                <c:pt idx="293">
                  <c:v>775.65374787922394</c:v>
                </c:pt>
                <c:pt idx="294">
                  <c:v>767.79300640406893</c:v>
                </c:pt>
                <c:pt idx="295">
                  <c:v>759.88203897332232</c:v>
                </c:pt>
                <c:pt idx="296">
                  <c:v>751.92147517290061</c:v>
                </c:pt>
                <c:pt idx="297">
                  <c:v>743.91194205751469</c:v>
                </c:pt>
                <c:pt idx="298">
                  <c:v>735.85406403941965</c:v>
                </c:pt>
                <c:pt idx="299">
                  <c:v>727.74846278042207</c:v>
                </c:pt>
                <c:pt idx="300">
                  <c:v>719.59575708713385</c:v>
                </c:pt>
                <c:pt idx="301">
                  <c:v>711.39656280946076</c:v>
                </c:pt>
                <c:pt idx="302">
                  <c:v>703.1514927423101</c:v>
                </c:pt>
                <c:pt idx="303">
                  <c:v>694.86115653050092</c:v>
                </c:pt>
                <c:pt idx="304">
                  <c:v>686.52616057685759</c:v>
                </c:pt>
                <c:pt idx="305">
                  <c:v>678.14710795346434</c:v>
                </c:pt>
                <c:pt idx="306">
                  <c:v>669.7245983160584</c:v>
                </c:pt>
                <c:pt idx="307">
                  <c:v>661.259227821536</c:v>
                </c:pt>
                <c:pt idx="308">
                  <c:v>652.75158904854368</c:v>
                </c:pt>
                <c:pt idx="309">
                  <c:v>644.20227092112623</c:v>
                </c:pt>
                <c:pt idx="310">
                  <c:v>635.61185863540106</c:v>
                </c:pt>
                <c:pt idx="311">
                  <c:v>626.9809335892262</c:v>
                </c:pt>
                <c:pt idx="312">
                  <c:v>618.31007331482863</c:v>
                </c:pt>
                <c:pt idx="313">
                  <c:v>609.59985141435777</c:v>
                </c:pt>
                <c:pt idx="314">
                  <c:v>600.85083749832791</c:v>
                </c:pt>
                <c:pt idx="315">
                  <c:v>592.06359712691221</c:v>
                </c:pt>
                <c:pt idx="316">
                  <c:v>583.23869175404866</c:v>
                </c:pt>
                <c:pt idx="317">
                  <c:v>574.37667867431958</c:v>
                </c:pt>
                <c:pt idx="318">
                  <c:v>565.47811097256226</c:v>
                </c:pt>
                <c:pt idx="319">
                  <c:v>556.54353747617063</c:v>
                </c:pt>
                <c:pt idx="320">
                  <c:v>547.57350271004407</c:v>
                </c:pt>
                <c:pt idx="321">
                  <c:v>538.56854685414066</c:v>
                </c:pt>
                <c:pt idx="322">
                  <c:v>529.52920570359106</c:v>
                </c:pt>
                <c:pt idx="323">
                  <c:v>520.45601063132733</c:v>
                </c:pt>
                <c:pt idx="324">
                  <c:v>511.34948855318294</c:v>
                </c:pt>
                <c:pt idx="325">
                  <c:v>502.2101618954166</c:v>
                </c:pt>
                <c:pt idx="326">
                  <c:v>493.03854856461498</c:v>
                </c:pt>
                <c:pt idx="327">
                  <c:v>483.83516191992709</c:v>
                </c:pt>
                <c:pt idx="328">
                  <c:v>474.60051074758371</c:v>
                </c:pt>
                <c:pt idx="329">
                  <c:v>465.33509923765433</c:v>
                </c:pt>
                <c:pt idx="330">
                  <c:v>456.03942696299481</c:v>
                </c:pt>
                <c:pt idx="331">
                  <c:v>446.71398886033774</c:v>
                </c:pt>
                <c:pt idx="332">
                  <c:v>437.3592752134781</c:v>
                </c:pt>
                <c:pt idx="333">
                  <c:v>427.9757716385065</c:v>
                </c:pt>
                <c:pt idx="334">
                  <c:v>418.56395907104235</c:v>
                </c:pt>
                <c:pt idx="335">
                  <c:v>409.12431375541922</c:v>
                </c:pt>
                <c:pt idx="336">
                  <c:v>399.65730723577497</c:v>
                </c:pt>
                <c:pt idx="337">
                  <c:v>390.16340634899905</c:v>
                </c:pt>
                <c:pt idx="338">
                  <c:v>380.64307321948985</c:v>
                </c:pt>
                <c:pt idx="339">
                  <c:v>371.09676525567505</c:v>
                </c:pt>
                <c:pt idx="340">
                  <c:v>361.52493514824795</c:v>
                </c:pt>
                <c:pt idx="341">
                  <c:v>351.92803087007343</c:v>
                </c:pt>
                <c:pt idx="342">
                  <c:v>342.30649567771724</c:v>
                </c:pt>
                <c:pt idx="343">
                  <c:v>332.66076811455281</c:v>
                </c:pt>
                <c:pt idx="344">
                  <c:v>322.99128201539986</c:v>
                </c:pt>
                <c:pt idx="345">
                  <c:v>313.29846651264995</c:v>
                </c:pt>
                <c:pt idx="346">
                  <c:v>303.58274604383399</c:v>
                </c:pt>
                <c:pt idx="347">
                  <c:v>293.8445403605877</c:v>
                </c:pt>
                <c:pt idx="348">
                  <c:v>284.08426453897124</c:v>
                </c:pt>
                <c:pt idx="349">
                  <c:v>274.30232899109956</c:v>
                </c:pt>
                <c:pt idx="350">
                  <c:v>264.49913947804066</c:v>
                </c:pt>
                <c:pt idx="351">
                  <c:v>254.67509712394022</c:v>
                </c:pt>
                <c:pt idx="352">
                  <c:v>244.83059843132969</c:v>
                </c:pt>
                <c:pt idx="353">
                  <c:v>234.96603529757809</c:v>
                </c:pt>
                <c:pt idx="354">
                  <c:v>225.08179503244594</c:v>
                </c:pt>
                <c:pt idx="355">
                  <c:v>215.17826037670207</c:v>
                </c:pt>
                <c:pt idx="356">
                  <c:v>205.25580952176367</c:v>
                </c:pt>
                <c:pt idx="357">
                  <c:v>195.31481613032099</c:v>
                </c:pt>
                <c:pt idx="358">
                  <c:v>185.35564935790876</c:v>
                </c:pt>
                <c:pt idx="359">
                  <c:v>175.37867387538662</c:v>
                </c:pt>
                <c:pt idx="360">
                  <c:v>165.38424989229216</c:v>
                </c:pt>
                <c:pt idx="361">
                  <c:v>155.37273318103016</c:v>
                </c:pt>
                <c:pt idx="362">
                  <c:v>145.3444751018628</c:v>
                </c:pt>
                <c:pt idx="363">
                  <c:v>135.29982262866591</c:v>
                </c:pt>
                <c:pt idx="364">
                  <c:v>125.23911837541725</c:v>
                </c:pt>
                <c:pt idx="365">
                  <c:v>115.1627006233834</c:v>
                </c:pt>
                <c:pt idx="366">
                  <c:v>105.07090334897238</c:v>
                </c:pt>
                <c:pt idx="367">
                  <c:v>94.964056252220047</c:v>
                </c:pt>
                <c:pt idx="368">
                  <c:v>84.842484785878881</c:v>
                </c:pt>
                <c:pt idx="369">
                  <c:v>74.706510185078272</c:v>
                </c:pt>
                <c:pt idx="370">
                  <c:v>64.556449497526472</c:v>
                </c:pt>
                <c:pt idx="371">
                  <c:v>54.392615614224695</c:v>
                </c:pt>
                <c:pt idx="372">
                  <c:v>44.215317300664751</c:v>
                </c:pt>
                <c:pt idx="373">
                  <c:v>34.024859228482171</c:v>
                </c:pt>
                <c:pt idx="374">
                  <c:v>23.821542007537445</c:v>
                </c:pt>
                <c:pt idx="375">
                  <c:v>13.60566221839872</c:v>
                </c:pt>
                <c:pt idx="376">
                  <c:v>3.3775124451999083</c:v>
                </c:pt>
                <c:pt idx="377">
                  <c:v>-6.8626186911511535</c:v>
                </c:pt>
                <c:pt idx="378">
                  <c:v>-6.8728647470848232</c:v>
                </c:pt>
                <c:pt idx="379">
                  <c:v>-6.8831108145736586</c:v>
                </c:pt>
                <c:pt idx="380">
                  <c:v>-6.8933568936173808</c:v>
                </c:pt>
                <c:pt idx="381">
                  <c:v>-6.9036029842157109</c:v>
                </c:pt>
                <c:pt idx="382">
                  <c:v>-6.913849086368371</c:v>
                </c:pt>
                <c:pt idx="383">
                  <c:v>-6.9240952000750831</c:v>
                </c:pt>
                <c:pt idx="384">
                  <c:v>-6.9343413253355681</c:v>
                </c:pt>
                <c:pt idx="385">
                  <c:v>-6.9445874621495483</c:v>
                </c:pt>
                <c:pt idx="386">
                  <c:v>-6.9548336105167445</c:v>
                </c:pt>
                <c:pt idx="387">
                  <c:v>-6.965079770436879</c:v>
                </c:pt>
                <c:pt idx="388">
                  <c:v>-6.9753259419096727</c:v>
                </c:pt>
                <c:pt idx="389">
                  <c:v>-6.9855721249348477</c:v>
                </c:pt>
                <c:pt idx="390">
                  <c:v>-6.9958183195121251</c:v>
                </c:pt>
                <c:pt idx="391">
                  <c:v>-7.0060645256412268</c:v>
                </c:pt>
                <c:pt idx="392">
                  <c:v>-7.016310743321875</c:v>
                </c:pt>
                <c:pt idx="393">
                  <c:v>-7.0265569725537906</c:v>
                </c:pt>
                <c:pt idx="394">
                  <c:v>-7.0368032133366958</c:v>
                </c:pt>
                <c:pt idx="395">
                  <c:v>-7.0470494656703115</c:v>
                </c:pt>
                <c:pt idx="396">
                  <c:v>-7.0572957295543599</c:v>
                </c:pt>
                <c:pt idx="397">
                  <c:v>-7.067542004988562</c:v>
                </c:pt>
                <c:pt idx="398">
                  <c:v>-7.0777882919726398</c:v>
                </c:pt>
                <c:pt idx="399">
                  <c:v>-7.0880345905063153</c:v>
                </c:pt>
                <c:pt idx="400">
                  <c:v>-7.0982809005893097</c:v>
                </c:pt>
                <c:pt idx="401">
                  <c:v>-7.1085272222213449</c:v>
                </c:pt>
                <c:pt idx="402">
                  <c:v>-7.1187735554021421</c:v>
                </c:pt>
                <c:pt idx="403">
                  <c:v>-7.1290199001314232</c:v>
                </c:pt>
                <c:pt idx="404">
                  <c:v>-7.1392662564089102</c:v>
                </c:pt>
                <c:pt idx="405">
                  <c:v>-7.1495126242343243</c:v>
                </c:pt>
                <c:pt idx="406">
                  <c:v>-7.1597590036073875</c:v>
                </c:pt>
                <c:pt idx="407">
                  <c:v>-7.1700053945278208</c:v>
                </c:pt>
                <c:pt idx="408">
                  <c:v>-7.1802517969953472</c:v>
                </c:pt>
                <c:pt idx="409">
                  <c:v>-7.1904982110096869</c:v>
                </c:pt>
                <c:pt idx="410">
                  <c:v>-7.2007446365705627</c:v>
                </c:pt>
                <c:pt idx="411">
                  <c:v>-7.2109910736776959</c:v>
                </c:pt>
                <c:pt idx="412">
                  <c:v>-7.2212375223308074</c:v>
                </c:pt>
                <c:pt idx="413">
                  <c:v>-7.2314839825296202</c:v>
                </c:pt>
                <c:pt idx="414">
                  <c:v>-7.2417304542738554</c:v>
                </c:pt>
                <c:pt idx="415">
                  <c:v>-7.2519769375632341</c:v>
                </c:pt>
                <c:pt idx="416">
                  <c:v>-7.2622234323974793</c:v>
                </c:pt>
                <c:pt idx="417">
                  <c:v>-7.2724699387763119</c:v>
                </c:pt>
                <c:pt idx="418">
                  <c:v>-7.2827164566994531</c:v>
                </c:pt>
                <c:pt idx="419">
                  <c:v>-7.2929629861666259</c:v>
                </c:pt>
                <c:pt idx="420">
                  <c:v>-7.3032095271775512</c:v>
                </c:pt>
                <c:pt idx="421">
                  <c:v>-7.3134560797319503</c:v>
                </c:pt>
                <c:pt idx="422">
                  <c:v>-7.3237026438295461</c:v>
                </c:pt>
                <c:pt idx="423">
                  <c:v>-7.3339492194700595</c:v>
                </c:pt>
                <c:pt idx="424">
                  <c:v>-7.3441958066532127</c:v>
                </c:pt>
                <c:pt idx="425">
                  <c:v>-7.3544424053787267</c:v>
                </c:pt>
                <c:pt idx="426">
                  <c:v>-7.3646890156463245</c:v>
                </c:pt>
                <c:pt idx="427">
                  <c:v>-7.3749356374557262</c:v>
                </c:pt>
                <c:pt idx="428">
                  <c:v>-7.3851822708066548</c:v>
                </c:pt>
                <c:pt idx="429">
                  <c:v>-7.3954289156988313</c:v>
                </c:pt>
                <c:pt idx="430">
                  <c:v>-7.4056755721319787</c:v>
                </c:pt>
                <c:pt idx="431">
                  <c:v>-7.4159222401058171</c:v>
                </c:pt>
                <c:pt idx="432">
                  <c:v>-7.4261689196200695</c:v>
                </c:pt>
                <c:pt idx="433">
                  <c:v>-7.436415610674457</c:v>
                </c:pt>
                <c:pt idx="434">
                  <c:v>-7.4466623132687015</c:v>
                </c:pt>
                <c:pt idx="435">
                  <c:v>-7.4569090274025251</c:v>
                </c:pt>
                <c:pt idx="436">
                  <c:v>-7.4671557530756498</c:v>
                </c:pt>
                <c:pt idx="437">
                  <c:v>-7.4774024902877967</c:v>
                </c:pt>
                <c:pt idx="438">
                  <c:v>-7.4876492390386877</c:v>
                </c:pt>
                <c:pt idx="439">
                  <c:v>-7.497895999328045</c:v>
                </c:pt>
                <c:pt idx="440">
                  <c:v>-7.5081427711555895</c:v>
                </c:pt>
                <c:pt idx="441">
                  <c:v>-7.5183895545210442</c:v>
                </c:pt>
                <c:pt idx="442">
                  <c:v>-7.5286363494241302</c:v>
                </c:pt>
                <c:pt idx="443">
                  <c:v>-7.5388831558645695</c:v>
                </c:pt>
                <c:pt idx="444">
                  <c:v>-7.5491299738420832</c:v>
                </c:pt>
                <c:pt idx="445">
                  <c:v>-7.5593768033563942</c:v>
                </c:pt>
                <c:pt idx="446">
                  <c:v>-7.5696236444072236</c:v>
                </c:pt>
                <c:pt idx="447">
                  <c:v>-7.5798704969942934</c:v>
                </c:pt>
                <c:pt idx="448">
                  <c:v>-7.5901173611173256</c:v>
                </c:pt>
                <c:pt idx="449">
                  <c:v>-7.6003642367760422</c:v>
                </c:pt>
                <c:pt idx="450">
                  <c:v>-7.6106111239701644</c:v>
                </c:pt>
                <c:pt idx="451">
                  <c:v>-7.6208580226994149</c:v>
                </c:pt>
                <c:pt idx="452">
                  <c:v>-7.631104932963515</c:v>
                </c:pt>
                <c:pt idx="453">
                  <c:v>-7.6413518547621866</c:v>
                </c:pt>
                <c:pt idx="454">
                  <c:v>-7.6515987880951517</c:v>
                </c:pt>
                <c:pt idx="455">
                  <c:v>-7.6618457329621314</c:v>
                </c:pt>
                <c:pt idx="456">
                  <c:v>-7.6720926893628487</c:v>
                </c:pt>
                <c:pt idx="457">
                  <c:v>-7.6823396572970246</c:v>
                </c:pt>
                <c:pt idx="458">
                  <c:v>-7.6925866367643811</c:v>
                </c:pt>
                <c:pt idx="459">
                  <c:v>-7.7028336277646403</c:v>
                </c:pt>
                <c:pt idx="460">
                  <c:v>-7.7130806302975241</c:v>
                </c:pt>
                <c:pt idx="461">
                  <c:v>-7.7233276443627545</c:v>
                </c:pt>
                <c:pt idx="462">
                  <c:v>-7.7335746699600527</c:v>
                </c:pt>
                <c:pt idx="463">
                  <c:v>-7.7438217070891415</c:v>
                </c:pt>
                <c:pt idx="464">
                  <c:v>-7.7540687557497421</c:v>
                </c:pt>
                <c:pt idx="465">
                  <c:v>-7.7643158159415764</c:v>
                </c:pt>
                <c:pt idx="466">
                  <c:v>-7.7745628876643673</c:v>
                </c:pt>
                <c:pt idx="467">
                  <c:v>-7.784809970917836</c:v>
                </c:pt>
                <c:pt idx="468">
                  <c:v>-7.7950570657017035</c:v>
                </c:pt>
                <c:pt idx="469">
                  <c:v>-7.8053041720156928</c:v>
                </c:pt>
                <c:pt idx="470">
                  <c:v>-7.8155512898595259</c:v>
                </c:pt>
                <c:pt idx="471">
                  <c:v>-7.8257984192329237</c:v>
                </c:pt>
                <c:pt idx="472">
                  <c:v>-7.8360455601356094</c:v>
                </c:pt>
                <c:pt idx="473">
                  <c:v>-7.8462927125673039</c:v>
                </c:pt>
                <c:pt idx="474">
                  <c:v>-7.8565398765277292</c:v>
                </c:pt>
                <c:pt idx="475">
                  <c:v>-7.8667870520166083</c:v>
                </c:pt>
                <c:pt idx="476">
                  <c:v>-7.8770342390336623</c:v>
                </c:pt>
                <c:pt idx="477">
                  <c:v>-7.8872814375786131</c:v>
                </c:pt>
                <c:pt idx="478">
                  <c:v>-7.8975286476511828</c:v>
                </c:pt>
                <c:pt idx="479">
                  <c:v>-7.9077758692510933</c:v>
                </c:pt>
                <c:pt idx="480">
                  <c:v>-7.9180231023780667</c:v>
                </c:pt>
                <c:pt idx="481">
                  <c:v>-7.9282703470318241</c:v>
                </c:pt>
                <c:pt idx="482">
                  <c:v>-7.9385176032120883</c:v>
                </c:pt>
                <c:pt idx="483">
                  <c:v>-7.9487648709185814</c:v>
                </c:pt>
                <c:pt idx="484">
                  <c:v>-7.9590121501510245</c:v>
                </c:pt>
                <c:pt idx="485">
                  <c:v>-7.9692594409091404</c:v>
                </c:pt>
                <c:pt idx="486">
                  <c:v>-7.9795067431926512</c:v>
                </c:pt>
                <c:pt idx="487">
                  <c:v>-7.9897540570012779</c:v>
                </c:pt>
                <c:pt idx="488">
                  <c:v>-8.0000013823347427</c:v>
                </c:pt>
                <c:pt idx="489">
                  <c:v>-8.0102487191927683</c:v>
                </c:pt>
                <c:pt idx="490">
                  <c:v>-8.0204960675750758</c:v>
                </c:pt>
                <c:pt idx="491">
                  <c:v>-8.0307434274813883</c:v>
                </c:pt>
                <c:pt idx="492">
                  <c:v>-8.0409907989114267</c:v>
                </c:pt>
                <c:pt idx="493">
                  <c:v>-8.0512381818649139</c:v>
                </c:pt>
                <c:pt idx="494">
                  <c:v>-8.0614855763415711</c:v>
                </c:pt>
                <c:pt idx="495">
                  <c:v>-8.0717329823411212</c:v>
                </c:pt>
                <c:pt idx="496">
                  <c:v>-8.0819803998632853</c:v>
                </c:pt>
                <c:pt idx="497">
                  <c:v>-8.0922278289077862</c:v>
                </c:pt>
                <c:pt idx="498">
                  <c:v>-8.1024752694743452</c:v>
                </c:pt>
                <c:pt idx="499">
                  <c:v>-8.1127227215626849</c:v>
                </c:pt>
                <c:pt idx="500">
                  <c:v>-8.1229701851725267</c:v>
                </c:pt>
                <c:pt idx="501">
                  <c:v>-8.1332176603035933</c:v>
                </c:pt>
                <c:pt idx="502">
                  <c:v>-8.1434651469556076</c:v>
                </c:pt>
                <c:pt idx="503">
                  <c:v>-8.1537126451282891</c:v>
                </c:pt>
                <c:pt idx="504">
                  <c:v>-8.1639601548213623</c:v>
                </c:pt>
                <c:pt idx="505">
                  <c:v>-8.1742076760345483</c:v>
                </c:pt>
                <c:pt idx="506">
                  <c:v>-8.1844552087675684</c:v>
                </c:pt>
                <c:pt idx="507">
                  <c:v>-8.1947027530201453</c:v>
                </c:pt>
                <c:pt idx="508">
                  <c:v>-8.2049503087920002</c:v>
                </c:pt>
                <c:pt idx="509">
                  <c:v>-8.2151978760828559</c:v>
                </c:pt>
                <c:pt idx="510">
                  <c:v>-8.2254454548924354</c:v>
                </c:pt>
                <c:pt idx="511">
                  <c:v>-8.2356930452204598</c:v>
                </c:pt>
                <c:pt idx="512">
                  <c:v>-8.2459406470666519</c:v>
                </c:pt>
                <c:pt idx="513">
                  <c:v>-8.2561882604307328</c:v>
                </c:pt>
                <c:pt idx="514">
                  <c:v>-8.2664358853124256</c:v>
                </c:pt>
                <c:pt idx="515">
                  <c:v>-8.2766835217114512</c:v>
                </c:pt>
                <c:pt idx="516">
                  <c:v>-8.2869311696275325</c:v>
                </c:pt>
                <c:pt idx="517">
                  <c:v>-8.2971788290603907</c:v>
                </c:pt>
                <c:pt idx="518">
                  <c:v>-8.3074265000097487</c:v>
                </c:pt>
                <c:pt idx="519">
                  <c:v>-8.3176741824753275</c:v>
                </c:pt>
                <c:pt idx="520">
                  <c:v>-8.3279218764568501</c:v>
                </c:pt>
                <c:pt idx="521">
                  <c:v>-8.3381695819540393</c:v>
                </c:pt>
                <c:pt idx="522">
                  <c:v>-8.3484172989666163</c:v>
                </c:pt>
                <c:pt idx="523">
                  <c:v>-8.358665027494304</c:v>
                </c:pt>
                <c:pt idx="524">
                  <c:v>-8.3689127675368233</c:v>
                </c:pt>
                <c:pt idx="525">
                  <c:v>-8.3791605190938974</c:v>
                </c:pt>
                <c:pt idx="526">
                  <c:v>-8.3894082821652471</c:v>
                </c:pt>
                <c:pt idx="527">
                  <c:v>-8.3996560567505956</c:v>
                </c:pt>
                <c:pt idx="528">
                  <c:v>-8.4099038428496655</c:v>
                </c:pt>
                <c:pt idx="529">
                  <c:v>-8.4201516404621781</c:v>
                </c:pt>
                <c:pt idx="530">
                  <c:v>-8.4303994495878545</c:v>
                </c:pt>
                <c:pt idx="531">
                  <c:v>-8.4406472702264193</c:v>
                </c:pt>
                <c:pt idx="532">
                  <c:v>-8.4508951023775918</c:v>
                </c:pt>
                <c:pt idx="533">
                  <c:v>-8.4611429460410967</c:v>
                </c:pt>
                <c:pt idx="534">
                  <c:v>-8.4713908012166552</c:v>
                </c:pt>
                <c:pt idx="535">
                  <c:v>-8.4816386679039883</c:v>
                </c:pt>
                <c:pt idx="536">
                  <c:v>-8.4918865461028208</c:v>
                </c:pt>
                <c:pt idx="537">
                  <c:v>-8.5021344358128719</c:v>
                </c:pt>
                <c:pt idx="538">
                  <c:v>-8.5123823370338663</c:v>
                </c:pt>
                <c:pt idx="539">
                  <c:v>-8.5226302497655251</c:v>
                </c:pt>
                <c:pt idx="540">
                  <c:v>-8.5328781740075694</c:v>
                </c:pt>
                <c:pt idx="541">
                  <c:v>-8.543126109759724</c:v>
                </c:pt>
                <c:pt idx="542">
                  <c:v>-8.5533740570217081</c:v>
                </c:pt>
                <c:pt idx="543">
                  <c:v>-8.5636220157932463</c:v>
                </c:pt>
                <c:pt idx="544">
                  <c:v>-8.5738699860740599</c:v>
                </c:pt>
                <c:pt idx="545">
                  <c:v>-8.5841179678638699</c:v>
                </c:pt>
                <c:pt idx="546">
                  <c:v>-8.594365961162401</c:v>
                </c:pt>
                <c:pt idx="547">
                  <c:v>-8.6046139659693726</c:v>
                </c:pt>
                <c:pt idx="548">
                  <c:v>-8.6148619822845092</c:v>
                </c:pt>
                <c:pt idx="549">
                  <c:v>-8.625110010107532</c:v>
                </c:pt>
                <c:pt idx="550">
                  <c:v>-8.6353580494381639</c:v>
                </c:pt>
                <c:pt idx="551">
                  <c:v>-8.645606100276126</c:v>
                </c:pt>
                <c:pt idx="552">
                  <c:v>-8.6558541626211412</c:v>
                </c:pt>
                <c:pt idx="553">
                  <c:v>-8.6661022364729305</c:v>
                </c:pt>
                <c:pt idx="554">
                  <c:v>-8.6763503218312188</c:v>
                </c:pt>
                <c:pt idx="555">
                  <c:v>-8.6865984186957252</c:v>
                </c:pt>
                <c:pt idx="556">
                  <c:v>-8.6968465270661746</c:v>
                </c:pt>
                <c:pt idx="557">
                  <c:v>-8.7070946469422879</c:v>
                </c:pt>
                <c:pt idx="558">
                  <c:v>-8.717342778323788</c:v>
                </c:pt>
                <c:pt idx="559">
                  <c:v>-8.7275909212103961</c:v>
                </c:pt>
                <c:pt idx="560">
                  <c:v>-8.7378390756018351</c:v>
                </c:pt>
                <c:pt idx="561">
                  <c:v>-8.7480872414978279</c:v>
                </c:pt>
                <c:pt idx="562">
                  <c:v>-8.7583354188980955</c:v>
                </c:pt>
                <c:pt idx="563">
                  <c:v>-8.7685836078023609</c:v>
                </c:pt>
                <c:pt idx="564">
                  <c:v>-8.7788318082103469</c:v>
                </c:pt>
                <c:pt idx="565">
                  <c:v>-8.7890800201217747</c:v>
                </c:pt>
                <c:pt idx="566">
                  <c:v>-8.7993282435363671</c:v>
                </c:pt>
                <c:pt idx="567">
                  <c:v>-8.8095764784538453</c:v>
                </c:pt>
                <c:pt idx="568">
                  <c:v>-8.8198247248739321</c:v>
                </c:pt>
                <c:pt idx="569">
                  <c:v>-8.8300729827963504</c:v>
                </c:pt>
                <c:pt idx="570">
                  <c:v>-8.8403212522208232</c:v>
                </c:pt>
                <c:pt idx="571">
                  <c:v>-8.8505695331470715</c:v>
                </c:pt>
                <c:pt idx="572">
                  <c:v>-8.8608178255748182</c:v>
                </c:pt>
                <c:pt idx="573">
                  <c:v>-8.8710661295037863</c:v>
                </c:pt>
                <c:pt idx="574">
                  <c:v>-8.8813144449336967</c:v>
                </c:pt>
                <c:pt idx="575">
                  <c:v>-8.8915627718642725</c:v>
                </c:pt>
                <c:pt idx="576">
                  <c:v>-8.9018111102952346</c:v>
                </c:pt>
                <c:pt idx="577">
                  <c:v>-8.9120594602263061</c:v>
                </c:pt>
                <c:pt idx="578">
                  <c:v>-8.9223078216572098</c:v>
                </c:pt>
                <c:pt idx="579">
                  <c:v>-8.9325561945876686</c:v>
                </c:pt>
                <c:pt idx="580">
                  <c:v>-8.9428045790174036</c:v>
                </c:pt>
                <c:pt idx="581">
                  <c:v>-8.9530529749461376</c:v>
                </c:pt>
                <c:pt idx="582">
                  <c:v>-8.9633013823735936</c:v>
                </c:pt>
                <c:pt idx="583">
                  <c:v>-8.9735498012994928</c:v>
                </c:pt>
                <c:pt idx="584">
                  <c:v>-8.9837982317235578</c:v>
                </c:pt>
                <c:pt idx="585">
                  <c:v>-8.9940466736455118</c:v>
                </c:pt>
                <c:pt idx="586">
                  <c:v>-9.0042951270650775</c:v>
                </c:pt>
                <c:pt idx="587">
                  <c:v>-9.0145435919819761</c:v>
                </c:pt>
                <c:pt idx="588">
                  <c:v>-9.0247920683959304</c:v>
                </c:pt>
                <c:pt idx="589">
                  <c:v>-9.0350405563066616</c:v>
                </c:pt>
                <c:pt idx="590">
                  <c:v>-9.0452890557138925</c:v>
                </c:pt>
                <c:pt idx="591">
                  <c:v>-9.0555375666173461</c:v>
                </c:pt>
                <c:pt idx="592">
                  <c:v>-9.0657860890167452</c:v>
                </c:pt>
                <c:pt idx="593">
                  <c:v>-9.0760346229118127</c:v>
                </c:pt>
                <c:pt idx="594">
                  <c:v>-9.0862831683022698</c:v>
                </c:pt>
                <c:pt idx="595">
                  <c:v>-9.0965317251878375</c:v>
                </c:pt>
                <c:pt idx="596">
                  <c:v>-9.1067802935682405</c:v>
                </c:pt>
                <c:pt idx="597">
                  <c:v>-9.1170288734431999</c:v>
                </c:pt>
                <c:pt idx="598">
                  <c:v>-9.1272774648124386</c:v>
                </c:pt>
                <c:pt idx="599">
                  <c:v>-9.1375260676756795</c:v>
                </c:pt>
                <c:pt idx="600">
                  <c:v>-9.1477746820326438</c:v>
                </c:pt>
                <c:pt idx="601">
                  <c:v>-9.158023307883056</c:v>
                </c:pt>
                <c:pt idx="602">
                  <c:v>-9.1682719452266372</c:v>
                </c:pt>
                <c:pt idx="603">
                  <c:v>-9.1785205940631087</c:v>
                </c:pt>
                <c:pt idx="604">
                  <c:v>-9.1887692543921951</c:v>
                </c:pt>
                <c:pt idx="605">
                  <c:v>-9.1990179262136174</c:v>
                </c:pt>
                <c:pt idx="606">
                  <c:v>-9.2092666095270985</c:v>
                </c:pt>
                <c:pt idx="607">
                  <c:v>-9.2195153043323597</c:v>
                </c:pt>
                <c:pt idx="608">
                  <c:v>-9.2297640106291254</c:v>
                </c:pt>
                <c:pt idx="609">
                  <c:v>-9.240012728417117</c:v>
                </c:pt>
                <c:pt idx="610">
                  <c:v>-9.2502614576960553</c:v>
                </c:pt>
                <c:pt idx="611">
                  <c:v>-9.2605101984656653</c:v>
                </c:pt>
                <c:pt idx="612">
                  <c:v>-9.2707589507256678</c:v>
                </c:pt>
                <c:pt idx="613">
                  <c:v>-9.2810077144757877</c:v>
                </c:pt>
                <c:pt idx="614">
                  <c:v>-9.2912564897157441</c:v>
                </c:pt>
                <c:pt idx="615">
                  <c:v>-9.3015052764452619</c:v>
                </c:pt>
                <c:pt idx="616">
                  <c:v>-9.3117540746640621</c:v>
                </c:pt>
                <c:pt idx="617">
                  <c:v>-9.3220028843718694</c:v>
                </c:pt>
                <c:pt idx="618">
                  <c:v>-9.3322517055684031</c:v>
                </c:pt>
                <c:pt idx="619">
                  <c:v>-9.3425005382533879</c:v>
                </c:pt>
                <c:pt idx="620">
                  <c:v>-9.3527493824265466</c:v>
                </c:pt>
                <c:pt idx="621">
                  <c:v>-9.3629982380876005</c:v>
                </c:pt>
                <c:pt idx="622">
                  <c:v>-9.3732471052362722</c:v>
                </c:pt>
                <c:pt idx="623">
                  <c:v>-9.3834959838722849</c:v>
                </c:pt>
                <c:pt idx="624">
                  <c:v>-9.3937448739953595</c:v>
                </c:pt>
                <c:pt idx="625">
                  <c:v>-9.4039937756052208</c:v>
                </c:pt>
                <c:pt idx="626">
                  <c:v>-9.4142426887015898</c:v>
                </c:pt>
                <c:pt idx="627">
                  <c:v>-9.4244916132841894</c:v>
                </c:pt>
                <c:pt idx="628">
                  <c:v>-9.4347405493527408</c:v>
                </c:pt>
                <c:pt idx="629">
                  <c:v>-9.4449894969069685</c:v>
                </c:pt>
                <c:pt idx="630">
                  <c:v>-9.4552384559465938</c:v>
                </c:pt>
                <c:pt idx="631">
                  <c:v>-9.4654874264713396</c:v>
                </c:pt>
                <c:pt idx="632">
                  <c:v>-9.4757364084809286</c:v>
                </c:pt>
                <c:pt idx="633">
                  <c:v>-9.4859854019750838</c:v>
                </c:pt>
                <c:pt idx="634">
                  <c:v>-9.4962344069535263</c:v>
                </c:pt>
                <c:pt idx="635">
                  <c:v>-9.506483423415979</c:v>
                </c:pt>
                <c:pt idx="636">
                  <c:v>-9.5167324513621647</c:v>
                </c:pt>
                <c:pt idx="637">
                  <c:v>-9.5269814907918065</c:v>
                </c:pt>
                <c:pt idx="638">
                  <c:v>-9.537230541704627</c:v>
                </c:pt>
                <c:pt idx="639">
                  <c:v>-9.5474796041003493</c:v>
                </c:pt>
                <c:pt idx="640">
                  <c:v>-9.5577286779786945</c:v>
                </c:pt>
                <c:pt idx="641">
                  <c:v>-9.5679777633393854</c:v>
                </c:pt>
                <c:pt idx="642">
                  <c:v>-9.578226860182145</c:v>
                </c:pt>
                <c:pt idx="643">
                  <c:v>-9.588475968506696</c:v>
                </c:pt>
                <c:pt idx="644">
                  <c:v>-9.5987250883127597</c:v>
                </c:pt>
                <c:pt idx="645">
                  <c:v>-9.6089742196000607</c:v>
                </c:pt>
                <c:pt idx="646">
                  <c:v>-9.6192233623683201</c:v>
                </c:pt>
                <c:pt idx="647">
                  <c:v>-9.6294725166172608</c:v>
                </c:pt>
                <c:pt idx="648">
                  <c:v>-9.6397216823466056</c:v>
                </c:pt>
                <c:pt idx="649">
                  <c:v>-9.6499708595560776</c:v>
                </c:pt>
                <c:pt idx="650">
                  <c:v>-9.6602200482453977</c:v>
                </c:pt>
                <c:pt idx="651">
                  <c:v>-9.6704692484142907</c:v>
                </c:pt>
                <c:pt idx="652">
                  <c:v>-9.6807184600624776</c:v>
                </c:pt>
                <c:pt idx="653">
                  <c:v>-9.6909676831896814</c:v>
                </c:pt>
                <c:pt idx="654">
                  <c:v>-9.7012169177956249</c:v>
                </c:pt>
                <c:pt idx="655">
                  <c:v>-9.711466163880031</c:v>
                </c:pt>
                <c:pt idx="656">
                  <c:v>-9.7217154214426209</c:v>
                </c:pt>
                <c:pt idx="657">
                  <c:v>-9.7319646904831192</c:v>
                </c:pt>
                <c:pt idx="658">
                  <c:v>-9.742213971001247</c:v>
                </c:pt>
                <c:pt idx="659">
                  <c:v>-9.7524632629967272</c:v>
                </c:pt>
                <c:pt idx="660">
                  <c:v>-9.7627125664692844</c:v>
                </c:pt>
                <c:pt idx="661">
                  <c:v>-9.7729618814186381</c:v>
                </c:pt>
                <c:pt idx="662">
                  <c:v>-9.7832112078445128</c:v>
                </c:pt>
                <c:pt idx="663">
                  <c:v>-9.7934605457466315</c:v>
                </c:pt>
                <c:pt idx="664">
                  <c:v>-9.8037098951247152</c:v>
                </c:pt>
                <c:pt idx="665">
                  <c:v>-9.8139592559784887</c:v>
                </c:pt>
                <c:pt idx="666">
                  <c:v>-9.8242086283076731</c:v>
                </c:pt>
                <c:pt idx="667">
                  <c:v>-9.8344580121119911</c:v>
                </c:pt>
                <c:pt idx="668">
                  <c:v>-9.8447074073911658</c:v>
                </c:pt>
                <c:pt idx="669">
                  <c:v>-9.85495681414492</c:v>
                </c:pt>
                <c:pt idx="670">
                  <c:v>-9.8652062323729766</c:v>
                </c:pt>
                <c:pt idx="671">
                  <c:v>-9.8754556620750567</c:v>
                </c:pt>
                <c:pt idx="672">
                  <c:v>-9.8857051032508849</c:v>
                </c:pt>
                <c:pt idx="673">
                  <c:v>-9.8959545559001825</c:v>
                </c:pt>
                <c:pt idx="674">
                  <c:v>-9.9062040200226722</c:v>
                </c:pt>
                <c:pt idx="675">
                  <c:v>-9.916453495618077</c:v>
                </c:pt>
                <c:pt idx="676">
                  <c:v>-9.9267029826861197</c:v>
                </c:pt>
                <c:pt idx="677">
                  <c:v>-9.9369524812265233</c:v>
                </c:pt>
                <c:pt idx="678">
                  <c:v>-9.9472019912390106</c:v>
                </c:pt>
                <c:pt idx="679">
                  <c:v>-9.9574515127233045</c:v>
                </c:pt>
                <c:pt idx="680">
                  <c:v>-9.967701045679128</c:v>
                </c:pt>
                <c:pt idx="681">
                  <c:v>-9.977950590106202</c:v>
                </c:pt>
                <c:pt idx="682">
                  <c:v>-9.9882001460042513</c:v>
                </c:pt>
                <c:pt idx="683">
                  <c:v>-9.998449713372997</c:v>
                </c:pt>
                <c:pt idx="684">
                  <c:v>-10.008699292212162</c:v>
                </c:pt>
                <c:pt idx="685">
                  <c:v>-10.018948882521469</c:v>
                </c:pt>
                <c:pt idx="686">
                  <c:v>-10.029198484300641</c:v>
                </c:pt>
                <c:pt idx="687">
                  <c:v>-10.039448097549402</c:v>
                </c:pt>
                <c:pt idx="688">
                  <c:v>-10.049697722267473</c:v>
                </c:pt>
                <c:pt idx="689">
                  <c:v>-10.059947358454577</c:v>
                </c:pt>
                <c:pt idx="690">
                  <c:v>-10.070197006110439</c:v>
                </c:pt>
                <c:pt idx="691">
                  <c:v>-10.080446665234778</c:v>
                </c:pt>
                <c:pt idx="692">
                  <c:v>-10.090696335827319</c:v>
                </c:pt>
                <c:pt idx="693">
                  <c:v>-10.100946017887786</c:v>
                </c:pt>
                <c:pt idx="694">
                  <c:v>-10.111195711415899</c:v>
                </c:pt>
                <c:pt idx="695">
                  <c:v>-10.121445416411381</c:v>
                </c:pt>
                <c:pt idx="696">
                  <c:v>-10.131695132873958</c:v>
                </c:pt>
                <c:pt idx="697">
                  <c:v>-10.141944860803349</c:v>
                </c:pt>
                <c:pt idx="698">
                  <c:v>-10.152194600199278</c:v>
                </c:pt>
                <c:pt idx="699">
                  <c:v>-10.162444351061469</c:v>
                </c:pt>
                <c:pt idx="700">
                  <c:v>-10.172694113389642</c:v>
                </c:pt>
                <c:pt idx="701">
                  <c:v>-10.182943887183523</c:v>
                </c:pt>
                <c:pt idx="702">
                  <c:v>-10.193193672442833</c:v>
                </c:pt>
                <c:pt idx="703">
                  <c:v>-10.203443469167295</c:v>
                </c:pt>
                <c:pt idx="704">
                  <c:v>-10.213693277356633</c:v>
                </c:pt>
                <c:pt idx="705">
                  <c:v>-10.223943097010569</c:v>
                </c:pt>
                <c:pt idx="706">
                  <c:v>-10.234192928128826</c:v>
                </c:pt>
                <c:pt idx="707">
                  <c:v>-10.244442770711125</c:v>
                </c:pt>
                <c:pt idx="708">
                  <c:v>-10.25469262475719</c:v>
                </c:pt>
                <c:pt idx="709">
                  <c:v>-10.264942490266746</c:v>
                </c:pt>
                <c:pt idx="710">
                  <c:v>-10.275192367239512</c:v>
                </c:pt>
                <c:pt idx="711">
                  <c:v>-10.285442255675214</c:v>
                </c:pt>
                <c:pt idx="712">
                  <c:v>-10.295692155573573</c:v>
                </c:pt>
                <c:pt idx="713">
                  <c:v>-10.305942066934312</c:v>
                </c:pt>
                <c:pt idx="714">
                  <c:v>-10.316191989757154</c:v>
                </c:pt>
                <c:pt idx="715">
                  <c:v>-10.326441924041823</c:v>
                </c:pt>
                <c:pt idx="716">
                  <c:v>-10.336691869788041</c:v>
                </c:pt>
                <c:pt idx="717">
                  <c:v>-10.346941826995531</c:v>
                </c:pt>
                <c:pt idx="718">
                  <c:v>-10.357191795664015</c:v>
                </c:pt>
                <c:pt idx="719">
                  <c:v>-10.367441775793216</c:v>
                </c:pt>
                <c:pt idx="720">
                  <c:v>-10.377691767382858</c:v>
                </c:pt>
                <c:pt idx="721">
                  <c:v>-10.387941770432663</c:v>
                </c:pt>
                <c:pt idx="722">
                  <c:v>-10.398191784942355</c:v>
                </c:pt>
                <c:pt idx="723">
                  <c:v>-10.408441810911656</c:v>
                </c:pt>
                <c:pt idx="724">
                  <c:v>-10.418691848340288</c:v>
                </c:pt>
                <c:pt idx="725">
                  <c:v>-10.428941897227975</c:v>
                </c:pt>
                <c:pt idx="726">
                  <c:v>-10.43919195757444</c:v>
                </c:pt>
                <c:pt idx="727">
                  <c:v>-10.449442029379405</c:v>
                </c:pt>
                <c:pt idx="728">
                  <c:v>-10.459692112642593</c:v>
                </c:pt>
                <c:pt idx="729">
                  <c:v>-10.469942207363728</c:v>
                </c:pt>
                <c:pt idx="730">
                  <c:v>-10.480192313542531</c:v>
                </c:pt>
                <c:pt idx="731">
                  <c:v>-10.490442431178726</c:v>
                </c:pt>
                <c:pt idx="732">
                  <c:v>-10.500692560272038</c:v>
                </c:pt>
                <c:pt idx="733">
                  <c:v>-10.510942700822186</c:v>
                </c:pt>
                <c:pt idx="734">
                  <c:v>-10.521192852828896</c:v>
                </c:pt>
                <c:pt idx="735">
                  <c:v>-10.53144301629189</c:v>
                </c:pt>
                <c:pt idx="736">
                  <c:v>-10.541693191210889</c:v>
                </c:pt>
                <c:pt idx="737">
                  <c:v>-10.551943377585619</c:v>
                </c:pt>
                <c:pt idx="738">
                  <c:v>-10.562193575415801</c:v>
                </c:pt>
                <c:pt idx="739">
                  <c:v>-10.572443784701159</c:v>
                </c:pt>
                <c:pt idx="740">
                  <c:v>-10.582694005441414</c:v>
                </c:pt>
                <c:pt idx="741">
                  <c:v>-10.592944237636292</c:v>
                </c:pt>
                <c:pt idx="742">
                  <c:v>-10.603194481285513</c:v>
                </c:pt>
                <c:pt idx="743">
                  <c:v>-10.613444736388802</c:v>
                </c:pt>
                <c:pt idx="744">
                  <c:v>-10.623695002945881</c:v>
                </c:pt>
                <c:pt idx="745">
                  <c:v>-10.633945280956473</c:v>
                </c:pt>
                <c:pt idx="746">
                  <c:v>-10.644195570420301</c:v>
                </c:pt>
                <c:pt idx="747">
                  <c:v>-10.654445871337089</c:v>
                </c:pt>
                <c:pt idx="748">
                  <c:v>-10.664696183706559</c:v>
                </c:pt>
                <c:pt idx="749">
                  <c:v>-10.674946507528434</c:v>
                </c:pt>
                <c:pt idx="750">
                  <c:v>-10.685196842802435</c:v>
                </c:pt>
                <c:pt idx="751">
                  <c:v>-10.695447189528288</c:v>
                </c:pt>
                <c:pt idx="752">
                  <c:v>-10.705697547705714</c:v>
                </c:pt>
                <c:pt idx="753">
                  <c:v>-10.715947917334439</c:v>
                </c:pt>
                <c:pt idx="754">
                  <c:v>-10.726198298414184</c:v>
                </c:pt>
                <c:pt idx="755">
                  <c:v>-10.736448690944671</c:v>
                </c:pt>
                <c:pt idx="756">
                  <c:v>-10.746699094925624</c:v>
                </c:pt>
                <c:pt idx="757">
                  <c:v>-10.756949510356765</c:v>
                </c:pt>
                <c:pt idx="758">
                  <c:v>-10.76719993723782</c:v>
                </c:pt>
                <c:pt idx="759">
                  <c:v>-10.777450375568508</c:v>
                </c:pt>
                <c:pt idx="760">
                  <c:v>-10.787700825348555</c:v>
                </c:pt>
                <c:pt idx="761">
                  <c:v>-10.797951286577682</c:v>
                </c:pt>
                <c:pt idx="762">
                  <c:v>-10.808201759255613</c:v>
                </c:pt>
                <c:pt idx="763">
                  <c:v>-10.818452243382072</c:v>
                </c:pt>
                <c:pt idx="764">
                  <c:v>-10.828702738956782</c:v>
                </c:pt>
                <c:pt idx="765">
                  <c:v>-10.838953245979464</c:v>
                </c:pt>
                <c:pt idx="766">
                  <c:v>-10.849203764449843</c:v>
                </c:pt>
                <c:pt idx="767">
                  <c:v>-10.859454294367641</c:v>
                </c:pt>
                <c:pt idx="768">
                  <c:v>-10.869704835732581</c:v>
                </c:pt>
                <c:pt idx="769">
                  <c:v>-10.879955388544385</c:v>
                </c:pt>
                <c:pt idx="770">
                  <c:v>-10.890205952802777</c:v>
                </c:pt>
                <c:pt idx="771">
                  <c:v>-10.900456528507481</c:v>
                </c:pt>
                <c:pt idx="772">
                  <c:v>-10.910707115658219</c:v>
                </c:pt>
                <c:pt idx="773">
                  <c:v>-10.920957714254715</c:v>
                </c:pt>
                <c:pt idx="774">
                  <c:v>-10.931208324296692</c:v>
                </c:pt>
                <c:pt idx="775">
                  <c:v>-10.941458945783873</c:v>
                </c:pt>
                <c:pt idx="776">
                  <c:v>-10.951709578715981</c:v>
                </c:pt>
                <c:pt idx="777">
                  <c:v>-10.961960223092738</c:v>
                </c:pt>
                <c:pt idx="778">
                  <c:v>-10.972210878913868</c:v>
                </c:pt>
                <c:pt idx="779">
                  <c:v>-10.982461546179094</c:v>
                </c:pt>
                <c:pt idx="780">
                  <c:v>-10.992712224888137</c:v>
                </c:pt>
                <c:pt idx="781">
                  <c:v>-11.002962915040724</c:v>
                </c:pt>
                <c:pt idx="782">
                  <c:v>-11.013213616636577</c:v>
                </c:pt>
                <c:pt idx="783">
                  <c:v>-11.023464329675416</c:v>
                </c:pt>
                <c:pt idx="784">
                  <c:v>-11.033715054156968</c:v>
                </c:pt>
                <c:pt idx="785">
                  <c:v>-11.043965790080954</c:v>
                </c:pt>
                <c:pt idx="786">
                  <c:v>-11.054216537447097</c:v>
                </c:pt>
                <c:pt idx="787">
                  <c:v>-11.064467296255122</c:v>
                </c:pt>
                <c:pt idx="788">
                  <c:v>-11.074718066504751</c:v>
                </c:pt>
                <c:pt idx="789">
                  <c:v>-11.084968848195706</c:v>
                </c:pt>
                <c:pt idx="790">
                  <c:v>-11.095219641327711</c:v>
                </c:pt>
                <c:pt idx="791">
                  <c:v>-11.10547044590049</c:v>
                </c:pt>
                <c:pt idx="792">
                  <c:v>-11.115721261913766</c:v>
                </c:pt>
                <c:pt idx="793">
                  <c:v>-11.125972089367261</c:v>
                </c:pt>
                <c:pt idx="794">
                  <c:v>-11.136222928260699</c:v>
                </c:pt>
                <c:pt idx="795">
                  <c:v>-11.146473778593801</c:v>
                </c:pt>
                <c:pt idx="796">
                  <c:v>-11.156724640366294</c:v>
                </c:pt>
                <c:pt idx="797">
                  <c:v>-11.166975513577899</c:v>
                </c:pt>
                <c:pt idx="798">
                  <c:v>-11.177226398228338</c:v>
                </c:pt>
                <c:pt idx="799">
                  <c:v>-11.187477294317336</c:v>
                </c:pt>
                <c:pt idx="800">
                  <c:v>-11.197728201844617</c:v>
                </c:pt>
                <c:pt idx="801">
                  <c:v>-11.207979120809902</c:v>
                </c:pt>
                <c:pt idx="802">
                  <c:v>-11.218230051212915</c:v>
                </c:pt>
                <c:pt idx="803">
                  <c:v>-11.228480993053379</c:v>
                </c:pt>
                <c:pt idx="804">
                  <c:v>-11.238731946331018</c:v>
                </c:pt>
                <c:pt idx="805">
                  <c:v>-11.248982911045555</c:v>
                </c:pt>
                <c:pt idx="806">
                  <c:v>-11.259233887196713</c:v>
                </c:pt>
                <c:pt idx="807">
                  <c:v>-11.269484874784213</c:v>
                </c:pt>
                <c:pt idx="808">
                  <c:v>-11.27973587380778</c:v>
                </c:pt>
                <c:pt idx="809">
                  <c:v>-11.289986884267138</c:v>
                </c:pt>
                <c:pt idx="810">
                  <c:v>-11.30023790616201</c:v>
                </c:pt>
                <c:pt idx="811">
                  <c:v>-11.310488939492119</c:v>
                </c:pt>
                <c:pt idx="812">
                  <c:v>-11.320739984257187</c:v>
                </c:pt>
                <c:pt idx="813">
                  <c:v>-11.330991040456938</c:v>
                </c:pt>
                <c:pt idx="814">
                  <c:v>-11.341242108091096</c:v>
                </c:pt>
                <c:pt idx="815">
                  <c:v>-11.351493187159384</c:v>
                </c:pt>
                <c:pt idx="816">
                  <c:v>-11.361744277661524</c:v>
                </c:pt>
                <c:pt idx="817">
                  <c:v>-11.371995379597241</c:v>
                </c:pt>
                <c:pt idx="818">
                  <c:v>-11.382246492966257</c:v>
                </c:pt>
                <c:pt idx="819">
                  <c:v>-11.392497617768294</c:v>
                </c:pt>
                <c:pt idx="820">
                  <c:v>-11.402748754003078</c:v>
                </c:pt>
                <c:pt idx="821">
                  <c:v>-11.412999901670331</c:v>
                </c:pt>
                <c:pt idx="822">
                  <c:v>-11.423251060769775</c:v>
                </c:pt>
                <c:pt idx="823">
                  <c:v>-11.433502231301135</c:v>
                </c:pt>
                <c:pt idx="824">
                  <c:v>-11.443753413264135</c:v>
                </c:pt>
                <c:pt idx="825">
                  <c:v>-11.454004606658497</c:v>
                </c:pt>
                <c:pt idx="826">
                  <c:v>-11.464255811483945</c:v>
                </c:pt>
                <c:pt idx="827">
                  <c:v>-11.4745070277402</c:v>
                </c:pt>
                <c:pt idx="828">
                  <c:v>-11.484758255426987</c:v>
                </c:pt>
                <c:pt idx="829">
                  <c:v>-11.49500949454403</c:v>
                </c:pt>
                <c:pt idx="830">
                  <c:v>-11.50526074509105</c:v>
                </c:pt>
                <c:pt idx="831">
                  <c:v>-11.515512007067771</c:v>
                </c:pt>
                <c:pt idx="832">
                  <c:v>-11.525763280473919</c:v>
                </c:pt>
                <c:pt idx="833">
                  <c:v>-11.536014565309214</c:v>
                </c:pt>
                <c:pt idx="834">
                  <c:v>-11.546265861573382</c:v>
                </c:pt>
                <c:pt idx="835">
                  <c:v>-11.556517169266144</c:v>
                </c:pt>
                <c:pt idx="836">
                  <c:v>-11.566768488387224</c:v>
                </c:pt>
                <c:pt idx="837">
                  <c:v>-11.577019818936344</c:v>
                </c:pt>
                <c:pt idx="838">
                  <c:v>-11.587271160913231</c:v>
                </c:pt>
                <c:pt idx="839">
                  <c:v>-11.597522514317605</c:v>
                </c:pt>
                <c:pt idx="840">
                  <c:v>-11.607773879149191</c:v>
                </c:pt>
                <c:pt idx="841">
                  <c:v>-11.618025255407712</c:v>
                </c:pt>
                <c:pt idx="842">
                  <c:v>-11.628276643092891</c:v>
                </c:pt>
                <c:pt idx="843">
                  <c:v>-11.638528042204451</c:v>
                </c:pt>
                <c:pt idx="844">
                  <c:v>-11.648779452742115</c:v>
                </c:pt>
                <c:pt idx="845">
                  <c:v>-11.659030874705609</c:v>
                </c:pt>
                <c:pt idx="846">
                  <c:v>-11.669282308094653</c:v>
                </c:pt>
                <c:pt idx="847">
                  <c:v>-11.679533752908972</c:v>
                </c:pt>
                <c:pt idx="848">
                  <c:v>-11.689785209148289</c:v>
                </c:pt>
                <c:pt idx="849">
                  <c:v>-11.700036676812328</c:v>
                </c:pt>
                <c:pt idx="850">
                  <c:v>-11.710288155900811</c:v>
                </c:pt>
                <c:pt idx="851">
                  <c:v>-11.720539646413462</c:v>
                </c:pt>
                <c:pt idx="852">
                  <c:v>-11.730791148350004</c:v>
                </c:pt>
                <c:pt idx="853">
                  <c:v>-11.741042661710162</c:v>
                </c:pt>
                <c:pt idx="854">
                  <c:v>-11.751294186493659</c:v>
                </c:pt>
                <c:pt idx="855">
                  <c:v>-11.761545722700218</c:v>
                </c:pt>
                <c:pt idx="856">
                  <c:v>-11.771797270329561</c:v>
                </c:pt>
                <c:pt idx="857">
                  <c:v>-11.782048829381413</c:v>
                </c:pt>
                <c:pt idx="858">
                  <c:v>-11.792300399855495</c:v>
                </c:pt>
                <c:pt idx="859">
                  <c:v>-11.802551981751535</c:v>
                </c:pt>
                <c:pt idx="860">
                  <c:v>-11.812803575069251</c:v>
                </c:pt>
                <c:pt idx="861">
                  <c:v>-11.823055179808371</c:v>
                </c:pt>
                <c:pt idx="862">
                  <c:v>-11.833306795968616</c:v>
                </c:pt>
                <c:pt idx="863">
                  <c:v>-11.843558423549709</c:v>
                </c:pt>
                <c:pt idx="864">
                  <c:v>-11.853810062551375</c:v>
                </c:pt>
                <c:pt idx="865">
                  <c:v>-11.864061712973337</c:v>
                </c:pt>
                <c:pt idx="866">
                  <c:v>-11.874313374815317</c:v>
                </c:pt>
                <c:pt idx="867">
                  <c:v>-11.88456504807704</c:v>
                </c:pt>
                <c:pt idx="868">
                  <c:v>-11.894816732758228</c:v>
                </c:pt>
                <c:pt idx="869">
                  <c:v>-11.905068428858606</c:v>
                </c:pt>
                <c:pt idx="870">
                  <c:v>-11.915320136377895</c:v>
                </c:pt>
                <c:pt idx="871">
                  <c:v>-11.925571855315821</c:v>
                </c:pt>
                <c:pt idx="872">
                  <c:v>-11.935823585672107</c:v>
                </c:pt>
                <c:pt idx="873">
                  <c:v>-11.946075327446477</c:v>
                </c:pt>
                <c:pt idx="874">
                  <c:v>-11.956327080638653</c:v>
                </c:pt>
                <c:pt idx="875">
                  <c:v>-11.966578845248359</c:v>
                </c:pt>
                <c:pt idx="876">
                  <c:v>-11.976830621275317</c:v>
                </c:pt>
                <c:pt idx="877">
                  <c:v>-11.987082408719253</c:v>
                </c:pt>
                <c:pt idx="878">
                  <c:v>-11.99733420757989</c:v>
                </c:pt>
                <c:pt idx="879">
                  <c:v>-12.00758601785695</c:v>
                </c:pt>
                <c:pt idx="880">
                  <c:v>-12.017837839550157</c:v>
                </c:pt>
                <c:pt idx="881">
                  <c:v>-12.028089672659236</c:v>
                </c:pt>
                <c:pt idx="882">
                  <c:v>-12.038341517183909</c:v>
                </c:pt>
                <c:pt idx="883">
                  <c:v>-12.048593373123898</c:v>
                </c:pt>
                <c:pt idx="884">
                  <c:v>-12.058845240478929</c:v>
                </c:pt>
                <c:pt idx="885">
                  <c:v>-12.069097119248726</c:v>
                </c:pt>
                <c:pt idx="886">
                  <c:v>-12.07934900943301</c:v>
                </c:pt>
                <c:pt idx="887">
                  <c:v>-12.089600911031505</c:v>
                </c:pt>
                <c:pt idx="888">
                  <c:v>-12.099852824043936</c:v>
                </c:pt>
                <c:pt idx="889">
                  <c:v>-12.110104748470025</c:v>
                </c:pt>
                <c:pt idx="890">
                  <c:v>-12.120356684309497</c:v>
                </c:pt>
                <c:pt idx="891">
                  <c:v>-12.130608631562074</c:v>
                </c:pt>
                <c:pt idx="892">
                  <c:v>-12.140860590227481</c:v>
                </c:pt>
                <c:pt idx="893">
                  <c:v>-12.151112560305441</c:v>
                </c:pt>
                <c:pt idx="894">
                  <c:v>-12.161364541795676</c:v>
                </c:pt>
                <c:pt idx="895">
                  <c:v>-12.171616534697911</c:v>
                </c:pt>
                <c:pt idx="896">
                  <c:v>-12.18186853901187</c:v>
                </c:pt>
                <c:pt idx="897">
                  <c:v>-12.192120554737276</c:v>
                </c:pt>
                <c:pt idx="898">
                  <c:v>-12.202372581873853</c:v>
                </c:pt>
                <c:pt idx="899">
                  <c:v>-12.212624620421323</c:v>
                </c:pt>
                <c:pt idx="900">
                  <c:v>-12.22287667037941</c:v>
                </c:pt>
                <c:pt idx="901">
                  <c:v>-12.233128731747838</c:v>
                </c:pt>
                <c:pt idx="902">
                  <c:v>-12.243380804526332</c:v>
                </c:pt>
                <c:pt idx="903">
                  <c:v>-12.253632888714613</c:v>
                </c:pt>
                <c:pt idx="904">
                  <c:v>-12.263884984312407</c:v>
                </c:pt>
                <c:pt idx="905">
                  <c:v>-12.274137091319435</c:v>
                </c:pt>
                <c:pt idx="906">
                  <c:v>-12.284389209735423</c:v>
                </c:pt>
                <c:pt idx="907">
                  <c:v>-12.294641339560092</c:v>
                </c:pt>
                <c:pt idx="908">
                  <c:v>-12.304893480793169</c:v>
                </c:pt>
                <c:pt idx="909">
                  <c:v>-12.315145633434375</c:v>
                </c:pt>
                <c:pt idx="910">
                  <c:v>-12.325397797483433</c:v>
                </c:pt>
                <c:pt idx="911">
                  <c:v>-12.335649972940068</c:v>
                </c:pt>
                <c:pt idx="912">
                  <c:v>-12.345902159804004</c:v>
                </c:pt>
                <c:pt idx="913">
                  <c:v>-12.356154358074964</c:v>
                </c:pt>
                <c:pt idx="914">
                  <c:v>-12.366406567752671</c:v>
                </c:pt>
                <c:pt idx="915">
                  <c:v>-12.376658788836849</c:v>
                </c:pt>
                <c:pt idx="916">
                  <c:v>-12.386911021327222</c:v>
                </c:pt>
                <c:pt idx="917">
                  <c:v>-12.397163265223513</c:v>
                </c:pt>
                <c:pt idx="918">
                  <c:v>-12.407415520525447</c:v>
                </c:pt>
                <c:pt idx="919">
                  <c:v>-12.417667787232746</c:v>
                </c:pt>
                <c:pt idx="920">
                  <c:v>-12.427920065345134</c:v>
                </c:pt>
                <c:pt idx="921">
                  <c:v>-12.438172354862335</c:v>
                </c:pt>
                <c:pt idx="922">
                  <c:v>-12.448424655784072</c:v>
                </c:pt>
                <c:pt idx="923">
                  <c:v>-12.458676968110069</c:v>
                </c:pt>
                <c:pt idx="924">
                  <c:v>-12.46892929184005</c:v>
                </c:pt>
                <c:pt idx="925">
                  <c:v>-12.479181626973739</c:v>
                </c:pt>
                <c:pt idx="926">
                  <c:v>-12.489433973510859</c:v>
                </c:pt>
                <c:pt idx="927">
                  <c:v>-12.499686331451134</c:v>
                </c:pt>
                <c:pt idx="928">
                  <c:v>-12.509938700794287</c:v>
                </c:pt>
                <c:pt idx="929">
                  <c:v>-12.520191081540041</c:v>
                </c:pt>
                <c:pt idx="930">
                  <c:v>-12.530443473688122</c:v>
                </c:pt>
                <c:pt idx="931">
                  <c:v>-12.540695877238251</c:v>
                </c:pt>
                <c:pt idx="932">
                  <c:v>-12.550948292190155</c:v>
                </c:pt>
                <c:pt idx="933">
                  <c:v>-12.561200718543555</c:v>
                </c:pt>
                <c:pt idx="934">
                  <c:v>-12.571453156298174</c:v>
                </c:pt>
                <c:pt idx="935">
                  <c:v>-12.581705605453738</c:v>
                </c:pt>
                <c:pt idx="936">
                  <c:v>-12.591958066009969</c:v>
                </c:pt>
                <c:pt idx="937">
                  <c:v>-12.602210537966592</c:v>
                </c:pt>
                <c:pt idx="938">
                  <c:v>-12.612463021323329</c:v>
                </c:pt>
                <c:pt idx="939">
                  <c:v>-12.622715516079905</c:v>
                </c:pt>
                <c:pt idx="940">
                  <c:v>-12.632968022236044</c:v>
                </c:pt>
                <c:pt idx="941">
                  <c:v>-12.64322053979147</c:v>
                </c:pt>
                <c:pt idx="942">
                  <c:v>-12.653473068745905</c:v>
                </c:pt>
                <c:pt idx="943">
                  <c:v>-12.663725609099075</c:v>
                </c:pt>
                <c:pt idx="944">
                  <c:v>-12.673978160850702</c:v>
                </c:pt>
                <c:pt idx="945">
                  <c:v>-12.684230724000509</c:v>
                </c:pt>
                <c:pt idx="946">
                  <c:v>-12.694483298548221</c:v>
                </c:pt>
                <c:pt idx="947">
                  <c:v>-12.704735884493561</c:v>
                </c:pt>
                <c:pt idx="948">
                  <c:v>-12.714988481836253</c:v>
                </c:pt>
                <c:pt idx="949">
                  <c:v>-12.725241090576022</c:v>
                </c:pt>
                <c:pt idx="950">
                  <c:v>-12.735493710712591</c:v>
                </c:pt>
                <c:pt idx="951">
                  <c:v>-12.745746342245683</c:v>
                </c:pt>
                <c:pt idx="952">
                  <c:v>-12.755998985175022</c:v>
                </c:pt>
                <c:pt idx="953">
                  <c:v>-12.766251639500332</c:v>
                </c:pt>
                <c:pt idx="954">
                  <c:v>-12.776504305221337</c:v>
                </c:pt>
                <c:pt idx="955">
                  <c:v>-12.78675698233776</c:v>
                </c:pt>
                <c:pt idx="956">
                  <c:v>-12.797009670849326</c:v>
                </c:pt>
                <c:pt idx="957">
                  <c:v>-12.807262370755756</c:v>
                </c:pt>
                <c:pt idx="958">
                  <c:v>-12.817515082056778</c:v>
                </c:pt>
                <c:pt idx="959">
                  <c:v>-12.827767804752112</c:v>
                </c:pt>
                <c:pt idx="960">
                  <c:v>-12.838020538841484</c:v>
                </c:pt>
                <c:pt idx="961">
                  <c:v>-12.848273284324616</c:v>
                </c:pt>
                <c:pt idx="962">
                  <c:v>-12.858526041201234</c:v>
                </c:pt>
                <c:pt idx="963">
                  <c:v>-12.86877880947106</c:v>
                </c:pt>
                <c:pt idx="964">
                  <c:v>-12.879031589133819</c:v>
                </c:pt>
                <c:pt idx="965">
                  <c:v>-12.889284380189233</c:v>
                </c:pt>
                <c:pt idx="966">
                  <c:v>-12.899537182637028</c:v>
                </c:pt>
                <c:pt idx="967">
                  <c:v>-12.909789996476926</c:v>
                </c:pt>
                <c:pt idx="968">
                  <c:v>-12.920042821708652</c:v>
                </c:pt>
                <c:pt idx="969">
                  <c:v>-12.930295658331929</c:v>
                </c:pt>
                <c:pt idx="970">
                  <c:v>-12.940548506346481</c:v>
                </c:pt>
                <c:pt idx="971">
                  <c:v>-12.950801365752032</c:v>
                </c:pt>
                <c:pt idx="972">
                  <c:v>-12.961054236548305</c:v>
                </c:pt>
                <c:pt idx="973">
                  <c:v>-12.971307118735027</c:v>
                </c:pt>
                <c:pt idx="974">
                  <c:v>-12.981560012311919</c:v>
                </c:pt>
                <c:pt idx="975">
                  <c:v>-12.991812917278704</c:v>
                </c:pt>
                <c:pt idx="976">
                  <c:v>-13.002065833635108</c:v>
                </c:pt>
                <c:pt idx="977">
                  <c:v>-13.012318761380854</c:v>
                </c:pt>
                <c:pt idx="978">
                  <c:v>-13.022571700515666</c:v>
                </c:pt>
                <c:pt idx="979">
                  <c:v>-13.032824651039267</c:v>
                </c:pt>
                <c:pt idx="980">
                  <c:v>-13.043077612951381</c:v>
                </c:pt>
                <c:pt idx="981">
                  <c:v>-13.053330586251732</c:v>
                </c:pt>
                <c:pt idx="982">
                  <c:v>-13.063583570940045</c:v>
                </c:pt>
                <c:pt idx="983">
                  <c:v>-13.073836567016043</c:v>
                </c:pt>
                <c:pt idx="984">
                  <c:v>-13.084089574479451</c:v>
                </c:pt>
                <c:pt idx="985">
                  <c:v>-13.094342593329992</c:v>
                </c:pt>
                <c:pt idx="986">
                  <c:v>-13.104595623567389</c:v>
                </c:pt>
                <c:pt idx="987">
                  <c:v>-13.114848665191367</c:v>
                </c:pt>
                <c:pt idx="988">
                  <c:v>-13.12510171820165</c:v>
                </c:pt>
                <c:pt idx="989">
                  <c:v>-13.135354782597961</c:v>
                </c:pt>
                <c:pt idx="990">
                  <c:v>-13.145607858380023</c:v>
                </c:pt>
                <c:pt idx="991">
                  <c:v>-13.155860945547563</c:v>
                </c:pt>
                <c:pt idx="992">
                  <c:v>-13.166114044100302</c:v>
                </c:pt>
                <c:pt idx="993">
                  <c:v>-13.176367154037965</c:v>
                </c:pt>
                <c:pt idx="994">
                  <c:v>-13.186620275360276</c:v>
                </c:pt>
                <c:pt idx="995">
                  <c:v>-13.196873408066958</c:v>
                </c:pt>
                <c:pt idx="996">
                  <c:v>-13.207126552157737</c:v>
                </c:pt>
                <c:pt idx="997">
                  <c:v>-13.217379707632334</c:v>
                </c:pt>
                <c:pt idx="998">
                  <c:v>-13.227632874490476</c:v>
                </c:pt>
                <c:pt idx="999">
                  <c:v>-13.237886052731884</c:v>
                </c:pt>
                <c:pt idx="1000">
                  <c:v>-13.248139242356284</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31.900100000000162</c:v>
                </c:pt>
                <c:pt idx="379">
                  <c:v>31.900200000000162</c:v>
                </c:pt>
                <c:pt idx="380">
                  <c:v>31.900300000000161</c:v>
                </c:pt>
                <c:pt idx="381">
                  <c:v>31.900400000000161</c:v>
                </c:pt>
                <c:pt idx="382">
                  <c:v>31.900500000000161</c:v>
                </c:pt>
                <c:pt idx="383">
                  <c:v>31.900600000000161</c:v>
                </c:pt>
                <c:pt idx="384">
                  <c:v>31.90070000000016</c:v>
                </c:pt>
                <c:pt idx="385">
                  <c:v>31.90080000000016</c:v>
                </c:pt>
                <c:pt idx="386">
                  <c:v>31.90090000000016</c:v>
                </c:pt>
                <c:pt idx="387">
                  <c:v>31.90100000000016</c:v>
                </c:pt>
                <c:pt idx="388">
                  <c:v>31.901100000000159</c:v>
                </c:pt>
                <c:pt idx="389">
                  <c:v>31.901200000000159</c:v>
                </c:pt>
                <c:pt idx="390">
                  <c:v>31.901300000000159</c:v>
                </c:pt>
                <c:pt idx="391">
                  <c:v>31.901400000000159</c:v>
                </c:pt>
                <c:pt idx="392">
                  <c:v>31.901500000000159</c:v>
                </c:pt>
                <c:pt idx="393">
                  <c:v>31.901600000000158</c:v>
                </c:pt>
                <c:pt idx="394">
                  <c:v>31.901700000000158</c:v>
                </c:pt>
                <c:pt idx="395">
                  <c:v>31.901800000000158</c:v>
                </c:pt>
                <c:pt idx="396">
                  <c:v>31.901900000000158</c:v>
                </c:pt>
                <c:pt idx="397">
                  <c:v>31.902000000000157</c:v>
                </c:pt>
                <c:pt idx="398">
                  <c:v>31.902100000000157</c:v>
                </c:pt>
                <c:pt idx="399">
                  <c:v>31.902200000000157</c:v>
                </c:pt>
                <c:pt idx="400">
                  <c:v>31.902300000000157</c:v>
                </c:pt>
                <c:pt idx="401">
                  <c:v>31.902400000000156</c:v>
                </c:pt>
                <c:pt idx="402">
                  <c:v>31.902500000000156</c:v>
                </c:pt>
                <c:pt idx="403">
                  <c:v>31.902600000000156</c:v>
                </c:pt>
                <c:pt idx="404">
                  <c:v>31.902700000000156</c:v>
                </c:pt>
                <c:pt idx="405">
                  <c:v>31.902800000000155</c:v>
                </c:pt>
                <c:pt idx="406">
                  <c:v>31.902900000000155</c:v>
                </c:pt>
                <c:pt idx="407">
                  <c:v>31.903000000000155</c:v>
                </c:pt>
                <c:pt idx="408">
                  <c:v>31.903100000000155</c:v>
                </c:pt>
                <c:pt idx="409">
                  <c:v>31.903200000000155</c:v>
                </c:pt>
                <c:pt idx="410">
                  <c:v>31.903300000000154</c:v>
                </c:pt>
                <c:pt idx="411">
                  <c:v>31.903400000000154</c:v>
                </c:pt>
                <c:pt idx="412">
                  <c:v>31.903500000000154</c:v>
                </c:pt>
                <c:pt idx="413">
                  <c:v>31.903600000000154</c:v>
                </c:pt>
                <c:pt idx="414">
                  <c:v>31.903700000000153</c:v>
                </c:pt>
                <c:pt idx="415">
                  <c:v>31.903800000000153</c:v>
                </c:pt>
                <c:pt idx="416">
                  <c:v>31.903900000000153</c:v>
                </c:pt>
                <c:pt idx="417">
                  <c:v>31.904000000000153</c:v>
                </c:pt>
                <c:pt idx="418">
                  <c:v>31.904100000000152</c:v>
                </c:pt>
                <c:pt idx="419">
                  <c:v>31.904200000000152</c:v>
                </c:pt>
                <c:pt idx="420">
                  <c:v>31.904300000000152</c:v>
                </c:pt>
                <c:pt idx="421">
                  <c:v>31.904400000000152</c:v>
                </c:pt>
                <c:pt idx="422">
                  <c:v>31.904500000000152</c:v>
                </c:pt>
                <c:pt idx="423">
                  <c:v>31.904600000000151</c:v>
                </c:pt>
                <c:pt idx="424">
                  <c:v>31.904700000000151</c:v>
                </c:pt>
                <c:pt idx="425">
                  <c:v>31.904800000000151</c:v>
                </c:pt>
                <c:pt idx="426">
                  <c:v>31.904900000000151</c:v>
                </c:pt>
                <c:pt idx="427">
                  <c:v>31.90500000000015</c:v>
                </c:pt>
                <c:pt idx="428">
                  <c:v>31.90510000000015</c:v>
                </c:pt>
                <c:pt idx="429">
                  <c:v>31.90520000000015</c:v>
                </c:pt>
                <c:pt idx="430">
                  <c:v>31.90530000000015</c:v>
                </c:pt>
                <c:pt idx="431">
                  <c:v>31.905400000000149</c:v>
                </c:pt>
                <c:pt idx="432">
                  <c:v>31.905500000000149</c:v>
                </c:pt>
                <c:pt idx="433">
                  <c:v>31.905600000000149</c:v>
                </c:pt>
                <c:pt idx="434">
                  <c:v>31.905700000000149</c:v>
                </c:pt>
                <c:pt idx="435">
                  <c:v>31.905800000000148</c:v>
                </c:pt>
                <c:pt idx="436">
                  <c:v>31.905900000000148</c:v>
                </c:pt>
                <c:pt idx="437">
                  <c:v>31.906000000000148</c:v>
                </c:pt>
                <c:pt idx="438">
                  <c:v>31.906100000000148</c:v>
                </c:pt>
                <c:pt idx="439">
                  <c:v>31.906200000000148</c:v>
                </c:pt>
                <c:pt idx="440">
                  <c:v>31.906300000000147</c:v>
                </c:pt>
                <c:pt idx="441">
                  <c:v>31.906400000000147</c:v>
                </c:pt>
                <c:pt idx="442">
                  <c:v>31.906500000000147</c:v>
                </c:pt>
                <c:pt idx="443">
                  <c:v>31.906600000000147</c:v>
                </c:pt>
                <c:pt idx="444">
                  <c:v>31.906700000000146</c:v>
                </c:pt>
                <c:pt idx="445">
                  <c:v>31.906800000000146</c:v>
                </c:pt>
                <c:pt idx="446">
                  <c:v>31.906900000000146</c:v>
                </c:pt>
                <c:pt idx="447">
                  <c:v>31.907000000000146</c:v>
                </c:pt>
                <c:pt idx="448">
                  <c:v>31.907100000000145</c:v>
                </c:pt>
                <c:pt idx="449">
                  <c:v>31.907200000000145</c:v>
                </c:pt>
                <c:pt idx="450">
                  <c:v>31.907300000000145</c:v>
                </c:pt>
                <c:pt idx="451">
                  <c:v>31.907400000000145</c:v>
                </c:pt>
                <c:pt idx="452">
                  <c:v>31.907500000000145</c:v>
                </c:pt>
                <c:pt idx="453">
                  <c:v>31.907600000000144</c:v>
                </c:pt>
                <c:pt idx="454">
                  <c:v>31.907700000000144</c:v>
                </c:pt>
                <c:pt idx="455">
                  <c:v>31.907800000000144</c:v>
                </c:pt>
                <c:pt idx="456">
                  <c:v>31.907900000000144</c:v>
                </c:pt>
                <c:pt idx="457">
                  <c:v>31.908000000000143</c:v>
                </c:pt>
                <c:pt idx="458">
                  <c:v>31.908100000000143</c:v>
                </c:pt>
                <c:pt idx="459">
                  <c:v>31.908200000000143</c:v>
                </c:pt>
                <c:pt idx="460">
                  <c:v>31.908300000000143</c:v>
                </c:pt>
                <c:pt idx="461">
                  <c:v>31.908400000000142</c:v>
                </c:pt>
                <c:pt idx="462">
                  <c:v>31.908500000000142</c:v>
                </c:pt>
                <c:pt idx="463">
                  <c:v>31.908600000000142</c:v>
                </c:pt>
                <c:pt idx="464">
                  <c:v>31.908700000000142</c:v>
                </c:pt>
                <c:pt idx="465">
                  <c:v>31.908800000000141</c:v>
                </c:pt>
                <c:pt idx="466">
                  <c:v>31.908900000000141</c:v>
                </c:pt>
                <c:pt idx="467">
                  <c:v>31.909000000000141</c:v>
                </c:pt>
                <c:pt idx="468">
                  <c:v>31.909100000000141</c:v>
                </c:pt>
                <c:pt idx="469">
                  <c:v>31.909200000000141</c:v>
                </c:pt>
                <c:pt idx="470">
                  <c:v>31.90930000000014</c:v>
                </c:pt>
                <c:pt idx="471">
                  <c:v>31.90940000000014</c:v>
                </c:pt>
                <c:pt idx="472">
                  <c:v>31.90950000000014</c:v>
                </c:pt>
                <c:pt idx="473">
                  <c:v>31.90960000000014</c:v>
                </c:pt>
                <c:pt idx="474">
                  <c:v>31.909700000000139</c:v>
                </c:pt>
                <c:pt idx="475">
                  <c:v>31.909800000000139</c:v>
                </c:pt>
                <c:pt idx="476">
                  <c:v>31.909900000000139</c:v>
                </c:pt>
                <c:pt idx="477">
                  <c:v>31.910000000000139</c:v>
                </c:pt>
                <c:pt idx="478">
                  <c:v>31.910100000000138</c:v>
                </c:pt>
                <c:pt idx="479">
                  <c:v>31.910200000000138</c:v>
                </c:pt>
                <c:pt idx="480">
                  <c:v>31.910300000000138</c:v>
                </c:pt>
                <c:pt idx="481">
                  <c:v>31.910400000000138</c:v>
                </c:pt>
                <c:pt idx="482">
                  <c:v>31.910500000000138</c:v>
                </c:pt>
                <c:pt idx="483">
                  <c:v>31.910600000000137</c:v>
                </c:pt>
                <c:pt idx="484">
                  <c:v>31.910700000000137</c:v>
                </c:pt>
                <c:pt idx="485">
                  <c:v>31.910800000000137</c:v>
                </c:pt>
                <c:pt idx="486">
                  <c:v>31.910900000000137</c:v>
                </c:pt>
                <c:pt idx="487">
                  <c:v>31.911000000000136</c:v>
                </c:pt>
                <c:pt idx="488">
                  <c:v>31.911100000000136</c:v>
                </c:pt>
                <c:pt idx="489">
                  <c:v>31.911200000000136</c:v>
                </c:pt>
                <c:pt idx="490">
                  <c:v>31.911300000000136</c:v>
                </c:pt>
                <c:pt idx="491">
                  <c:v>31.911400000000135</c:v>
                </c:pt>
                <c:pt idx="492">
                  <c:v>31.911500000000135</c:v>
                </c:pt>
                <c:pt idx="493">
                  <c:v>31.911600000000135</c:v>
                </c:pt>
                <c:pt idx="494">
                  <c:v>31.911700000000135</c:v>
                </c:pt>
                <c:pt idx="495">
                  <c:v>31.911800000000135</c:v>
                </c:pt>
                <c:pt idx="496">
                  <c:v>31.911900000000134</c:v>
                </c:pt>
                <c:pt idx="497">
                  <c:v>31.912000000000134</c:v>
                </c:pt>
                <c:pt idx="498">
                  <c:v>31.912100000000134</c:v>
                </c:pt>
                <c:pt idx="499">
                  <c:v>31.912200000000134</c:v>
                </c:pt>
                <c:pt idx="500">
                  <c:v>31.912300000000133</c:v>
                </c:pt>
                <c:pt idx="501">
                  <c:v>31.912400000000133</c:v>
                </c:pt>
                <c:pt idx="502">
                  <c:v>31.912500000000133</c:v>
                </c:pt>
                <c:pt idx="503">
                  <c:v>31.912600000000133</c:v>
                </c:pt>
                <c:pt idx="504">
                  <c:v>31.912700000000132</c:v>
                </c:pt>
                <c:pt idx="505">
                  <c:v>31.912800000000132</c:v>
                </c:pt>
                <c:pt idx="506">
                  <c:v>31.912900000000132</c:v>
                </c:pt>
                <c:pt idx="507">
                  <c:v>31.913000000000132</c:v>
                </c:pt>
                <c:pt idx="508">
                  <c:v>31.913100000000131</c:v>
                </c:pt>
                <c:pt idx="509">
                  <c:v>31.913200000000131</c:v>
                </c:pt>
                <c:pt idx="510">
                  <c:v>31.913300000000131</c:v>
                </c:pt>
                <c:pt idx="511">
                  <c:v>31.913400000000131</c:v>
                </c:pt>
                <c:pt idx="512">
                  <c:v>31.913500000000131</c:v>
                </c:pt>
                <c:pt idx="513">
                  <c:v>31.91360000000013</c:v>
                </c:pt>
                <c:pt idx="514">
                  <c:v>31.91370000000013</c:v>
                </c:pt>
                <c:pt idx="515">
                  <c:v>31.91380000000013</c:v>
                </c:pt>
                <c:pt idx="516">
                  <c:v>31.91390000000013</c:v>
                </c:pt>
                <c:pt idx="517">
                  <c:v>31.914000000000129</c:v>
                </c:pt>
                <c:pt idx="518">
                  <c:v>31.914100000000129</c:v>
                </c:pt>
                <c:pt idx="519">
                  <c:v>31.914200000000129</c:v>
                </c:pt>
                <c:pt idx="520">
                  <c:v>31.914300000000129</c:v>
                </c:pt>
                <c:pt idx="521">
                  <c:v>31.914400000000128</c:v>
                </c:pt>
                <c:pt idx="522">
                  <c:v>31.914500000000128</c:v>
                </c:pt>
                <c:pt idx="523">
                  <c:v>31.914600000000128</c:v>
                </c:pt>
                <c:pt idx="524">
                  <c:v>31.914700000000128</c:v>
                </c:pt>
                <c:pt idx="525">
                  <c:v>31.914800000000128</c:v>
                </c:pt>
                <c:pt idx="526">
                  <c:v>31.914900000000127</c:v>
                </c:pt>
                <c:pt idx="527">
                  <c:v>31.915000000000127</c:v>
                </c:pt>
                <c:pt idx="528">
                  <c:v>31.915100000000127</c:v>
                </c:pt>
                <c:pt idx="529">
                  <c:v>31.915200000000127</c:v>
                </c:pt>
                <c:pt idx="530">
                  <c:v>31.915300000000126</c:v>
                </c:pt>
                <c:pt idx="531">
                  <c:v>31.915400000000126</c:v>
                </c:pt>
                <c:pt idx="532">
                  <c:v>31.915500000000126</c:v>
                </c:pt>
                <c:pt idx="533">
                  <c:v>31.915600000000126</c:v>
                </c:pt>
                <c:pt idx="534">
                  <c:v>31.915700000000125</c:v>
                </c:pt>
                <c:pt idx="535">
                  <c:v>31.915800000000125</c:v>
                </c:pt>
                <c:pt idx="536">
                  <c:v>31.915900000000125</c:v>
                </c:pt>
                <c:pt idx="537">
                  <c:v>31.916000000000125</c:v>
                </c:pt>
                <c:pt idx="538">
                  <c:v>31.916100000000124</c:v>
                </c:pt>
                <c:pt idx="539">
                  <c:v>31.916200000000124</c:v>
                </c:pt>
                <c:pt idx="540">
                  <c:v>31.916300000000124</c:v>
                </c:pt>
                <c:pt idx="541">
                  <c:v>31.916400000000124</c:v>
                </c:pt>
                <c:pt idx="542">
                  <c:v>31.916500000000124</c:v>
                </c:pt>
                <c:pt idx="543">
                  <c:v>31.916600000000123</c:v>
                </c:pt>
                <c:pt idx="544">
                  <c:v>31.916700000000123</c:v>
                </c:pt>
                <c:pt idx="545">
                  <c:v>31.916800000000123</c:v>
                </c:pt>
                <c:pt idx="546">
                  <c:v>31.916900000000123</c:v>
                </c:pt>
                <c:pt idx="547">
                  <c:v>31.917000000000122</c:v>
                </c:pt>
                <c:pt idx="548">
                  <c:v>31.917100000000122</c:v>
                </c:pt>
                <c:pt idx="549">
                  <c:v>31.917200000000122</c:v>
                </c:pt>
                <c:pt idx="550">
                  <c:v>31.917300000000122</c:v>
                </c:pt>
                <c:pt idx="551">
                  <c:v>31.917400000000121</c:v>
                </c:pt>
                <c:pt idx="552">
                  <c:v>31.917500000000121</c:v>
                </c:pt>
                <c:pt idx="553">
                  <c:v>31.917600000000121</c:v>
                </c:pt>
                <c:pt idx="554">
                  <c:v>31.917700000000121</c:v>
                </c:pt>
                <c:pt idx="555">
                  <c:v>31.917800000000121</c:v>
                </c:pt>
                <c:pt idx="556">
                  <c:v>31.91790000000012</c:v>
                </c:pt>
                <c:pt idx="557">
                  <c:v>31.91800000000012</c:v>
                </c:pt>
                <c:pt idx="558">
                  <c:v>31.91810000000012</c:v>
                </c:pt>
                <c:pt idx="559">
                  <c:v>31.91820000000012</c:v>
                </c:pt>
                <c:pt idx="560">
                  <c:v>31.918300000000119</c:v>
                </c:pt>
                <c:pt idx="561">
                  <c:v>31.918400000000119</c:v>
                </c:pt>
                <c:pt idx="562">
                  <c:v>31.918500000000119</c:v>
                </c:pt>
                <c:pt idx="563">
                  <c:v>31.918600000000119</c:v>
                </c:pt>
                <c:pt idx="564">
                  <c:v>31.918700000000118</c:v>
                </c:pt>
                <c:pt idx="565">
                  <c:v>31.918800000000118</c:v>
                </c:pt>
                <c:pt idx="566">
                  <c:v>31.918900000000118</c:v>
                </c:pt>
                <c:pt idx="567">
                  <c:v>31.919000000000118</c:v>
                </c:pt>
                <c:pt idx="568">
                  <c:v>31.919100000000117</c:v>
                </c:pt>
                <c:pt idx="569">
                  <c:v>31.919200000000117</c:v>
                </c:pt>
                <c:pt idx="570">
                  <c:v>31.919300000000117</c:v>
                </c:pt>
                <c:pt idx="571">
                  <c:v>31.919400000000117</c:v>
                </c:pt>
                <c:pt idx="572">
                  <c:v>31.919500000000117</c:v>
                </c:pt>
                <c:pt idx="573">
                  <c:v>31.919600000000116</c:v>
                </c:pt>
                <c:pt idx="574">
                  <c:v>31.919700000000116</c:v>
                </c:pt>
                <c:pt idx="575">
                  <c:v>31.919800000000116</c:v>
                </c:pt>
                <c:pt idx="576">
                  <c:v>31.919900000000116</c:v>
                </c:pt>
                <c:pt idx="577">
                  <c:v>31.920000000000115</c:v>
                </c:pt>
                <c:pt idx="578">
                  <c:v>31.920100000000115</c:v>
                </c:pt>
                <c:pt idx="579">
                  <c:v>31.920200000000115</c:v>
                </c:pt>
                <c:pt idx="580">
                  <c:v>31.920300000000115</c:v>
                </c:pt>
                <c:pt idx="581">
                  <c:v>31.920400000000114</c:v>
                </c:pt>
                <c:pt idx="582">
                  <c:v>31.920500000000114</c:v>
                </c:pt>
                <c:pt idx="583">
                  <c:v>31.920600000000114</c:v>
                </c:pt>
                <c:pt idx="584">
                  <c:v>31.920700000000114</c:v>
                </c:pt>
                <c:pt idx="585">
                  <c:v>31.920800000000114</c:v>
                </c:pt>
                <c:pt idx="586">
                  <c:v>31.920900000000113</c:v>
                </c:pt>
                <c:pt idx="587">
                  <c:v>31.921000000000113</c:v>
                </c:pt>
                <c:pt idx="588">
                  <c:v>31.921100000000113</c:v>
                </c:pt>
                <c:pt idx="589">
                  <c:v>31.921200000000113</c:v>
                </c:pt>
                <c:pt idx="590">
                  <c:v>31.921300000000112</c:v>
                </c:pt>
                <c:pt idx="591">
                  <c:v>31.921400000000112</c:v>
                </c:pt>
                <c:pt idx="592">
                  <c:v>31.921500000000112</c:v>
                </c:pt>
                <c:pt idx="593">
                  <c:v>31.921600000000112</c:v>
                </c:pt>
                <c:pt idx="594">
                  <c:v>31.921700000000111</c:v>
                </c:pt>
                <c:pt idx="595">
                  <c:v>31.921800000000111</c:v>
                </c:pt>
                <c:pt idx="596">
                  <c:v>31.921900000000111</c:v>
                </c:pt>
                <c:pt idx="597">
                  <c:v>31.922000000000111</c:v>
                </c:pt>
                <c:pt idx="598">
                  <c:v>31.92210000000011</c:v>
                </c:pt>
                <c:pt idx="599">
                  <c:v>31.92220000000011</c:v>
                </c:pt>
                <c:pt idx="600">
                  <c:v>31.92230000000011</c:v>
                </c:pt>
                <c:pt idx="601">
                  <c:v>31.92240000000011</c:v>
                </c:pt>
                <c:pt idx="602">
                  <c:v>31.92250000000011</c:v>
                </c:pt>
                <c:pt idx="603">
                  <c:v>31.922600000000109</c:v>
                </c:pt>
                <c:pt idx="604">
                  <c:v>31.922700000000109</c:v>
                </c:pt>
                <c:pt idx="605">
                  <c:v>31.922800000000109</c:v>
                </c:pt>
                <c:pt idx="606">
                  <c:v>31.922900000000109</c:v>
                </c:pt>
                <c:pt idx="607">
                  <c:v>31.923000000000108</c:v>
                </c:pt>
                <c:pt idx="608">
                  <c:v>31.923100000000108</c:v>
                </c:pt>
                <c:pt idx="609">
                  <c:v>31.923200000000108</c:v>
                </c:pt>
                <c:pt idx="610">
                  <c:v>31.923300000000108</c:v>
                </c:pt>
                <c:pt idx="611">
                  <c:v>31.923400000000107</c:v>
                </c:pt>
                <c:pt idx="612">
                  <c:v>31.923500000000107</c:v>
                </c:pt>
                <c:pt idx="613">
                  <c:v>31.923600000000107</c:v>
                </c:pt>
                <c:pt idx="614">
                  <c:v>31.923700000000107</c:v>
                </c:pt>
                <c:pt idx="615">
                  <c:v>31.923800000000107</c:v>
                </c:pt>
                <c:pt idx="616">
                  <c:v>31.923900000000106</c:v>
                </c:pt>
                <c:pt idx="617">
                  <c:v>31.924000000000106</c:v>
                </c:pt>
                <c:pt idx="618">
                  <c:v>31.924100000000106</c:v>
                </c:pt>
                <c:pt idx="619">
                  <c:v>31.924200000000106</c:v>
                </c:pt>
                <c:pt idx="620">
                  <c:v>31.924300000000105</c:v>
                </c:pt>
                <c:pt idx="621">
                  <c:v>31.924400000000105</c:v>
                </c:pt>
                <c:pt idx="622">
                  <c:v>31.924500000000105</c:v>
                </c:pt>
                <c:pt idx="623">
                  <c:v>31.924600000000105</c:v>
                </c:pt>
                <c:pt idx="624">
                  <c:v>31.924700000000104</c:v>
                </c:pt>
                <c:pt idx="625">
                  <c:v>31.924800000000104</c:v>
                </c:pt>
                <c:pt idx="626">
                  <c:v>31.924900000000104</c:v>
                </c:pt>
                <c:pt idx="627">
                  <c:v>31.925000000000104</c:v>
                </c:pt>
                <c:pt idx="628">
                  <c:v>31.925100000000104</c:v>
                </c:pt>
                <c:pt idx="629">
                  <c:v>31.925200000000103</c:v>
                </c:pt>
                <c:pt idx="630">
                  <c:v>31.925300000000103</c:v>
                </c:pt>
                <c:pt idx="631">
                  <c:v>31.925400000000103</c:v>
                </c:pt>
                <c:pt idx="632">
                  <c:v>31.925500000000103</c:v>
                </c:pt>
                <c:pt idx="633">
                  <c:v>31.925600000000102</c:v>
                </c:pt>
                <c:pt idx="634">
                  <c:v>31.925700000000102</c:v>
                </c:pt>
                <c:pt idx="635">
                  <c:v>31.925800000000102</c:v>
                </c:pt>
                <c:pt idx="636">
                  <c:v>31.925900000000102</c:v>
                </c:pt>
                <c:pt idx="637">
                  <c:v>31.926000000000101</c:v>
                </c:pt>
                <c:pt idx="638">
                  <c:v>31.926100000000101</c:v>
                </c:pt>
                <c:pt idx="639">
                  <c:v>31.926200000000101</c:v>
                </c:pt>
                <c:pt idx="640">
                  <c:v>31.926300000000101</c:v>
                </c:pt>
                <c:pt idx="641">
                  <c:v>31.9264000000001</c:v>
                </c:pt>
                <c:pt idx="642">
                  <c:v>31.9265000000001</c:v>
                </c:pt>
                <c:pt idx="643">
                  <c:v>31.9266000000001</c:v>
                </c:pt>
                <c:pt idx="644">
                  <c:v>31.9267000000001</c:v>
                </c:pt>
                <c:pt idx="645">
                  <c:v>31.9268000000001</c:v>
                </c:pt>
                <c:pt idx="646">
                  <c:v>31.926900000000099</c:v>
                </c:pt>
                <c:pt idx="647">
                  <c:v>31.927000000000099</c:v>
                </c:pt>
                <c:pt idx="648">
                  <c:v>31.927100000000099</c:v>
                </c:pt>
                <c:pt idx="649">
                  <c:v>31.927200000000099</c:v>
                </c:pt>
                <c:pt idx="650">
                  <c:v>31.927300000000098</c:v>
                </c:pt>
                <c:pt idx="651">
                  <c:v>31.927400000000098</c:v>
                </c:pt>
                <c:pt idx="652">
                  <c:v>31.927500000000098</c:v>
                </c:pt>
                <c:pt idx="653">
                  <c:v>31.927600000000098</c:v>
                </c:pt>
                <c:pt idx="654">
                  <c:v>31.927700000000097</c:v>
                </c:pt>
                <c:pt idx="655">
                  <c:v>31.927800000000097</c:v>
                </c:pt>
                <c:pt idx="656">
                  <c:v>31.927900000000097</c:v>
                </c:pt>
                <c:pt idx="657">
                  <c:v>31.928000000000097</c:v>
                </c:pt>
                <c:pt idx="658">
                  <c:v>31.928100000000097</c:v>
                </c:pt>
                <c:pt idx="659">
                  <c:v>31.928200000000096</c:v>
                </c:pt>
                <c:pt idx="660">
                  <c:v>31.928300000000096</c:v>
                </c:pt>
                <c:pt idx="661">
                  <c:v>31.928400000000096</c:v>
                </c:pt>
                <c:pt idx="662">
                  <c:v>31.928500000000096</c:v>
                </c:pt>
                <c:pt idx="663">
                  <c:v>31.928600000000095</c:v>
                </c:pt>
                <c:pt idx="664">
                  <c:v>31.928700000000095</c:v>
                </c:pt>
                <c:pt idx="665">
                  <c:v>31.928800000000095</c:v>
                </c:pt>
                <c:pt idx="666">
                  <c:v>31.928900000000095</c:v>
                </c:pt>
                <c:pt idx="667">
                  <c:v>31.929000000000094</c:v>
                </c:pt>
                <c:pt idx="668">
                  <c:v>31.929100000000094</c:v>
                </c:pt>
                <c:pt idx="669">
                  <c:v>31.929200000000094</c:v>
                </c:pt>
                <c:pt idx="670">
                  <c:v>31.929300000000094</c:v>
                </c:pt>
                <c:pt idx="671">
                  <c:v>31.929400000000093</c:v>
                </c:pt>
                <c:pt idx="672">
                  <c:v>31.929500000000093</c:v>
                </c:pt>
                <c:pt idx="673">
                  <c:v>31.929600000000093</c:v>
                </c:pt>
                <c:pt idx="674">
                  <c:v>31.929700000000093</c:v>
                </c:pt>
                <c:pt idx="675">
                  <c:v>31.929800000000093</c:v>
                </c:pt>
                <c:pt idx="676">
                  <c:v>31.929900000000092</c:v>
                </c:pt>
                <c:pt idx="677">
                  <c:v>31.930000000000092</c:v>
                </c:pt>
                <c:pt idx="678">
                  <c:v>31.930100000000092</c:v>
                </c:pt>
                <c:pt idx="679">
                  <c:v>31.930200000000092</c:v>
                </c:pt>
                <c:pt idx="680">
                  <c:v>31.930300000000091</c:v>
                </c:pt>
                <c:pt idx="681">
                  <c:v>31.930400000000091</c:v>
                </c:pt>
                <c:pt idx="682">
                  <c:v>31.930500000000091</c:v>
                </c:pt>
                <c:pt idx="683">
                  <c:v>31.930600000000091</c:v>
                </c:pt>
                <c:pt idx="684">
                  <c:v>31.93070000000009</c:v>
                </c:pt>
                <c:pt idx="685">
                  <c:v>31.93080000000009</c:v>
                </c:pt>
                <c:pt idx="686">
                  <c:v>31.93090000000009</c:v>
                </c:pt>
                <c:pt idx="687">
                  <c:v>31.93100000000009</c:v>
                </c:pt>
                <c:pt idx="688">
                  <c:v>31.93110000000009</c:v>
                </c:pt>
                <c:pt idx="689">
                  <c:v>31.931200000000089</c:v>
                </c:pt>
                <c:pt idx="690">
                  <c:v>31.931300000000089</c:v>
                </c:pt>
                <c:pt idx="691">
                  <c:v>31.931400000000089</c:v>
                </c:pt>
                <c:pt idx="692">
                  <c:v>31.931500000000089</c:v>
                </c:pt>
                <c:pt idx="693">
                  <c:v>31.931600000000088</c:v>
                </c:pt>
                <c:pt idx="694">
                  <c:v>31.931700000000088</c:v>
                </c:pt>
                <c:pt idx="695">
                  <c:v>31.931800000000088</c:v>
                </c:pt>
                <c:pt idx="696">
                  <c:v>31.931900000000088</c:v>
                </c:pt>
                <c:pt idx="697">
                  <c:v>31.932000000000087</c:v>
                </c:pt>
                <c:pt idx="698">
                  <c:v>31.932100000000087</c:v>
                </c:pt>
                <c:pt idx="699">
                  <c:v>31.932200000000087</c:v>
                </c:pt>
                <c:pt idx="700">
                  <c:v>31.932300000000087</c:v>
                </c:pt>
                <c:pt idx="701">
                  <c:v>31.932400000000086</c:v>
                </c:pt>
                <c:pt idx="702">
                  <c:v>31.932500000000086</c:v>
                </c:pt>
                <c:pt idx="703">
                  <c:v>31.932600000000086</c:v>
                </c:pt>
                <c:pt idx="704">
                  <c:v>31.932700000000086</c:v>
                </c:pt>
                <c:pt idx="705">
                  <c:v>31.932800000000086</c:v>
                </c:pt>
                <c:pt idx="706">
                  <c:v>31.932900000000085</c:v>
                </c:pt>
                <c:pt idx="707">
                  <c:v>31.933000000000085</c:v>
                </c:pt>
                <c:pt idx="708">
                  <c:v>31.933100000000085</c:v>
                </c:pt>
                <c:pt idx="709">
                  <c:v>31.933200000000085</c:v>
                </c:pt>
                <c:pt idx="710">
                  <c:v>31.933300000000084</c:v>
                </c:pt>
                <c:pt idx="711">
                  <c:v>31.933400000000084</c:v>
                </c:pt>
                <c:pt idx="712">
                  <c:v>31.933500000000084</c:v>
                </c:pt>
                <c:pt idx="713">
                  <c:v>31.933600000000084</c:v>
                </c:pt>
                <c:pt idx="714">
                  <c:v>31.933700000000083</c:v>
                </c:pt>
                <c:pt idx="715">
                  <c:v>31.933800000000083</c:v>
                </c:pt>
                <c:pt idx="716">
                  <c:v>31.933900000000083</c:v>
                </c:pt>
                <c:pt idx="717">
                  <c:v>31.934000000000083</c:v>
                </c:pt>
                <c:pt idx="718">
                  <c:v>31.934100000000083</c:v>
                </c:pt>
                <c:pt idx="719">
                  <c:v>31.934200000000082</c:v>
                </c:pt>
                <c:pt idx="720">
                  <c:v>31.934300000000082</c:v>
                </c:pt>
                <c:pt idx="721">
                  <c:v>31.934400000000082</c:v>
                </c:pt>
                <c:pt idx="722">
                  <c:v>31.934500000000082</c:v>
                </c:pt>
                <c:pt idx="723">
                  <c:v>31.934600000000081</c:v>
                </c:pt>
                <c:pt idx="724">
                  <c:v>31.934700000000081</c:v>
                </c:pt>
                <c:pt idx="725">
                  <c:v>31.934800000000081</c:v>
                </c:pt>
                <c:pt idx="726">
                  <c:v>31.934900000000081</c:v>
                </c:pt>
                <c:pt idx="727">
                  <c:v>31.93500000000008</c:v>
                </c:pt>
                <c:pt idx="728">
                  <c:v>31.93510000000008</c:v>
                </c:pt>
                <c:pt idx="729">
                  <c:v>31.93520000000008</c:v>
                </c:pt>
                <c:pt idx="730">
                  <c:v>31.93530000000008</c:v>
                </c:pt>
                <c:pt idx="731">
                  <c:v>31.93540000000008</c:v>
                </c:pt>
                <c:pt idx="732">
                  <c:v>31.935500000000079</c:v>
                </c:pt>
                <c:pt idx="733">
                  <c:v>31.935600000000079</c:v>
                </c:pt>
                <c:pt idx="734">
                  <c:v>31.935700000000079</c:v>
                </c:pt>
                <c:pt idx="735">
                  <c:v>31.935800000000079</c:v>
                </c:pt>
                <c:pt idx="736">
                  <c:v>31.935900000000078</c:v>
                </c:pt>
                <c:pt idx="737">
                  <c:v>31.936000000000078</c:v>
                </c:pt>
                <c:pt idx="738">
                  <c:v>31.936100000000078</c:v>
                </c:pt>
                <c:pt idx="739">
                  <c:v>31.936200000000078</c:v>
                </c:pt>
                <c:pt idx="740">
                  <c:v>31.936300000000077</c:v>
                </c:pt>
                <c:pt idx="741">
                  <c:v>31.936400000000077</c:v>
                </c:pt>
                <c:pt idx="742">
                  <c:v>31.936500000000077</c:v>
                </c:pt>
                <c:pt idx="743">
                  <c:v>31.936600000000077</c:v>
                </c:pt>
                <c:pt idx="744">
                  <c:v>31.936700000000076</c:v>
                </c:pt>
                <c:pt idx="745">
                  <c:v>31.936800000000076</c:v>
                </c:pt>
                <c:pt idx="746">
                  <c:v>31.936900000000076</c:v>
                </c:pt>
                <c:pt idx="747">
                  <c:v>31.937000000000076</c:v>
                </c:pt>
                <c:pt idx="748">
                  <c:v>31.937100000000076</c:v>
                </c:pt>
                <c:pt idx="749">
                  <c:v>31.937200000000075</c:v>
                </c:pt>
                <c:pt idx="750">
                  <c:v>31.937300000000075</c:v>
                </c:pt>
                <c:pt idx="751">
                  <c:v>31.937400000000075</c:v>
                </c:pt>
                <c:pt idx="752">
                  <c:v>31.937500000000075</c:v>
                </c:pt>
                <c:pt idx="753">
                  <c:v>31.937600000000074</c:v>
                </c:pt>
                <c:pt idx="754">
                  <c:v>31.937700000000074</c:v>
                </c:pt>
                <c:pt idx="755">
                  <c:v>31.937800000000074</c:v>
                </c:pt>
                <c:pt idx="756">
                  <c:v>31.937900000000074</c:v>
                </c:pt>
                <c:pt idx="757">
                  <c:v>31.938000000000073</c:v>
                </c:pt>
                <c:pt idx="758">
                  <c:v>31.938100000000073</c:v>
                </c:pt>
                <c:pt idx="759">
                  <c:v>31.938200000000073</c:v>
                </c:pt>
                <c:pt idx="760">
                  <c:v>31.938300000000073</c:v>
                </c:pt>
                <c:pt idx="761">
                  <c:v>31.938400000000073</c:v>
                </c:pt>
                <c:pt idx="762">
                  <c:v>31.938500000000072</c:v>
                </c:pt>
                <c:pt idx="763">
                  <c:v>31.938600000000072</c:v>
                </c:pt>
                <c:pt idx="764">
                  <c:v>31.938700000000072</c:v>
                </c:pt>
                <c:pt idx="765">
                  <c:v>31.938800000000072</c:v>
                </c:pt>
                <c:pt idx="766">
                  <c:v>31.938900000000071</c:v>
                </c:pt>
                <c:pt idx="767">
                  <c:v>31.939000000000071</c:v>
                </c:pt>
                <c:pt idx="768">
                  <c:v>31.939100000000071</c:v>
                </c:pt>
                <c:pt idx="769">
                  <c:v>31.939200000000071</c:v>
                </c:pt>
                <c:pt idx="770">
                  <c:v>31.93930000000007</c:v>
                </c:pt>
                <c:pt idx="771">
                  <c:v>31.93940000000007</c:v>
                </c:pt>
                <c:pt idx="772">
                  <c:v>31.93950000000007</c:v>
                </c:pt>
                <c:pt idx="773">
                  <c:v>31.93960000000007</c:v>
                </c:pt>
                <c:pt idx="774">
                  <c:v>31.939700000000069</c:v>
                </c:pt>
                <c:pt idx="775">
                  <c:v>31.939800000000069</c:v>
                </c:pt>
                <c:pt idx="776">
                  <c:v>31.939900000000069</c:v>
                </c:pt>
                <c:pt idx="777">
                  <c:v>31.940000000000069</c:v>
                </c:pt>
                <c:pt idx="778">
                  <c:v>31.940100000000069</c:v>
                </c:pt>
                <c:pt idx="779">
                  <c:v>31.940200000000068</c:v>
                </c:pt>
                <c:pt idx="780">
                  <c:v>31.940300000000068</c:v>
                </c:pt>
                <c:pt idx="781">
                  <c:v>31.940400000000068</c:v>
                </c:pt>
                <c:pt idx="782">
                  <c:v>31.940500000000068</c:v>
                </c:pt>
                <c:pt idx="783">
                  <c:v>31.940600000000067</c:v>
                </c:pt>
                <c:pt idx="784">
                  <c:v>31.940700000000067</c:v>
                </c:pt>
                <c:pt idx="785">
                  <c:v>31.940800000000067</c:v>
                </c:pt>
                <c:pt idx="786">
                  <c:v>31.940900000000067</c:v>
                </c:pt>
                <c:pt idx="787">
                  <c:v>31.941000000000066</c:v>
                </c:pt>
                <c:pt idx="788">
                  <c:v>31.941100000000066</c:v>
                </c:pt>
                <c:pt idx="789">
                  <c:v>31.941200000000066</c:v>
                </c:pt>
                <c:pt idx="790">
                  <c:v>31.941300000000066</c:v>
                </c:pt>
                <c:pt idx="791">
                  <c:v>31.941400000000066</c:v>
                </c:pt>
                <c:pt idx="792">
                  <c:v>31.941500000000065</c:v>
                </c:pt>
                <c:pt idx="793">
                  <c:v>31.941600000000065</c:v>
                </c:pt>
                <c:pt idx="794">
                  <c:v>31.941700000000065</c:v>
                </c:pt>
                <c:pt idx="795">
                  <c:v>31.941800000000065</c:v>
                </c:pt>
                <c:pt idx="796">
                  <c:v>31.941900000000064</c:v>
                </c:pt>
                <c:pt idx="797">
                  <c:v>31.942000000000064</c:v>
                </c:pt>
                <c:pt idx="798">
                  <c:v>31.942100000000064</c:v>
                </c:pt>
                <c:pt idx="799">
                  <c:v>31.942200000000064</c:v>
                </c:pt>
                <c:pt idx="800">
                  <c:v>31.942300000000063</c:v>
                </c:pt>
                <c:pt idx="801">
                  <c:v>31.942400000000063</c:v>
                </c:pt>
                <c:pt idx="802">
                  <c:v>31.942500000000063</c:v>
                </c:pt>
                <c:pt idx="803">
                  <c:v>31.942600000000063</c:v>
                </c:pt>
                <c:pt idx="804">
                  <c:v>31.942700000000062</c:v>
                </c:pt>
                <c:pt idx="805">
                  <c:v>31.942800000000062</c:v>
                </c:pt>
                <c:pt idx="806">
                  <c:v>31.942900000000062</c:v>
                </c:pt>
                <c:pt idx="807">
                  <c:v>31.943000000000062</c:v>
                </c:pt>
                <c:pt idx="808">
                  <c:v>31.943100000000062</c:v>
                </c:pt>
                <c:pt idx="809">
                  <c:v>31.943200000000061</c:v>
                </c:pt>
                <c:pt idx="810">
                  <c:v>31.943300000000061</c:v>
                </c:pt>
                <c:pt idx="811">
                  <c:v>31.943400000000061</c:v>
                </c:pt>
                <c:pt idx="812">
                  <c:v>31.943500000000061</c:v>
                </c:pt>
                <c:pt idx="813">
                  <c:v>31.94360000000006</c:v>
                </c:pt>
                <c:pt idx="814">
                  <c:v>31.94370000000006</c:v>
                </c:pt>
                <c:pt idx="815">
                  <c:v>31.94380000000006</c:v>
                </c:pt>
                <c:pt idx="816">
                  <c:v>31.94390000000006</c:v>
                </c:pt>
                <c:pt idx="817">
                  <c:v>31.944000000000059</c:v>
                </c:pt>
                <c:pt idx="818">
                  <c:v>31.944100000000059</c:v>
                </c:pt>
                <c:pt idx="819">
                  <c:v>31.944200000000059</c:v>
                </c:pt>
                <c:pt idx="820">
                  <c:v>31.944300000000059</c:v>
                </c:pt>
                <c:pt idx="821">
                  <c:v>31.944400000000059</c:v>
                </c:pt>
                <c:pt idx="822">
                  <c:v>31.944500000000058</c:v>
                </c:pt>
                <c:pt idx="823">
                  <c:v>31.944600000000058</c:v>
                </c:pt>
                <c:pt idx="824">
                  <c:v>31.944700000000058</c:v>
                </c:pt>
                <c:pt idx="825">
                  <c:v>31.944800000000058</c:v>
                </c:pt>
                <c:pt idx="826">
                  <c:v>31.944900000000057</c:v>
                </c:pt>
                <c:pt idx="827">
                  <c:v>31.945000000000057</c:v>
                </c:pt>
                <c:pt idx="828">
                  <c:v>31.945100000000057</c:v>
                </c:pt>
                <c:pt idx="829">
                  <c:v>31.945200000000057</c:v>
                </c:pt>
                <c:pt idx="830">
                  <c:v>31.945300000000056</c:v>
                </c:pt>
                <c:pt idx="831">
                  <c:v>31.945400000000056</c:v>
                </c:pt>
                <c:pt idx="832">
                  <c:v>31.945500000000056</c:v>
                </c:pt>
                <c:pt idx="833">
                  <c:v>31.945600000000056</c:v>
                </c:pt>
                <c:pt idx="834">
                  <c:v>31.945700000000055</c:v>
                </c:pt>
                <c:pt idx="835">
                  <c:v>31.945800000000055</c:v>
                </c:pt>
                <c:pt idx="836">
                  <c:v>31.945900000000055</c:v>
                </c:pt>
                <c:pt idx="837">
                  <c:v>31.946000000000055</c:v>
                </c:pt>
                <c:pt idx="838">
                  <c:v>31.946100000000055</c:v>
                </c:pt>
                <c:pt idx="839">
                  <c:v>31.946200000000054</c:v>
                </c:pt>
                <c:pt idx="840">
                  <c:v>31.946300000000054</c:v>
                </c:pt>
                <c:pt idx="841">
                  <c:v>31.946400000000054</c:v>
                </c:pt>
                <c:pt idx="842">
                  <c:v>31.946500000000054</c:v>
                </c:pt>
                <c:pt idx="843">
                  <c:v>31.946600000000053</c:v>
                </c:pt>
                <c:pt idx="844">
                  <c:v>31.946700000000053</c:v>
                </c:pt>
                <c:pt idx="845">
                  <c:v>31.946800000000053</c:v>
                </c:pt>
                <c:pt idx="846">
                  <c:v>31.946900000000053</c:v>
                </c:pt>
                <c:pt idx="847">
                  <c:v>31.947000000000052</c:v>
                </c:pt>
                <c:pt idx="848">
                  <c:v>31.947100000000052</c:v>
                </c:pt>
                <c:pt idx="849">
                  <c:v>31.947200000000052</c:v>
                </c:pt>
                <c:pt idx="850">
                  <c:v>31.947300000000052</c:v>
                </c:pt>
                <c:pt idx="851">
                  <c:v>31.947400000000052</c:v>
                </c:pt>
                <c:pt idx="852">
                  <c:v>31.947500000000051</c:v>
                </c:pt>
                <c:pt idx="853">
                  <c:v>31.947600000000051</c:v>
                </c:pt>
                <c:pt idx="854">
                  <c:v>31.947700000000051</c:v>
                </c:pt>
                <c:pt idx="855">
                  <c:v>31.947800000000051</c:v>
                </c:pt>
                <c:pt idx="856">
                  <c:v>31.94790000000005</c:v>
                </c:pt>
                <c:pt idx="857">
                  <c:v>31.94800000000005</c:v>
                </c:pt>
                <c:pt idx="858">
                  <c:v>31.94810000000005</c:v>
                </c:pt>
                <c:pt idx="859">
                  <c:v>31.94820000000005</c:v>
                </c:pt>
                <c:pt idx="860">
                  <c:v>31.948300000000049</c:v>
                </c:pt>
                <c:pt idx="861">
                  <c:v>31.948400000000049</c:v>
                </c:pt>
                <c:pt idx="862">
                  <c:v>31.948500000000049</c:v>
                </c:pt>
                <c:pt idx="863">
                  <c:v>31.948600000000049</c:v>
                </c:pt>
                <c:pt idx="864">
                  <c:v>31.948700000000049</c:v>
                </c:pt>
                <c:pt idx="865">
                  <c:v>31.948800000000048</c:v>
                </c:pt>
                <c:pt idx="866">
                  <c:v>31.948900000000048</c:v>
                </c:pt>
                <c:pt idx="867">
                  <c:v>31.949000000000048</c:v>
                </c:pt>
                <c:pt idx="868">
                  <c:v>31.949100000000048</c:v>
                </c:pt>
                <c:pt idx="869">
                  <c:v>31.949200000000047</c:v>
                </c:pt>
                <c:pt idx="870">
                  <c:v>31.949300000000047</c:v>
                </c:pt>
                <c:pt idx="871">
                  <c:v>31.949400000000047</c:v>
                </c:pt>
                <c:pt idx="872">
                  <c:v>31.949500000000047</c:v>
                </c:pt>
                <c:pt idx="873">
                  <c:v>31.949600000000046</c:v>
                </c:pt>
                <c:pt idx="874">
                  <c:v>31.949700000000046</c:v>
                </c:pt>
                <c:pt idx="875">
                  <c:v>31.949800000000046</c:v>
                </c:pt>
                <c:pt idx="876">
                  <c:v>31.949900000000046</c:v>
                </c:pt>
                <c:pt idx="877">
                  <c:v>31.950000000000045</c:v>
                </c:pt>
                <c:pt idx="878">
                  <c:v>31.950100000000045</c:v>
                </c:pt>
                <c:pt idx="879">
                  <c:v>31.950200000000045</c:v>
                </c:pt>
                <c:pt idx="880">
                  <c:v>31.950300000000045</c:v>
                </c:pt>
                <c:pt idx="881">
                  <c:v>31.950400000000045</c:v>
                </c:pt>
                <c:pt idx="882">
                  <c:v>31.950500000000044</c:v>
                </c:pt>
                <c:pt idx="883">
                  <c:v>31.950600000000044</c:v>
                </c:pt>
                <c:pt idx="884">
                  <c:v>31.950700000000044</c:v>
                </c:pt>
                <c:pt idx="885">
                  <c:v>31.950800000000044</c:v>
                </c:pt>
                <c:pt idx="886">
                  <c:v>31.950900000000043</c:v>
                </c:pt>
                <c:pt idx="887">
                  <c:v>31.951000000000043</c:v>
                </c:pt>
                <c:pt idx="888">
                  <c:v>31.951100000000043</c:v>
                </c:pt>
                <c:pt idx="889">
                  <c:v>31.951200000000043</c:v>
                </c:pt>
                <c:pt idx="890">
                  <c:v>31.951300000000042</c:v>
                </c:pt>
                <c:pt idx="891">
                  <c:v>31.951400000000042</c:v>
                </c:pt>
                <c:pt idx="892">
                  <c:v>31.951500000000042</c:v>
                </c:pt>
                <c:pt idx="893">
                  <c:v>31.951600000000042</c:v>
                </c:pt>
                <c:pt idx="894">
                  <c:v>31.951700000000042</c:v>
                </c:pt>
                <c:pt idx="895">
                  <c:v>31.951800000000041</c:v>
                </c:pt>
                <c:pt idx="896">
                  <c:v>31.951900000000041</c:v>
                </c:pt>
                <c:pt idx="897">
                  <c:v>31.952000000000041</c:v>
                </c:pt>
                <c:pt idx="898">
                  <c:v>31.952100000000041</c:v>
                </c:pt>
                <c:pt idx="899">
                  <c:v>31.95220000000004</c:v>
                </c:pt>
                <c:pt idx="900">
                  <c:v>31.95230000000004</c:v>
                </c:pt>
                <c:pt idx="901">
                  <c:v>31.95240000000004</c:v>
                </c:pt>
                <c:pt idx="902">
                  <c:v>31.95250000000004</c:v>
                </c:pt>
                <c:pt idx="903">
                  <c:v>31.952600000000039</c:v>
                </c:pt>
                <c:pt idx="904">
                  <c:v>31.952700000000039</c:v>
                </c:pt>
                <c:pt idx="905">
                  <c:v>31.952800000000039</c:v>
                </c:pt>
                <c:pt idx="906">
                  <c:v>31.952900000000039</c:v>
                </c:pt>
                <c:pt idx="907">
                  <c:v>31.953000000000038</c:v>
                </c:pt>
                <c:pt idx="908">
                  <c:v>31.953100000000038</c:v>
                </c:pt>
                <c:pt idx="909">
                  <c:v>31.953200000000038</c:v>
                </c:pt>
                <c:pt idx="910">
                  <c:v>31.953300000000038</c:v>
                </c:pt>
                <c:pt idx="911">
                  <c:v>31.953400000000038</c:v>
                </c:pt>
                <c:pt idx="912">
                  <c:v>31.953500000000037</c:v>
                </c:pt>
                <c:pt idx="913">
                  <c:v>31.953600000000037</c:v>
                </c:pt>
                <c:pt idx="914">
                  <c:v>31.953700000000037</c:v>
                </c:pt>
                <c:pt idx="915">
                  <c:v>31.953800000000037</c:v>
                </c:pt>
                <c:pt idx="916">
                  <c:v>31.953900000000036</c:v>
                </c:pt>
                <c:pt idx="917">
                  <c:v>31.954000000000036</c:v>
                </c:pt>
                <c:pt idx="918">
                  <c:v>31.954100000000036</c:v>
                </c:pt>
                <c:pt idx="919">
                  <c:v>31.954200000000036</c:v>
                </c:pt>
                <c:pt idx="920">
                  <c:v>31.954300000000035</c:v>
                </c:pt>
                <c:pt idx="921">
                  <c:v>31.954400000000035</c:v>
                </c:pt>
                <c:pt idx="922">
                  <c:v>31.954500000000035</c:v>
                </c:pt>
                <c:pt idx="923">
                  <c:v>31.954600000000035</c:v>
                </c:pt>
                <c:pt idx="924">
                  <c:v>31.954700000000035</c:v>
                </c:pt>
                <c:pt idx="925">
                  <c:v>31.954800000000034</c:v>
                </c:pt>
                <c:pt idx="926">
                  <c:v>31.954900000000034</c:v>
                </c:pt>
                <c:pt idx="927">
                  <c:v>31.955000000000034</c:v>
                </c:pt>
                <c:pt idx="928">
                  <c:v>31.955100000000034</c:v>
                </c:pt>
                <c:pt idx="929">
                  <c:v>31.955200000000033</c:v>
                </c:pt>
                <c:pt idx="930">
                  <c:v>31.955300000000033</c:v>
                </c:pt>
                <c:pt idx="931">
                  <c:v>31.955400000000033</c:v>
                </c:pt>
                <c:pt idx="932">
                  <c:v>31.955500000000033</c:v>
                </c:pt>
                <c:pt idx="933">
                  <c:v>31.955600000000032</c:v>
                </c:pt>
                <c:pt idx="934">
                  <c:v>31.955700000000032</c:v>
                </c:pt>
                <c:pt idx="935">
                  <c:v>31.955800000000032</c:v>
                </c:pt>
                <c:pt idx="936">
                  <c:v>31.955900000000032</c:v>
                </c:pt>
                <c:pt idx="937">
                  <c:v>31.956000000000031</c:v>
                </c:pt>
                <c:pt idx="938">
                  <c:v>31.956100000000031</c:v>
                </c:pt>
                <c:pt idx="939">
                  <c:v>31.956200000000031</c:v>
                </c:pt>
                <c:pt idx="940">
                  <c:v>31.956300000000031</c:v>
                </c:pt>
                <c:pt idx="941">
                  <c:v>31.956400000000031</c:v>
                </c:pt>
                <c:pt idx="942">
                  <c:v>31.95650000000003</c:v>
                </c:pt>
                <c:pt idx="943">
                  <c:v>31.95660000000003</c:v>
                </c:pt>
                <c:pt idx="944">
                  <c:v>31.95670000000003</c:v>
                </c:pt>
                <c:pt idx="945">
                  <c:v>31.95680000000003</c:v>
                </c:pt>
                <c:pt idx="946">
                  <c:v>31.956900000000029</c:v>
                </c:pt>
                <c:pt idx="947">
                  <c:v>31.957000000000029</c:v>
                </c:pt>
                <c:pt idx="948">
                  <c:v>31.957100000000029</c:v>
                </c:pt>
                <c:pt idx="949">
                  <c:v>31.957200000000029</c:v>
                </c:pt>
                <c:pt idx="950">
                  <c:v>31.957300000000028</c:v>
                </c:pt>
                <c:pt idx="951">
                  <c:v>31.957400000000028</c:v>
                </c:pt>
                <c:pt idx="952">
                  <c:v>31.957500000000028</c:v>
                </c:pt>
                <c:pt idx="953">
                  <c:v>31.957600000000028</c:v>
                </c:pt>
                <c:pt idx="954">
                  <c:v>31.957700000000028</c:v>
                </c:pt>
                <c:pt idx="955">
                  <c:v>31.957800000000027</c:v>
                </c:pt>
                <c:pt idx="956">
                  <c:v>31.957900000000027</c:v>
                </c:pt>
                <c:pt idx="957">
                  <c:v>31.958000000000027</c:v>
                </c:pt>
                <c:pt idx="958">
                  <c:v>31.958100000000027</c:v>
                </c:pt>
                <c:pt idx="959">
                  <c:v>31.958200000000026</c:v>
                </c:pt>
                <c:pt idx="960">
                  <c:v>31.958300000000026</c:v>
                </c:pt>
                <c:pt idx="961">
                  <c:v>31.958400000000026</c:v>
                </c:pt>
                <c:pt idx="962">
                  <c:v>31.958500000000026</c:v>
                </c:pt>
                <c:pt idx="963">
                  <c:v>31.958600000000025</c:v>
                </c:pt>
                <c:pt idx="964">
                  <c:v>31.958700000000025</c:v>
                </c:pt>
                <c:pt idx="965">
                  <c:v>31.958800000000025</c:v>
                </c:pt>
                <c:pt idx="966">
                  <c:v>31.958900000000025</c:v>
                </c:pt>
                <c:pt idx="967">
                  <c:v>31.959000000000024</c:v>
                </c:pt>
                <c:pt idx="968">
                  <c:v>31.959100000000024</c:v>
                </c:pt>
                <c:pt idx="969">
                  <c:v>31.959200000000024</c:v>
                </c:pt>
                <c:pt idx="970">
                  <c:v>31.959300000000024</c:v>
                </c:pt>
                <c:pt idx="971">
                  <c:v>31.959400000000024</c:v>
                </c:pt>
                <c:pt idx="972">
                  <c:v>31.959500000000023</c:v>
                </c:pt>
                <c:pt idx="973">
                  <c:v>31.959600000000023</c:v>
                </c:pt>
                <c:pt idx="974">
                  <c:v>31.959700000000023</c:v>
                </c:pt>
                <c:pt idx="975">
                  <c:v>31.959800000000023</c:v>
                </c:pt>
                <c:pt idx="976">
                  <c:v>31.959900000000022</c:v>
                </c:pt>
                <c:pt idx="977">
                  <c:v>31.960000000000022</c:v>
                </c:pt>
                <c:pt idx="978">
                  <c:v>31.960100000000022</c:v>
                </c:pt>
                <c:pt idx="979">
                  <c:v>31.960200000000022</c:v>
                </c:pt>
                <c:pt idx="980">
                  <c:v>31.960300000000021</c:v>
                </c:pt>
                <c:pt idx="981">
                  <c:v>31.960400000000021</c:v>
                </c:pt>
                <c:pt idx="982">
                  <c:v>31.960500000000021</c:v>
                </c:pt>
                <c:pt idx="983">
                  <c:v>31.960600000000021</c:v>
                </c:pt>
                <c:pt idx="984">
                  <c:v>31.960700000000021</c:v>
                </c:pt>
                <c:pt idx="985">
                  <c:v>31.96080000000002</c:v>
                </c:pt>
                <c:pt idx="986">
                  <c:v>31.96090000000002</c:v>
                </c:pt>
                <c:pt idx="987">
                  <c:v>31.96100000000002</c:v>
                </c:pt>
                <c:pt idx="988">
                  <c:v>31.96110000000002</c:v>
                </c:pt>
                <c:pt idx="989">
                  <c:v>31.961200000000019</c:v>
                </c:pt>
                <c:pt idx="990">
                  <c:v>31.961300000000019</c:v>
                </c:pt>
                <c:pt idx="991">
                  <c:v>31.961400000000019</c:v>
                </c:pt>
                <c:pt idx="992">
                  <c:v>31.961500000000019</c:v>
                </c:pt>
                <c:pt idx="993">
                  <c:v>31.961600000000018</c:v>
                </c:pt>
                <c:pt idx="994">
                  <c:v>31.961700000000018</c:v>
                </c:pt>
                <c:pt idx="995">
                  <c:v>31.961800000000018</c:v>
                </c:pt>
                <c:pt idx="996">
                  <c:v>31.961900000000018</c:v>
                </c:pt>
                <c:pt idx="997">
                  <c:v>31.962000000000018</c:v>
                </c:pt>
                <c:pt idx="998">
                  <c:v>31.962100000000017</c:v>
                </c:pt>
                <c:pt idx="999">
                  <c:v>31.962200000000017</c:v>
                </c:pt>
                <c:pt idx="1000">
                  <c:v>31.962300000000017</c:v>
                </c:pt>
              </c:numCache>
            </c:numRef>
          </c:xVal>
          <c:yVal>
            <c:numRef>
              <c:f>Calculs!$K$4:$K$1004</c:f>
              <c:numCache>
                <c:formatCode>0.00</c:formatCode>
                <c:ptCount val="1001"/>
                <c:pt idx="0">
                  <c:v>564.96320263534824</c:v>
                </c:pt>
                <c:pt idx="1">
                  <c:v>566.4438588824878</c:v>
                </c:pt>
                <c:pt idx="2">
                  <c:v>567.92177652558212</c:v>
                </c:pt>
                <c:pt idx="3">
                  <c:v>569.3969622765419</c:v>
                </c:pt>
                <c:pt idx="4">
                  <c:v>570.86942281671679</c:v>
                </c:pt>
                <c:pt idx="5">
                  <c:v>572.33916479707989</c:v>
                </c:pt>
                <c:pt idx="6">
                  <c:v>573.80619483841065</c:v>
                </c:pt>
                <c:pt idx="7">
                  <c:v>575.27051953147611</c:v>
                </c:pt>
                <c:pt idx="8">
                  <c:v>576.7321454372111</c:v>
                </c:pt>
                <c:pt idx="9">
                  <c:v>578.19107908689705</c:v>
                </c:pt>
                <c:pt idx="10">
                  <c:v>579.64732698233922</c:v>
                </c:pt>
                <c:pt idx="11">
                  <c:v>581.1008955804873</c:v>
                </c:pt>
                <c:pt idx="12">
                  <c:v>582.55179127836561</c:v>
                </c:pt>
                <c:pt idx="13">
                  <c:v>584.00002042942037</c:v>
                </c:pt>
                <c:pt idx="14">
                  <c:v>585.44558935954694</c:v>
                </c:pt>
                <c:pt idx="15">
                  <c:v>586.8885043672442</c:v>
                </c:pt>
                <c:pt idx="16">
                  <c:v>588.32877172376857</c:v>
                </c:pt>
                <c:pt idx="17">
                  <c:v>589.76639767328686</c:v>
                </c:pt>
                <c:pt idx="18">
                  <c:v>591.20138843302743</c:v>
                </c:pt>
                <c:pt idx="19">
                  <c:v>592.63375019343096</c:v>
                </c:pt>
                <c:pt idx="20">
                  <c:v>594.06348911830003</c:v>
                </c:pt>
                <c:pt idx="21">
                  <c:v>595.49061135272666</c:v>
                </c:pt>
                <c:pt idx="22">
                  <c:v>596.91512303086927</c:v>
                </c:pt>
                <c:pt idx="23">
                  <c:v>598.3370302680205</c:v>
                </c:pt>
                <c:pt idx="24">
                  <c:v>599.75633915282856</c:v>
                </c:pt>
                <c:pt idx="25">
                  <c:v>601.17305574744887</c:v>
                </c:pt>
                <c:pt idx="26">
                  <c:v>602.58718608769504</c:v>
                </c:pt>
                <c:pt idx="27">
                  <c:v>603.9987361831885</c:v>
                </c:pt>
                <c:pt idx="28">
                  <c:v>605.40771201750727</c:v>
                </c:pt>
                <c:pt idx="29">
                  <c:v>606.81411954833311</c:v>
                </c:pt>
                <c:pt idx="30">
                  <c:v>608.2179647075983</c:v>
                </c:pt>
                <c:pt idx="31">
                  <c:v>609.619253401631</c:v>
                </c:pt>
                <c:pt idx="32">
                  <c:v>611.01799151129967</c:v>
                </c:pt>
                <c:pt idx="33">
                  <c:v>612.41418489215653</c:v>
                </c:pt>
                <c:pt idx="34">
                  <c:v>613.80783937457954</c:v>
                </c:pt>
                <c:pt idx="35">
                  <c:v>615.19896076391433</c:v>
                </c:pt>
                <c:pt idx="36">
                  <c:v>616.58755484061385</c:v>
                </c:pt>
                <c:pt idx="37">
                  <c:v>617.97362736037826</c:v>
                </c:pt>
                <c:pt idx="38">
                  <c:v>619.35718405429304</c:v>
                </c:pt>
                <c:pt idx="39">
                  <c:v>620.73823062896633</c:v>
                </c:pt>
                <c:pt idx="40">
                  <c:v>622.11677276666546</c:v>
                </c:pt>
                <c:pt idx="41">
                  <c:v>623.49281612545224</c:v>
                </c:pt>
                <c:pt idx="42">
                  <c:v>624.86636633931766</c:v>
                </c:pt>
                <c:pt idx="43">
                  <c:v>626.2374290183152</c:v>
                </c:pt>
                <c:pt idx="44">
                  <c:v>627.60600974869351</c:v>
                </c:pt>
                <c:pt idx="45">
                  <c:v>628.97211409302827</c:v>
                </c:pt>
                <c:pt idx="46">
                  <c:v>630.33574759035264</c:v>
                </c:pt>
                <c:pt idx="47">
                  <c:v>631.69691575628735</c:v>
                </c:pt>
                <c:pt idx="48">
                  <c:v>633.05562408316939</c:v>
                </c:pt>
                <c:pt idx="49">
                  <c:v>634.41187804018034</c:v>
                </c:pt>
                <c:pt idx="50">
                  <c:v>635.76568307347327</c:v>
                </c:pt>
                <c:pt idx="51">
                  <c:v>637.11704460629915</c:v>
                </c:pt>
                <c:pt idx="52">
                  <c:v>638.46596803913201</c:v>
                </c:pt>
                <c:pt idx="53">
                  <c:v>639.81245874979379</c:v>
                </c:pt>
                <c:pt idx="54">
                  <c:v>641.15652209357768</c:v>
                </c:pt>
                <c:pt idx="55">
                  <c:v>642.49816340337111</c:v>
                </c:pt>
                <c:pt idx="56">
                  <c:v>643.83738798977777</c:v>
                </c:pt>
                <c:pt idx="57">
                  <c:v>645.17420114123831</c:v>
                </c:pt>
                <c:pt idx="58">
                  <c:v>646.50860812415112</c:v>
                </c:pt>
                <c:pt idx="59">
                  <c:v>647.84061418299154</c:v>
                </c:pt>
                <c:pt idx="60">
                  <c:v>649.17022454043035</c:v>
                </c:pt>
                <c:pt idx="61">
                  <c:v>650.49744439745189</c:v>
                </c:pt>
                <c:pt idx="62">
                  <c:v>651.82227893347078</c:v>
                </c:pt>
                <c:pt idx="63">
                  <c:v>653.14473330644842</c:v>
                </c:pt>
                <c:pt idx="64">
                  <c:v>654.46481265300815</c:v>
                </c:pt>
                <c:pt idx="65">
                  <c:v>655.78252208855008</c:v>
                </c:pt>
                <c:pt idx="66">
                  <c:v>657.0978667073648</c:v>
                </c:pt>
                <c:pt idx="67">
                  <c:v>658.41085158274643</c:v>
                </c:pt>
                <c:pt idx="68">
                  <c:v>659.72148176710505</c:v>
                </c:pt>
                <c:pt idx="69">
                  <c:v>661.0297622920782</c:v>
                </c:pt>
                <c:pt idx="70">
                  <c:v>662.33569816864156</c:v>
                </c:pt>
                <c:pt idx="71">
                  <c:v>663.63929438721925</c:v>
                </c:pt>
                <c:pt idx="72">
                  <c:v>664.94055591779295</c:v>
                </c:pt>
                <c:pt idx="73">
                  <c:v>666.23948771001039</c:v>
                </c:pt>
                <c:pt idx="74">
                  <c:v>667.53609469329331</c:v>
                </c:pt>
                <c:pt idx="75">
                  <c:v>668.83038177694448</c:v>
                </c:pt>
                <c:pt idx="76">
                  <c:v>670.12235385025417</c:v>
                </c:pt>
                <c:pt idx="77">
                  <c:v>671.41201578260586</c:v>
                </c:pt>
                <c:pt idx="78">
                  <c:v>672.69937242358117</c:v>
                </c:pt>
                <c:pt idx="79">
                  <c:v>673.98442860306386</c:v>
                </c:pt>
                <c:pt idx="80">
                  <c:v>675.2671891313438</c:v>
                </c:pt>
                <c:pt idx="81">
                  <c:v>676.54765879921956</c:v>
                </c:pt>
                <c:pt idx="82">
                  <c:v>677.82584237810079</c:v>
                </c:pt>
                <c:pt idx="83">
                  <c:v>679.10174462010957</c:v>
                </c:pt>
                <c:pt idx="84">
                  <c:v>680.37537025818142</c:v>
                </c:pt>
                <c:pt idx="85">
                  <c:v>681.6467240061653</c:v>
                </c:pt>
                <c:pt idx="86">
                  <c:v>682.91581055892323</c:v>
                </c:pt>
                <c:pt idx="87">
                  <c:v>684.18263459242894</c:v>
                </c:pt>
                <c:pt idx="88">
                  <c:v>685.44720076386636</c:v>
                </c:pt>
                <c:pt idx="89">
                  <c:v>686.70951371172703</c:v>
                </c:pt>
                <c:pt idx="90">
                  <c:v>687.96957805590682</c:v>
                </c:pt>
                <c:pt idx="91">
                  <c:v>689.22739839780252</c:v>
                </c:pt>
                <c:pt idx="92">
                  <c:v>690.48297932040714</c:v>
                </c:pt>
                <c:pt idx="93">
                  <c:v>691.73632538840525</c:v>
                </c:pt>
                <c:pt idx="94">
                  <c:v>692.98744114826695</c:v>
                </c:pt>
                <c:pt idx="95">
                  <c:v>694.23633112834204</c:v>
                </c:pt>
                <c:pt idx="96">
                  <c:v>695.48299983895299</c:v>
                </c:pt>
                <c:pt idx="97">
                  <c:v>696.72745177248748</c:v>
                </c:pt>
                <c:pt idx="98">
                  <c:v>697.96969140349017</c:v>
                </c:pt>
                <c:pt idx="99">
                  <c:v>699.20972318875431</c:v>
                </c:pt>
                <c:pt idx="100">
                  <c:v>700.44755156741246</c:v>
                </c:pt>
                <c:pt idx="101">
                  <c:v>712.70499046454131</c:v>
                </c:pt>
                <c:pt idx="102">
                  <c:v>724.74492939794459</c:v>
                </c:pt>
                <c:pt idx="103">
                  <c:v>736.57163950669394</c:v>
                </c:pt>
                <c:pt idx="104">
                  <c:v>748.1892267971607</c:v>
                </c:pt>
                <c:pt idx="105">
                  <c:v>759.60164026560244</c:v>
                </c:pt>
                <c:pt idx="106">
                  <c:v>770.81267951679445</c:v>
                </c:pt>
                <c:pt idx="107">
                  <c:v>781.82600191580491</c:v>
                </c:pt>
                <c:pt idx="108">
                  <c:v>792.64512930684919</c:v>
                </c:pt>
                <c:pt idx="109">
                  <c:v>803.27345433030177</c:v>
                </c:pt>
                <c:pt idx="110">
                  <c:v>813.71424636636141</c:v>
                </c:pt>
                <c:pt idx="111">
                  <c:v>823.97065713152244</c:v>
                </c:pt>
                <c:pt idx="112">
                  <c:v>834.04572595188165</c:v>
                </c:pt>
                <c:pt idx="113">
                  <c:v>843.94238473538462</c:v>
                </c:pt>
                <c:pt idx="114">
                  <c:v>853.66346266335961</c:v>
                </c:pt>
                <c:pt idx="115">
                  <c:v>863.21169062009335</c:v>
                </c:pt>
                <c:pt idx="116">
                  <c:v>872.58970537775031</c:v>
                </c:pt>
                <c:pt idx="117">
                  <c:v>881.80005355260846</c:v>
                </c:pt>
                <c:pt idx="118">
                  <c:v>890.84519534737774</c:v>
                </c:pt>
                <c:pt idx="119">
                  <c:v>899.72750809325623</c:v>
                </c:pt>
                <c:pt idx="120">
                  <c:v>908.44928960437119</c:v>
                </c:pt>
                <c:pt idx="121">
                  <c:v>917.01276135632031</c:v>
                </c:pt>
                <c:pt idx="122">
                  <c:v>925.42007149968208</c:v>
                </c:pt>
                <c:pt idx="123">
                  <c:v>933.67329771858101</c:v>
                </c:pt>
                <c:pt idx="124">
                  <c:v>941.77444994367852</c:v>
                </c:pt>
                <c:pt idx="125">
                  <c:v>949.72547292830177</c:v>
                </c:pt>
                <c:pt idx="126">
                  <c:v>957.52824869581468</c:v>
                </c:pt>
                <c:pt idx="127">
                  <c:v>965.18459886578</c:v>
                </c:pt>
                <c:pt idx="128">
                  <c:v>972.69628686594478</c:v>
                </c:pt>
                <c:pt idx="129">
                  <c:v>980.06502003660751</c:v>
                </c:pt>
                <c:pt idx="130">
                  <c:v>987.29245163348946</c:v>
                </c:pt>
                <c:pt idx="131">
                  <c:v>994.38018273482453</c:v>
                </c:pt>
                <c:pt idx="132">
                  <c:v>1001.3297640580122</c:v>
                </c:pt>
                <c:pt idx="133">
                  <c:v>1008.1426976908291</c:v>
                </c:pt>
                <c:pt idx="134">
                  <c:v>1014.8204387418767</c:v>
                </c:pt>
                <c:pt idx="135">
                  <c:v>1021.364396914646</c:v>
                </c:pt>
                <c:pt idx="136">
                  <c:v>1027.7759380093048</c:v>
                </c:pt>
                <c:pt idx="137">
                  <c:v>1034.0563853560593</c:v>
                </c:pt>
                <c:pt idx="138">
                  <c:v>1040.207021183707</c:v>
                </c:pt>
                <c:pt idx="139">
                  <c:v>1046.2290879267762</c:v>
                </c:pt>
                <c:pt idx="140">
                  <c:v>1052.1237894744479</c:v>
                </c:pt>
                <c:pt idx="141">
                  <c:v>1057.8922923642638</c:v>
                </c:pt>
                <c:pt idx="142">
                  <c:v>1063.5357269234535</c:v>
                </c:pt>
                <c:pt idx="143">
                  <c:v>1069.0551883605488</c:v>
                </c:pt>
                <c:pt idx="144">
                  <c:v>1074.4517378098033</c:v>
                </c:pt>
                <c:pt idx="145">
                  <c:v>1079.7264033307983</c:v>
                </c:pt>
                <c:pt idx="146">
                  <c:v>1084.880180865485</c:v>
                </c:pt>
                <c:pt idx="147">
                  <c:v>1089.9140351547924</c:v>
                </c:pt>
                <c:pt idx="148">
                  <c:v>1094.8289006168259</c:v>
                </c:pt>
                <c:pt idx="149">
                  <c:v>1099.6256821885752</c:v>
                </c:pt>
                <c:pt idx="150">
                  <c:v>1104.3052561329582</c:v>
                </c:pt>
                <c:pt idx="151">
                  <c:v>1108.868470812944</c:v>
                </c:pt>
                <c:pt idx="152">
                  <c:v>1113.3161474344195</c:v>
                </c:pt>
                <c:pt idx="153">
                  <c:v>1117.6490807593966</c:v>
                </c:pt>
                <c:pt idx="154">
                  <c:v>1121.86803979109</c:v>
                </c:pt>
                <c:pt idx="155">
                  <c:v>1125.9737684323454</c:v>
                </c:pt>
                <c:pt idx="156">
                  <c:v>1129.9669861188456</c:v>
                </c:pt>
                <c:pt idx="157">
                  <c:v>1133.848388428484</c:v>
                </c:pt>
                <c:pt idx="158">
                  <c:v>1137.6186476682601</c:v>
                </c:pt>
                <c:pt idx="159">
                  <c:v>1141.2784134400254</c:v>
                </c:pt>
                <c:pt idx="160">
                  <c:v>1144.8283131863896</c:v>
                </c:pt>
                <c:pt idx="161">
                  <c:v>1148.2689527180892</c:v>
                </c:pt>
                <c:pt idx="162">
                  <c:v>1151.6009167241134</c:v>
                </c:pt>
                <c:pt idx="163">
                  <c:v>1154.8247692658945</c:v>
                </c:pt>
                <c:pt idx="164">
                  <c:v>1157.9410542568846</c:v>
                </c:pt>
                <c:pt idx="165">
                  <c:v>1160.9502959288648</c:v>
                </c:pt>
                <c:pt idx="166">
                  <c:v>1163.8529992863726</c:v>
                </c:pt>
                <c:pt idx="167">
                  <c:v>1166.6496505506809</c:v>
                </c:pt>
                <c:pt idx="168">
                  <c:v>1169.3407175948221</c:v>
                </c:pt>
                <c:pt idx="169">
                  <c:v>1171.9266503712204</c:v>
                </c:pt>
                <c:pt idx="170">
                  <c:v>1174.4078813335873</c:v>
                </c:pt>
                <c:pt idx="171">
                  <c:v>1176.7848258548277</c:v>
                </c:pt>
                <c:pt idx="172">
                  <c:v>1179.0578826428207</c:v>
                </c:pt>
                <c:pt idx="173">
                  <c:v>1181.2274341560592</c:v>
                </c:pt>
                <c:pt idx="174">
                  <c:v>1183.2938470212739</c:v>
                </c:pt>
                <c:pt idx="175">
                  <c:v>1185.2574724553092</c:v>
                </c:pt>
                <c:pt idx="176">
                  <c:v>1187.118646693672</c:v>
                </c:pt>
                <c:pt idx="177">
                  <c:v>1188.8776914283305</c:v>
                </c:pt>
                <c:pt idx="178">
                  <c:v>1190.5349142574878</c:v>
                </c:pt>
                <c:pt idx="179">
                  <c:v>1192.0906091501938</c:v>
                </c:pt>
                <c:pt idx="180">
                  <c:v>1193.5450569287748</c:v>
                </c:pt>
                <c:pt idx="181">
                  <c:v>1194.8985257721333</c:v>
                </c:pt>
                <c:pt idx="182">
                  <c:v>1196.1512717430028</c:v>
                </c:pt>
                <c:pt idx="183">
                  <c:v>1197.3035393421849</c:v>
                </c:pt>
                <c:pt idx="184">
                  <c:v>1198.3555620926697</c:v>
                </c:pt>
                <c:pt idx="185">
                  <c:v>1199.3075631562785</c:v>
                </c:pt>
                <c:pt idx="186">
                  <c:v>1200.1597559850866</c:v>
                </c:pt>
                <c:pt idx="187">
                  <c:v>1200.9123450093487</c:v>
                </c:pt>
                <c:pt idx="188">
                  <c:v>1201.5655263629462</c:v>
                </c:pt>
                <c:pt idx="189">
                  <c:v>1202.1194886465164</c:v>
                </c:pt>
                <c:pt idx="190">
                  <c:v>1202.574413727401</c:v>
                </c:pt>
                <c:pt idx="191">
                  <c:v>1202.9304775744117</c:v>
                </c:pt>
                <c:pt idx="192">
                  <c:v>1203.1878511241762</c:v>
                </c:pt>
                <c:pt idx="193">
                  <c:v>1203.3467011745663</c:v>
                </c:pt>
                <c:pt idx="194">
                  <c:v>1203.407191299505</c:v>
                </c:pt>
                <c:pt idx="195">
                  <c:v>1203.369482778349</c:v>
                </c:pt>
                <c:pt idx="196">
                  <c:v>1203.2337355321604</c:v>
                </c:pt>
                <c:pt idx="197">
                  <c:v>1203.0001090585617</c:v>
                </c:pt>
                <c:pt idx="198">
                  <c:v>1202.6687633565703</c:v>
                </c:pt>
                <c:pt idx="199">
                  <c:v>1202.2398598328564</c:v>
                </c:pt>
                <c:pt idx="200">
                  <c:v>1201.7135621812686</c:v>
                </c:pt>
                <c:pt idx="201">
                  <c:v>1201.0900372281626</c:v>
                </c:pt>
                <c:pt idx="202">
                  <c:v>1200.3694557370386</c:v>
                </c:pt>
                <c:pt idx="203">
                  <c:v>1199.5519931671272</c:v>
                </c:pt>
                <c:pt idx="204">
                  <c:v>1198.637830381809</c:v>
                </c:pt>
                <c:pt idx="205">
                  <c:v>1197.6271543040189</c:v>
                </c:pt>
                <c:pt idx="206">
                  <c:v>1196.5201585170068</c:v>
                </c:pt>
                <c:pt idx="207">
                  <c:v>1195.3170438099444</c:v>
                </c:pt>
                <c:pt idx="208">
                  <c:v>1194.0180186688408</c:v>
                </c:pt>
                <c:pt idx="209">
                  <c:v>1192.6232997140514</c:v>
                </c:pt>
                <c:pt idx="210">
                  <c:v>1191.1331120862983</c:v>
                </c:pt>
                <c:pt idx="211">
                  <c:v>1189.5476897836081</c:v>
                </c:pt>
                <c:pt idx="212">
                  <c:v>1187.8672759518959</c:v>
                </c:pt>
                <c:pt idx="213">
                  <c:v>1186.0921231321211</c:v>
                </c:pt>
                <c:pt idx="214">
                  <c:v>1184.2224934670305</c:v>
                </c:pt>
                <c:pt idx="215">
                  <c:v>1182.2586588704958</c:v>
                </c:pt>
                <c:pt idx="216">
                  <c:v>1180.20090116239</c:v>
                </c:pt>
                <c:pt idx="217">
                  <c:v>1178.0495121718261</c:v>
                </c:pt>
                <c:pt idx="218">
                  <c:v>1175.8047938114296</c:v>
                </c:pt>
                <c:pt idx="219">
                  <c:v>1173.4670581251485</c:v>
                </c:pt>
                <c:pt idx="220">
                  <c:v>1171.03662731192</c:v>
                </c:pt>
                <c:pt idx="221">
                  <c:v>1168.5138337273333</c:v>
                </c:pt>
                <c:pt idx="222">
                  <c:v>1165.899019865245</c:v>
                </c:pt>
                <c:pt idx="223">
                  <c:v>1163.1925383211335</c:v>
                </c:pt>
                <c:pt idx="224">
                  <c:v>1160.3947517388162</c:v>
                </c:pt>
                <c:pt idx="225">
                  <c:v>1157.5060327420015</c:v>
                </c:pt>
                <c:pt idx="226">
                  <c:v>1154.5267638520111</c:v>
                </c:pt>
                <c:pt idx="227">
                  <c:v>1151.4573373928802</c:v>
                </c:pt>
                <c:pt idx="228">
                  <c:v>1148.2981553849293</c:v>
                </c:pt>
                <c:pt idx="229">
                  <c:v>1145.0496294278012</c:v>
                </c:pt>
                <c:pt idx="230">
                  <c:v>1141.7121805738602</c:v>
                </c:pt>
                <c:pt idx="231">
                  <c:v>1138.2862391927736</c:v>
                </c:pt>
                <c:pt idx="232">
                  <c:v>1134.7722448280181</c:v>
                </c:pt>
                <c:pt idx="233">
                  <c:v>1131.1706460459941</c:v>
                </c:pt>
                <c:pt idx="234">
                  <c:v>1127.4819002783665</c:v>
                </c:pt>
                <c:pt idx="235">
                  <c:v>1123.7064736582081</c:v>
                </c:pt>
                <c:pt idx="236">
                  <c:v>1119.8448408504673</c:v>
                </c:pt>
                <c:pt idx="237">
                  <c:v>1115.8974848772511</c:v>
                </c:pt>
                <c:pt idx="238">
                  <c:v>1111.8648969383714</c:v>
                </c:pt>
                <c:pt idx="239">
                  <c:v>1107.7475762275762</c:v>
                </c:pt>
                <c:pt idx="240">
                  <c:v>1103.5460297448562</c:v>
                </c:pt>
                <c:pt idx="241">
                  <c:v>1099.2607721051938</c:v>
                </c:pt>
                <c:pt idx="242">
                  <c:v>1094.8923253441001</c:v>
                </c:pt>
                <c:pt idx="243">
                  <c:v>1090.4412187202634</c:v>
                </c:pt>
                <c:pt idx="244">
                  <c:v>1085.9079885156168</c:v>
                </c:pt>
                <c:pt idx="245">
                  <c:v>1081.2931778331147</c:v>
                </c:pt>
                <c:pt idx="246">
                  <c:v>1076.597336392495</c:v>
                </c:pt>
                <c:pt idx="247">
                  <c:v>1071.8210203242911</c:v>
                </c:pt>
                <c:pt idx="248">
                  <c:v>1066.964791962341</c:v>
                </c:pt>
                <c:pt idx="249">
                  <c:v>1062.0292196350376</c:v>
                </c:pt>
                <c:pt idx="250">
                  <c:v>1057.0148774555464</c:v>
                </c:pt>
                <c:pt idx="251">
                  <c:v>1051.9223451112116</c:v>
                </c:pt>
                <c:pt idx="252">
                  <c:v>1046.7522076523628</c:v>
                </c:pt>
                <c:pt idx="253">
                  <c:v>1041.505055280724</c:v>
                </c:pt>
                <c:pt idx="254">
                  <c:v>1036.1814831376205</c:v>
                </c:pt>
                <c:pt idx="255">
                  <c:v>1030.7820910921716</c:v>
                </c:pt>
                <c:pt idx="256">
                  <c:v>1025.30748352965</c:v>
                </c:pt>
                <c:pt idx="257">
                  <c:v>1019.7582691401808</c:v>
                </c:pt>
                <c:pt idx="258">
                  <c:v>1014.1350607079511</c:v>
                </c:pt>
                <c:pt idx="259">
                  <c:v>1008.438474901087</c:v>
                </c:pt>
                <c:pt idx="260">
                  <c:v>1002.6691320623578</c:v>
                </c:pt>
                <c:pt idx="261">
                  <c:v>996.82765600085452</c:v>
                </c:pt>
                <c:pt idx="262">
                  <c:v>990.91467378478853</c:v>
                </c:pt>
                <c:pt idx="263">
                  <c:v>984.93081553554748</c:v>
                </c:pt>
                <c:pt idx="264">
                  <c:v>978.87671422314293</c:v>
                </c:pt>
                <c:pt idx="265">
                  <c:v>972.75300546317726</c:v>
                </c:pt>
                <c:pt idx="266">
                  <c:v>966.56032731545213</c:v>
                </c:pt>
                <c:pt idx="267">
                  <c:v>960.29932008433707</c:v>
                </c:pt>
                <c:pt idx="268">
                  <c:v>953.97062612101013</c:v>
                </c:pt>
                <c:pt idx="269">
                  <c:v>947.57488962767934</c:v>
                </c:pt>
                <c:pt idx="270">
                  <c:v>941.1127564638864</c:v>
                </c:pt>
                <c:pt idx="271">
                  <c:v>934.58487395499185</c:v>
                </c:pt>
                <c:pt idx="272">
                  <c:v>927.99189070293528</c:v>
                </c:pt>
                <c:pt idx="273">
                  <c:v>921.3344563993578</c:v>
                </c:pt>
                <c:pt idx="274">
                  <c:v>914.61322164117257</c:v>
                </c:pt>
                <c:pt idx="275">
                  <c:v>907.82883774866207</c:v>
                </c:pt>
                <c:pt idx="276">
                  <c:v>900.98195658617726</c:v>
                </c:pt>
                <c:pt idx="277">
                  <c:v>894.07323038550919</c:v>
                </c:pt>
                <c:pt idx="278">
                  <c:v>887.10331157199994</c:v>
                </c:pt>
                <c:pt idx="279">
                  <c:v>880.07285259345429</c:v>
                </c:pt>
                <c:pt idx="280">
                  <c:v>872.98250575191003</c:v>
                </c:pt>
                <c:pt idx="281">
                  <c:v>865.83292303832127</c:v>
                </c:pt>
                <c:pt idx="282">
                  <c:v>858.62475597020307</c:v>
                </c:pt>
                <c:pt idx="283">
                  <c:v>851.35865543228419</c:v>
                </c:pt>
                <c:pt idx="284">
                  <c:v>844.03527152020877</c:v>
                </c:pt>
                <c:pt idx="285">
                  <c:v>836.65525338732539</c:v>
                </c:pt>
                <c:pt idx="286">
                  <c:v>829.21924909459676</c:v>
                </c:pt>
                <c:pt idx="287">
                  <c:v>821.7279054636607</c:v>
                </c:pt>
                <c:pt idx="288">
                  <c:v>814.18186793306973</c:v>
                </c:pt>
                <c:pt idx="289">
                  <c:v>806.58178041773101</c:v>
                </c:pt>
                <c:pt idx="290">
                  <c:v>798.92828517156772</c:v>
                </c:pt>
                <c:pt idx="291">
                  <c:v>791.22202265341707</c:v>
                </c:pt>
                <c:pt idx="292">
                  <c:v>783.46363139617893</c:v>
                </c:pt>
                <c:pt idx="293">
                  <c:v>775.65374787922394</c:v>
                </c:pt>
                <c:pt idx="294">
                  <c:v>767.79300640406893</c:v>
                </c:pt>
                <c:pt idx="295">
                  <c:v>759.88203897332232</c:v>
                </c:pt>
                <c:pt idx="296">
                  <c:v>751.92147517290061</c:v>
                </c:pt>
                <c:pt idx="297">
                  <c:v>743.91194205751469</c:v>
                </c:pt>
                <c:pt idx="298">
                  <c:v>735.85406403941965</c:v>
                </c:pt>
                <c:pt idx="299">
                  <c:v>727.74846278042207</c:v>
                </c:pt>
                <c:pt idx="300">
                  <c:v>719.59575708713385</c:v>
                </c:pt>
                <c:pt idx="301">
                  <c:v>711.39656280946076</c:v>
                </c:pt>
                <c:pt idx="302">
                  <c:v>703.1514927423101</c:v>
                </c:pt>
                <c:pt idx="303">
                  <c:v>694.86115653050092</c:v>
                </c:pt>
                <c:pt idx="304">
                  <c:v>686.52616057685759</c:v>
                </c:pt>
                <c:pt idx="305">
                  <c:v>678.14710795346434</c:v>
                </c:pt>
                <c:pt idx="306">
                  <c:v>669.7245983160584</c:v>
                </c:pt>
                <c:pt idx="307">
                  <c:v>661.259227821536</c:v>
                </c:pt>
                <c:pt idx="308">
                  <c:v>652.75158904854368</c:v>
                </c:pt>
                <c:pt idx="309">
                  <c:v>644.20227092112623</c:v>
                </c:pt>
                <c:pt idx="310">
                  <c:v>635.61185863540106</c:v>
                </c:pt>
                <c:pt idx="311">
                  <c:v>626.9809335892262</c:v>
                </c:pt>
                <c:pt idx="312">
                  <c:v>618.31007331482863</c:v>
                </c:pt>
                <c:pt idx="313">
                  <c:v>609.59985141435777</c:v>
                </c:pt>
                <c:pt idx="314">
                  <c:v>600.85083749832791</c:v>
                </c:pt>
                <c:pt idx="315">
                  <c:v>592.06359712691221</c:v>
                </c:pt>
                <c:pt idx="316">
                  <c:v>583.23869175404866</c:v>
                </c:pt>
                <c:pt idx="317">
                  <c:v>574.37667867431958</c:v>
                </c:pt>
                <c:pt idx="318">
                  <c:v>565.47811097256226</c:v>
                </c:pt>
                <c:pt idx="319">
                  <c:v>556.54353747617063</c:v>
                </c:pt>
                <c:pt idx="320">
                  <c:v>547.57350271004407</c:v>
                </c:pt>
                <c:pt idx="321">
                  <c:v>538.56854685414066</c:v>
                </c:pt>
                <c:pt idx="322">
                  <c:v>529.52920570359106</c:v>
                </c:pt>
                <c:pt idx="323">
                  <c:v>520.45601063132733</c:v>
                </c:pt>
                <c:pt idx="324">
                  <c:v>511.34948855318294</c:v>
                </c:pt>
                <c:pt idx="325">
                  <c:v>502.2101618954166</c:v>
                </c:pt>
                <c:pt idx="326">
                  <c:v>493.03854856461498</c:v>
                </c:pt>
                <c:pt idx="327">
                  <c:v>483.83516191992709</c:v>
                </c:pt>
                <c:pt idx="328">
                  <c:v>474.60051074758371</c:v>
                </c:pt>
                <c:pt idx="329">
                  <c:v>465.33509923765433</c:v>
                </c:pt>
                <c:pt idx="330">
                  <c:v>456.03942696299481</c:v>
                </c:pt>
                <c:pt idx="331">
                  <c:v>446.71398886033774</c:v>
                </c:pt>
                <c:pt idx="332">
                  <c:v>437.3592752134781</c:v>
                </c:pt>
                <c:pt idx="333">
                  <c:v>427.9757716385065</c:v>
                </c:pt>
                <c:pt idx="334">
                  <c:v>418.56395907104235</c:v>
                </c:pt>
                <c:pt idx="335">
                  <c:v>409.12431375541922</c:v>
                </c:pt>
                <c:pt idx="336">
                  <c:v>399.65730723577497</c:v>
                </c:pt>
                <c:pt idx="337">
                  <c:v>390.16340634899905</c:v>
                </c:pt>
                <c:pt idx="338">
                  <c:v>380.64307321948985</c:v>
                </c:pt>
                <c:pt idx="339">
                  <c:v>371.09676525567505</c:v>
                </c:pt>
                <c:pt idx="340">
                  <c:v>361.52493514824795</c:v>
                </c:pt>
                <c:pt idx="341">
                  <c:v>351.92803087007343</c:v>
                </c:pt>
                <c:pt idx="342">
                  <c:v>342.30649567771724</c:v>
                </c:pt>
                <c:pt idx="343">
                  <c:v>332.66076811455281</c:v>
                </c:pt>
                <c:pt idx="344">
                  <c:v>322.99128201539986</c:v>
                </c:pt>
                <c:pt idx="345">
                  <c:v>313.29846651264995</c:v>
                </c:pt>
                <c:pt idx="346">
                  <c:v>303.58274604383399</c:v>
                </c:pt>
                <c:pt idx="347">
                  <c:v>293.8445403605877</c:v>
                </c:pt>
                <c:pt idx="348">
                  <c:v>284.08426453897124</c:v>
                </c:pt>
                <c:pt idx="349">
                  <c:v>274.30232899109956</c:v>
                </c:pt>
                <c:pt idx="350">
                  <c:v>264.49913947804066</c:v>
                </c:pt>
                <c:pt idx="351">
                  <c:v>254.67509712394022</c:v>
                </c:pt>
                <c:pt idx="352">
                  <c:v>244.83059843132969</c:v>
                </c:pt>
                <c:pt idx="353">
                  <c:v>234.96603529757809</c:v>
                </c:pt>
                <c:pt idx="354">
                  <c:v>225.08179503244594</c:v>
                </c:pt>
                <c:pt idx="355">
                  <c:v>215.17826037670207</c:v>
                </c:pt>
                <c:pt idx="356">
                  <c:v>205.25580952176367</c:v>
                </c:pt>
                <c:pt idx="357">
                  <c:v>195.31481613032099</c:v>
                </c:pt>
                <c:pt idx="358">
                  <c:v>185.35564935790876</c:v>
                </c:pt>
                <c:pt idx="359">
                  <c:v>175.37867387538662</c:v>
                </c:pt>
                <c:pt idx="360">
                  <c:v>165.38424989229216</c:v>
                </c:pt>
                <c:pt idx="361">
                  <c:v>155.37273318103016</c:v>
                </c:pt>
                <c:pt idx="362">
                  <c:v>145.3444751018628</c:v>
                </c:pt>
                <c:pt idx="363">
                  <c:v>135.29982262866591</c:v>
                </c:pt>
                <c:pt idx="364">
                  <c:v>125.23911837541725</c:v>
                </c:pt>
                <c:pt idx="365">
                  <c:v>115.1627006233834</c:v>
                </c:pt>
                <c:pt idx="366">
                  <c:v>105.07090334897238</c:v>
                </c:pt>
                <c:pt idx="367">
                  <c:v>94.964056252220047</c:v>
                </c:pt>
                <c:pt idx="368">
                  <c:v>84.842484785878881</c:v>
                </c:pt>
                <c:pt idx="369">
                  <c:v>74.706510185078272</c:v>
                </c:pt>
                <c:pt idx="370">
                  <c:v>64.556449497526472</c:v>
                </c:pt>
                <c:pt idx="371">
                  <c:v>54.392615614224695</c:v>
                </c:pt>
                <c:pt idx="372">
                  <c:v>44.215317300664751</c:v>
                </c:pt>
                <c:pt idx="373">
                  <c:v>34.024859228482171</c:v>
                </c:pt>
                <c:pt idx="374">
                  <c:v>23.821542007537445</c:v>
                </c:pt>
                <c:pt idx="375">
                  <c:v>13.60566221839872</c:v>
                </c:pt>
                <c:pt idx="376">
                  <c:v>3.3775124451999083</c:v>
                </c:pt>
                <c:pt idx="377">
                  <c:v>-6.8626186911511535</c:v>
                </c:pt>
                <c:pt idx="378">
                  <c:v>-6.8728647470848232</c:v>
                </c:pt>
                <c:pt idx="379">
                  <c:v>-6.8831108145736586</c:v>
                </c:pt>
                <c:pt idx="380">
                  <c:v>-6.8933568936173808</c:v>
                </c:pt>
                <c:pt idx="381">
                  <c:v>-6.9036029842157109</c:v>
                </c:pt>
                <c:pt idx="382">
                  <c:v>-6.913849086368371</c:v>
                </c:pt>
                <c:pt idx="383">
                  <c:v>-6.9240952000750831</c:v>
                </c:pt>
                <c:pt idx="384">
                  <c:v>-6.9343413253355681</c:v>
                </c:pt>
                <c:pt idx="385">
                  <c:v>-6.9445874621495483</c:v>
                </c:pt>
                <c:pt idx="386">
                  <c:v>-6.9548336105167445</c:v>
                </c:pt>
                <c:pt idx="387">
                  <c:v>-6.965079770436879</c:v>
                </c:pt>
                <c:pt idx="388">
                  <c:v>-6.9753259419096727</c:v>
                </c:pt>
                <c:pt idx="389">
                  <c:v>-6.9855721249348477</c:v>
                </c:pt>
                <c:pt idx="390">
                  <c:v>-6.9958183195121251</c:v>
                </c:pt>
                <c:pt idx="391">
                  <c:v>-7.0060645256412268</c:v>
                </c:pt>
                <c:pt idx="392">
                  <c:v>-7.016310743321875</c:v>
                </c:pt>
                <c:pt idx="393">
                  <c:v>-7.0265569725537906</c:v>
                </c:pt>
                <c:pt idx="394">
                  <c:v>-7.0368032133366958</c:v>
                </c:pt>
                <c:pt idx="395">
                  <c:v>-7.0470494656703115</c:v>
                </c:pt>
                <c:pt idx="396">
                  <c:v>-7.0572957295543599</c:v>
                </c:pt>
                <c:pt idx="397">
                  <c:v>-7.067542004988562</c:v>
                </c:pt>
                <c:pt idx="398">
                  <c:v>-7.0777882919726398</c:v>
                </c:pt>
                <c:pt idx="399">
                  <c:v>-7.0880345905063153</c:v>
                </c:pt>
                <c:pt idx="400">
                  <c:v>-7.0982809005893097</c:v>
                </c:pt>
                <c:pt idx="401">
                  <c:v>-7.1085272222213449</c:v>
                </c:pt>
                <c:pt idx="402">
                  <c:v>-7.1187735554021421</c:v>
                </c:pt>
                <c:pt idx="403">
                  <c:v>-7.1290199001314232</c:v>
                </c:pt>
                <c:pt idx="404">
                  <c:v>-7.1392662564089102</c:v>
                </c:pt>
                <c:pt idx="405">
                  <c:v>-7.1495126242343243</c:v>
                </c:pt>
                <c:pt idx="406">
                  <c:v>-7.1597590036073875</c:v>
                </c:pt>
                <c:pt idx="407">
                  <c:v>-7.1700053945278208</c:v>
                </c:pt>
                <c:pt idx="408">
                  <c:v>-7.1802517969953472</c:v>
                </c:pt>
                <c:pt idx="409">
                  <c:v>-7.1904982110096869</c:v>
                </c:pt>
                <c:pt idx="410">
                  <c:v>-7.2007446365705627</c:v>
                </c:pt>
                <c:pt idx="411">
                  <c:v>-7.2109910736776959</c:v>
                </c:pt>
                <c:pt idx="412">
                  <c:v>-7.2212375223308074</c:v>
                </c:pt>
                <c:pt idx="413">
                  <c:v>-7.2314839825296202</c:v>
                </c:pt>
                <c:pt idx="414">
                  <c:v>-7.2417304542738554</c:v>
                </c:pt>
                <c:pt idx="415">
                  <c:v>-7.2519769375632341</c:v>
                </c:pt>
                <c:pt idx="416">
                  <c:v>-7.2622234323974793</c:v>
                </c:pt>
                <c:pt idx="417">
                  <c:v>-7.2724699387763119</c:v>
                </c:pt>
                <c:pt idx="418">
                  <c:v>-7.2827164566994531</c:v>
                </c:pt>
                <c:pt idx="419">
                  <c:v>-7.2929629861666259</c:v>
                </c:pt>
                <c:pt idx="420">
                  <c:v>-7.3032095271775512</c:v>
                </c:pt>
                <c:pt idx="421">
                  <c:v>-7.3134560797319503</c:v>
                </c:pt>
                <c:pt idx="422">
                  <c:v>-7.3237026438295461</c:v>
                </c:pt>
                <c:pt idx="423">
                  <c:v>-7.3339492194700595</c:v>
                </c:pt>
                <c:pt idx="424">
                  <c:v>-7.3441958066532127</c:v>
                </c:pt>
                <c:pt idx="425">
                  <c:v>-7.3544424053787267</c:v>
                </c:pt>
                <c:pt idx="426">
                  <c:v>-7.3646890156463245</c:v>
                </c:pt>
                <c:pt idx="427">
                  <c:v>-7.3749356374557262</c:v>
                </c:pt>
                <c:pt idx="428">
                  <c:v>-7.3851822708066548</c:v>
                </c:pt>
                <c:pt idx="429">
                  <c:v>-7.3954289156988313</c:v>
                </c:pt>
                <c:pt idx="430">
                  <c:v>-7.4056755721319787</c:v>
                </c:pt>
                <c:pt idx="431">
                  <c:v>-7.4159222401058171</c:v>
                </c:pt>
                <c:pt idx="432">
                  <c:v>-7.4261689196200695</c:v>
                </c:pt>
                <c:pt idx="433">
                  <c:v>-7.436415610674457</c:v>
                </c:pt>
                <c:pt idx="434">
                  <c:v>-7.4466623132687015</c:v>
                </c:pt>
                <c:pt idx="435">
                  <c:v>-7.4569090274025251</c:v>
                </c:pt>
                <c:pt idx="436">
                  <c:v>-7.4671557530756498</c:v>
                </c:pt>
                <c:pt idx="437">
                  <c:v>-7.4774024902877967</c:v>
                </c:pt>
                <c:pt idx="438">
                  <c:v>-7.4876492390386877</c:v>
                </c:pt>
                <c:pt idx="439">
                  <c:v>-7.497895999328045</c:v>
                </c:pt>
                <c:pt idx="440">
                  <c:v>-7.5081427711555895</c:v>
                </c:pt>
                <c:pt idx="441">
                  <c:v>-7.5183895545210442</c:v>
                </c:pt>
                <c:pt idx="442">
                  <c:v>-7.5286363494241302</c:v>
                </c:pt>
                <c:pt idx="443">
                  <c:v>-7.5388831558645695</c:v>
                </c:pt>
                <c:pt idx="444">
                  <c:v>-7.5491299738420832</c:v>
                </c:pt>
                <c:pt idx="445">
                  <c:v>-7.5593768033563942</c:v>
                </c:pt>
                <c:pt idx="446">
                  <c:v>-7.5696236444072236</c:v>
                </c:pt>
                <c:pt idx="447">
                  <c:v>-7.5798704969942934</c:v>
                </c:pt>
                <c:pt idx="448">
                  <c:v>-7.5901173611173256</c:v>
                </c:pt>
                <c:pt idx="449">
                  <c:v>-7.6003642367760422</c:v>
                </c:pt>
                <c:pt idx="450">
                  <c:v>-7.6106111239701644</c:v>
                </c:pt>
                <c:pt idx="451">
                  <c:v>-7.6208580226994149</c:v>
                </c:pt>
                <c:pt idx="452">
                  <c:v>-7.631104932963515</c:v>
                </c:pt>
                <c:pt idx="453">
                  <c:v>-7.6413518547621866</c:v>
                </c:pt>
                <c:pt idx="454">
                  <c:v>-7.6515987880951517</c:v>
                </c:pt>
                <c:pt idx="455">
                  <c:v>-7.6618457329621314</c:v>
                </c:pt>
                <c:pt idx="456">
                  <c:v>-7.6720926893628487</c:v>
                </c:pt>
                <c:pt idx="457">
                  <c:v>-7.6823396572970246</c:v>
                </c:pt>
                <c:pt idx="458">
                  <c:v>-7.6925866367643811</c:v>
                </c:pt>
                <c:pt idx="459">
                  <c:v>-7.7028336277646403</c:v>
                </c:pt>
                <c:pt idx="460">
                  <c:v>-7.7130806302975241</c:v>
                </c:pt>
                <c:pt idx="461">
                  <c:v>-7.7233276443627545</c:v>
                </c:pt>
                <c:pt idx="462">
                  <c:v>-7.7335746699600527</c:v>
                </c:pt>
                <c:pt idx="463">
                  <c:v>-7.7438217070891415</c:v>
                </c:pt>
                <c:pt idx="464">
                  <c:v>-7.7540687557497421</c:v>
                </c:pt>
                <c:pt idx="465">
                  <c:v>-7.7643158159415764</c:v>
                </c:pt>
                <c:pt idx="466">
                  <c:v>-7.7745628876643673</c:v>
                </c:pt>
                <c:pt idx="467">
                  <c:v>-7.784809970917836</c:v>
                </c:pt>
                <c:pt idx="468">
                  <c:v>-7.7950570657017035</c:v>
                </c:pt>
                <c:pt idx="469">
                  <c:v>-7.8053041720156928</c:v>
                </c:pt>
                <c:pt idx="470">
                  <c:v>-7.8155512898595259</c:v>
                </c:pt>
                <c:pt idx="471">
                  <c:v>-7.8257984192329237</c:v>
                </c:pt>
                <c:pt idx="472">
                  <c:v>-7.8360455601356094</c:v>
                </c:pt>
                <c:pt idx="473">
                  <c:v>-7.8462927125673039</c:v>
                </c:pt>
                <c:pt idx="474">
                  <c:v>-7.8565398765277292</c:v>
                </c:pt>
                <c:pt idx="475">
                  <c:v>-7.8667870520166083</c:v>
                </c:pt>
                <c:pt idx="476">
                  <c:v>-7.8770342390336623</c:v>
                </c:pt>
                <c:pt idx="477">
                  <c:v>-7.8872814375786131</c:v>
                </c:pt>
                <c:pt idx="478">
                  <c:v>-7.8975286476511828</c:v>
                </c:pt>
                <c:pt idx="479">
                  <c:v>-7.9077758692510933</c:v>
                </c:pt>
                <c:pt idx="480">
                  <c:v>-7.9180231023780667</c:v>
                </c:pt>
                <c:pt idx="481">
                  <c:v>-7.9282703470318241</c:v>
                </c:pt>
                <c:pt idx="482">
                  <c:v>-7.9385176032120883</c:v>
                </c:pt>
                <c:pt idx="483">
                  <c:v>-7.9487648709185814</c:v>
                </c:pt>
                <c:pt idx="484">
                  <c:v>-7.9590121501510245</c:v>
                </c:pt>
                <c:pt idx="485">
                  <c:v>-7.9692594409091404</c:v>
                </c:pt>
                <c:pt idx="486">
                  <c:v>-7.9795067431926512</c:v>
                </c:pt>
                <c:pt idx="487">
                  <c:v>-7.9897540570012779</c:v>
                </c:pt>
                <c:pt idx="488">
                  <c:v>-8.0000013823347427</c:v>
                </c:pt>
                <c:pt idx="489">
                  <c:v>-8.0102487191927683</c:v>
                </c:pt>
                <c:pt idx="490">
                  <c:v>-8.0204960675750758</c:v>
                </c:pt>
                <c:pt idx="491">
                  <c:v>-8.0307434274813883</c:v>
                </c:pt>
                <c:pt idx="492">
                  <c:v>-8.0409907989114267</c:v>
                </c:pt>
                <c:pt idx="493">
                  <c:v>-8.0512381818649139</c:v>
                </c:pt>
                <c:pt idx="494">
                  <c:v>-8.0614855763415711</c:v>
                </c:pt>
                <c:pt idx="495">
                  <c:v>-8.0717329823411212</c:v>
                </c:pt>
                <c:pt idx="496">
                  <c:v>-8.0819803998632853</c:v>
                </c:pt>
                <c:pt idx="497">
                  <c:v>-8.0922278289077862</c:v>
                </c:pt>
                <c:pt idx="498">
                  <c:v>-8.1024752694743452</c:v>
                </c:pt>
                <c:pt idx="499">
                  <c:v>-8.1127227215626849</c:v>
                </c:pt>
                <c:pt idx="500">
                  <c:v>-8.1229701851725267</c:v>
                </c:pt>
                <c:pt idx="501">
                  <c:v>-8.1332176603035933</c:v>
                </c:pt>
                <c:pt idx="502">
                  <c:v>-8.1434651469556076</c:v>
                </c:pt>
                <c:pt idx="503">
                  <c:v>-8.1537126451282891</c:v>
                </c:pt>
                <c:pt idx="504">
                  <c:v>-8.1639601548213623</c:v>
                </c:pt>
                <c:pt idx="505">
                  <c:v>-8.1742076760345483</c:v>
                </c:pt>
                <c:pt idx="506">
                  <c:v>-8.1844552087675684</c:v>
                </c:pt>
                <c:pt idx="507">
                  <c:v>-8.1947027530201453</c:v>
                </c:pt>
                <c:pt idx="508">
                  <c:v>-8.2049503087920002</c:v>
                </c:pt>
                <c:pt idx="509">
                  <c:v>-8.2151978760828559</c:v>
                </c:pt>
                <c:pt idx="510">
                  <c:v>-8.2254454548924354</c:v>
                </c:pt>
                <c:pt idx="511">
                  <c:v>-8.2356930452204598</c:v>
                </c:pt>
                <c:pt idx="512">
                  <c:v>-8.2459406470666519</c:v>
                </c:pt>
                <c:pt idx="513">
                  <c:v>-8.2561882604307328</c:v>
                </c:pt>
                <c:pt idx="514">
                  <c:v>-8.2664358853124256</c:v>
                </c:pt>
                <c:pt idx="515">
                  <c:v>-8.2766835217114512</c:v>
                </c:pt>
                <c:pt idx="516">
                  <c:v>-8.2869311696275325</c:v>
                </c:pt>
                <c:pt idx="517">
                  <c:v>-8.2971788290603907</c:v>
                </c:pt>
                <c:pt idx="518">
                  <c:v>-8.3074265000097487</c:v>
                </c:pt>
                <c:pt idx="519">
                  <c:v>-8.3176741824753275</c:v>
                </c:pt>
                <c:pt idx="520">
                  <c:v>-8.3279218764568501</c:v>
                </c:pt>
                <c:pt idx="521">
                  <c:v>-8.3381695819540393</c:v>
                </c:pt>
                <c:pt idx="522">
                  <c:v>-8.3484172989666163</c:v>
                </c:pt>
                <c:pt idx="523">
                  <c:v>-8.358665027494304</c:v>
                </c:pt>
                <c:pt idx="524">
                  <c:v>-8.3689127675368233</c:v>
                </c:pt>
                <c:pt idx="525">
                  <c:v>-8.3791605190938974</c:v>
                </c:pt>
                <c:pt idx="526">
                  <c:v>-8.3894082821652471</c:v>
                </c:pt>
                <c:pt idx="527">
                  <c:v>-8.3996560567505956</c:v>
                </c:pt>
                <c:pt idx="528">
                  <c:v>-8.4099038428496655</c:v>
                </c:pt>
                <c:pt idx="529">
                  <c:v>-8.4201516404621781</c:v>
                </c:pt>
                <c:pt idx="530">
                  <c:v>-8.4303994495878545</c:v>
                </c:pt>
                <c:pt idx="531">
                  <c:v>-8.4406472702264193</c:v>
                </c:pt>
                <c:pt idx="532">
                  <c:v>-8.4508951023775918</c:v>
                </c:pt>
                <c:pt idx="533">
                  <c:v>-8.4611429460410967</c:v>
                </c:pt>
                <c:pt idx="534">
                  <c:v>-8.4713908012166552</c:v>
                </c:pt>
                <c:pt idx="535">
                  <c:v>-8.4816386679039883</c:v>
                </c:pt>
                <c:pt idx="536">
                  <c:v>-8.4918865461028208</c:v>
                </c:pt>
                <c:pt idx="537">
                  <c:v>-8.5021344358128719</c:v>
                </c:pt>
                <c:pt idx="538">
                  <c:v>-8.5123823370338663</c:v>
                </c:pt>
                <c:pt idx="539">
                  <c:v>-8.5226302497655251</c:v>
                </c:pt>
                <c:pt idx="540">
                  <c:v>-8.5328781740075694</c:v>
                </c:pt>
                <c:pt idx="541">
                  <c:v>-8.543126109759724</c:v>
                </c:pt>
                <c:pt idx="542">
                  <c:v>-8.5533740570217081</c:v>
                </c:pt>
                <c:pt idx="543">
                  <c:v>-8.5636220157932463</c:v>
                </c:pt>
                <c:pt idx="544">
                  <c:v>-8.5738699860740599</c:v>
                </c:pt>
                <c:pt idx="545">
                  <c:v>-8.5841179678638699</c:v>
                </c:pt>
                <c:pt idx="546">
                  <c:v>-8.594365961162401</c:v>
                </c:pt>
                <c:pt idx="547">
                  <c:v>-8.6046139659693726</c:v>
                </c:pt>
                <c:pt idx="548">
                  <c:v>-8.6148619822845092</c:v>
                </c:pt>
                <c:pt idx="549">
                  <c:v>-8.625110010107532</c:v>
                </c:pt>
                <c:pt idx="550">
                  <c:v>-8.6353580494381639</c:v>
                </c:pt>
                <c:pt idx="551">
                  <c:v>-8.645606100276126</c:v>
                </c:pt>
                <c:pt idx="552">
                  <c:v>-8.6558541626211412</c:v>
                </c:pt>
                <c:pt idx="553">
                  <c:v>-8.6661022364729305</c:v>
                </c:pt>
                <c:pt idx="554">
                  <c:v>-8.6763503218312188</c:v>
                </c:pt>
                <c:pt idx="555">
                  <c:v>-8.6865984186957252</c:v>
                </c:pt>
                <c:pt idx="556">
                  <c:v>-8.6968465270661746</c:v>
                </c:pt>
                <c:pt idx="557">
                  <c:v>-8.7070946469422879</c:v>
                </c:pt>
                <c:pt idx="558">
                  <c:v>-8.717342778323788</c:v>
                </c:pt>
                <c:pt idx="559">
                  <c:v>-8.7275909212103961</c:v>
                </c:pt>
                <c:pt idx="560">
                  <c:v>-8.7378390756018351</c:v>
                </c:pt>
                <c:pt idx="561">
                  <c:v>-8.7480872414978279</c:v>
                </c:pt>
                <c:pt idx="562">
                  <c:v>-8.7583354188980955</c:v>
                </c:pt>
                <c:pt idx="563">
                  <c:v>-8.7685836078023609</c:v>
                </c:pt>
                <c:pt idx="564">
                  <c:v>-8.7788318082103469</c:v>
                </c:pt>
                <c:pt idx="565">
                  <c:v>-8.7890800201217747</c:v>
                </c:pt>
                <c:pt idx="566">
                  <c:v>-8.7993282435363671</c:v>
                </c:pt>
                <c:pt idx="567">
                  <c:v>-8.8095764784538453</c:v>
                </c:pt>
                <c:pt idx="568">
                  <c:v>-8.8198247248739321</c:v>
                </c:pt>
                <c:pt idx="569">
                  <c:v>-8.8300729827963504</c:v>
                </c:pt>
                <c:pt idx="570">
                  <c:v>-8.8403212522208232</c:v>
                </c:pt>
                <c:pt idx="571">
                  <c:v>-8.8505695331470715</c:v>
                </c:pt>
                <c:pt idx="572">
                  <c:v>-8.8608178255748182</c:v>
                </c:pt>
                <c:pt idx="573">
                  <c:v>-8.8710661295037863</c:v>
                </c:pt>
                <c:pt idx="574">
                  <c:v>-8.8813144449336967</c:v>
                </c:pt>
                <c:pt idx="575">
                  <c:v>-8.8915627718642725</c:v>
                </c:pt>
                <c:pt idx="576">
                  <c:v>-8.9018111102952346</c:v>
                </c:pt>
                <c:pt idx="577">
                  <c:v>-8.9120594602263061</c:v>
                </c:pt>
                <c:pt idx="578">
                  <c:v>-8.9223078216572098</c:v>
                </c:pt>
                <c:pt idx="579">
                  <c:v>-8.9325561945876686</c:v>
                </c:pt>
                <c:pt idx="580">
                  <c:v>-8.9428045790174036</c:v>
                </c:pt>
                <c:pt idx="581">
                  <c:v>-8.9530529749461376</c:v>
                </c:pt>
                <c:pt idx="582">
                  <c:v>-8.9633013823735936</c:v>
                </c:pt>
                <c:pt idx="583">
                  <c:v>-8.9735498012994928</c:v>
                </c:pt>
                <c:pt idx="584">
                  <c:v>-8.9837982317235578</c:v>
                </c:pt>
                <c:pt idx="585">
                  <c:v>-8.9940466736455118</c:v>
                </c:pt>
                <c:pt idx="586">
                  <c:v>-9.0042951270650775</c:v>
                </c:pt>
                <c:pt idx="587">
                  <c:v>-9.0145435919819761</c:v>
                </c:pt>
                <c:pt idx="588">
                  <c:v>-9.0247920683959304</c:v>
                </c:pt>
                <c:pt idx="589">
                  <c:v>-9.0350405563066616</c:v>
                </c:pt>
                <c:pt idx="590">
                  <c:v>-9.0452890557138925</c:v>
                </c:pt>
                <c:pt idx="591">
                  <c:v>-9.0555375666173461</c:v>
                </c:pt>
                <c:pt idx="592">
                  <c:v>-9.0657860890167452</c:v>
                </c:pt>
                <c:pt idx="593">
                  <c:v>-9.0760346229118127</c:v>
                </c:pt>
                <c:pt idx="594">
                  <c:v>-9.0862831683022698</c:v>
                </c:pt>
                <c:pt idx="595">
                  <c:v>-9.0965317251878375</c:v>
                </c:pt>
                <c:pt idx="596">
                  <c:v>-9.1067802935682405</c:v>
                </c:pt>
                <c:pt idx="597">
                  <c:v>-9.1170288734431999</c:v>
                </c:pt>
                <c:pt idx="598">
                  <c:v>-9.1272774648124386</c:v>
                </c:pt>
                <c:pt idx="599">
                  <c:v>-9.1375260676756795</c:v>
                </c:pt>
                <c:pt idx="600">
                  <c:v>-9.1477746820326438</c:v>
                </c:pt>
                <c:pt idx="601">
                  <c:v>-9.158023307883056</c:v>
                </c:pt>
                <c:pt idx="602">
                  <c:v>-9.1682719452266372</c:v>
                </c:pt>
                <c:pt idx="603">
                  <c:v>-9.1785205940631087</c:v>
                </c:pt>
                <c:pt idx="604">
                  <c:v>-9.1887692543921951</c:v>
                </c:pt>
                <c:pt idx="605">
                  <c:v>-9.1990179262136174</c:v>
                </c:pt>
                <c:pt idx="606">
                  <c:v>-9.2092666095270985</c:v>
                </c:pt>
                <c:pt idx="607">
                  <c:v>-9.2195153043323597</c:v>
                </c:pt>
                <c:pt idx="608">
                  <c:v>-9.2297640106291254</c:v>
                </c:pt>
                <c:pt idx="609">
                  <c:v>-9.240012728417117</c:v>
                </c:pt>
                <c:pt idx="610">
                  <c:v>-9.2502614576960553</c:v>
                </c:pt>
                <c:pt idx="611">
                  <c:v>-9.2605101984656653</c:v>
                </c:pt>
                <c:pt idx="612">
                  <c:v>-9.2707589507256678</c:v>
                </c:pt>
                <c:pt idx="613">
                  <c:v>-9.2810077144757877</c:v>
                </c:pt>
                <c:pt idx="614">
                  <c:v>-9.2912564897157441</c:v>
                </c:pt>
                <c:pt idx="615">
                  <c:v>-9.3015052764452619</c:v>
                </c:pt>
                <c:pt idx="616">
                  <c:v>-9.3117540746640621</c:v>
                </c:pt>
                <c:pt idx="617">
                  <c:v>-9.3220028843718694</c:v>
                </c:pt>
                <c:pt idx="618">
                  <c:v>-9.3322517055684031</c:v>
                </c:pt>
                <c:pt idx="619">
                  <c:v>-9.3425005382533879</c:v>
                </c:pt>
                <c:pt idx="620">
                  <c:v>-9.3527493824265466</c:v>
                </c:pt>
                <c:pt idx="621">
                  <c:v>-9.3629982380876005</c:v>
                </c:pt>
                <c:pt idx="622">
                  <c:v>-9.3732471052362722</c:v>
                </c:pt>
                <c:pt idx="623">
                  <c:v>-9.3834959838722849</c:v>
                </c:pt>
                <c:pt idx="624">
                  <c:v>-9.3937448739953595</c:v>
                </c:pt>
                <c:pt idx="625">
                  <c:v>-9.4039937756052208</c:v>
                </c:pt>
                <c:pt idx="626">
                  <c:v>-9.4142426887015898</c:v>
                </c:pt>
                <c:pt idx="627">
                  <c:v>-9.4244916132841894</c:v>
                </c:pt>
                <c:pt idx="628">
                  <c:v>-9.4347405493527408</c:v>
                </c:pt>
                <c:pt idx="629">
                  <c:v>-9.4449894969069685</c:v>
                </c:pt>
                <c:pt idx="630">
                  <c:v>-9.4552384559465938</c:v>
                </c:pt>
                <c:pt idx="631">
                  <c:v>-9.4654874264713396</c:v>
                </c:pt>
                <c:pt idx="632">
                  <c:v>-9.4757364084809286</c:v>
                </c:pt>
                <c:pt idx="633">
                  <c:v>-9.4859854019750838</c:v>
                </c:pt>
                <c:pt idx="634">
                  <c:v>-9.4962344069535263</c:v>
                </c:pt>
                <c:pt idx="635">
                  <c:v>-9.506483423415979</c:v>
                </c:pt>
                <c:pt idx="636">
                  <c:v>-9.5167324513621647</c:v>
                </c:pt>
                <c:pt idx="637">
                  <c:v>-9.5269814907918065</c:v>
                </c:pt>
                <c:pt idx="638">
                  <c:v>-9.537230541704627</c:v>
                </c:pt>
                <c:pt idx="639">
                  <c:v>-9.5474796041003493</c:v>
                </c:pt>
                <c:pt idx="640">
                  <c:v>-9.5577286779786945</c:v>
                </c:pt>
                <c:pt idx="641">
                  <c:v>-9.5679777633393854</c:v>
                </c:pt>
                <c:pt idx="642">
                  <c:v>-9.578226860182145</c:v>
                </c:pt>
                <c:pt idx="643">
                  <c:v>-9.588475968506696</c:v>
                </c:pt>
                <c:pt idx="644">
                  <c:v>-9.5987250883127597</c:v>
                </c:pt>
                <c:pt idx="645">
                  <c:v>-9.6089742196000607</c:v>
                </c:pt>
                <c:pt idx="646">
                  <c:v>-9.6192233623683201</c:v>
                </c:pt>
                <c:pt idx="647">
                  <c:v>-9.6294725166172608</c:v>
                </c:pt>
                <c:pt idx="648">
                  <c:v>-9.6397216823466056</c:v>
                </c:pt>
                <c:pt idx="649">
                  <c:v>-9.6499708595560776</c:v>
                </c:pt>
                <c:pt idx="650">
                  <c:v>-9.6602200482453977</c:v>
                </c:pt>
                <c:pt idx="651">
                  <c:v>-9.6704692484142907</c:v>
                </c:pt>
                <c:pt idx="652">
                  <c:v>-9.6807184600624776</c:v>
                </c:pt>
                <c:pt idx="653">
                  <c:v>-9.6909676831896814</c:v>
                </c:pt>
                <c:pt idx="654">
                  <c:v>-9.7012169177956249</c:v>
                </c:pt>
                <c:pt idx="655">
                  <c:v>-9.711466163880031</c:v>
                </c:pt>
                <c:pt idx="656">
                  <c:v>-9.7217154214426209</c:v>
                </c:pt>
                <c:pt idx="657">
                  <c:v>-9.7319646904831192</c:v>
                </c:pt>
                <c:pt idx="658">
                  <c:v>-9.742213971001247</c:v>
                </c:pt>
                <c:pt idx="659">
                  <c:v>-9.7524632629967272</c:v>
                </c:pt>
                <c:pt idx="660">
                  <c:v>-9.7627125664692844</c:v>
                </c:pt>
                <c:pt idx="661">
                  <c:v>-9.7729618814186381</c:v>
                </c:pt>
                <c:pt idx="662">
                  <c:v>-9.7832112078445128</c:v>
                </c:pt>
                <c:pt idx="663">
                  <c:v>-9.7934605457466315</c:v>
                </c:pt>
                <c:pt idx="664">
                  <c:v>-9.8037098951247152</c:v>
                </c:pt>
                <c:pt idx="665">
                  <c:v>-9.8139592559784887</c:v>
                </c:pt>
                <c:pt idx="666">
                  <c:v>-9.8242086283076731</c:v>
                </c:pt>
                <c:pt idx="667">
                  <c:v>-9.8344580121119911</c:v>
                </c:pt>
                <c:pt idx="668">
                  <c:v>-9.8447074073911658</c:v>
                </c:pt>
                <c:pt idx="669">
                  <c:v>-9.85495681414492</c:v>
                </c:pt>
                <c:pt idx="670">
                  <c:v>-9.8652062323729766</c:v>
                </c:pt>
                <c:pt idx="671">
                  <c:v>-9.8754556620750567</c:v>
                </c:pt>
                <c:pt idx="672">
                  <c:v>-9.8857051032508849</c:v>
                </c:pt>
                <c:pt idx="673">
                  <c:v>-9.8959545559001825</c:v>
                </c:pt>
                <c:pt idx="674">
                  <c:v>-9.9062040200226722</c:v>
                </c:pt>
                <c:pt idx="675">
                  <c:v>-9.916453495618077</c:v>
                </c:pt>
                <c:pt idx="676">
                  <c:v>-9.9267029826861197</c:v>
                </c:pt>
                <c:pt idx="677">
                  <c:v>-9.9369524812265233</c:v>
                </c:pt>
                <c:pt idx="678">
                  <c:v>-9.9472019912390106</c:v>
                </c:pt>
                <c:pt idx="679">
                  <c:v>-9.9574515127233045</c:v>
                </c:pt>
                <c:pt idx="680">
                  <c:v>-9.967701045679128</c:v>
                </c:pt>
                <c:pt idx="681">
                  <c:v>-9.977950590106202</c:v>
                </c:pt>
                <c:pt idx="682">
                  <c:v>-9.9882001460042513</c:v>
                </c:pt>
                <c:pt idx="683">
                  <c:v>-9.998449713372997</c:v>
                </c:pt>
                <c:pt idx="684">
                  <c:v>-10.008699292212162</c:v>
                </c:pt>
                <c:pt idx="685">
                  <c:v>-10.018948882521469</c:v>
                </c:pt>
                <c:pt idx="686">
                  <c:v>-10.029198484300641</c:v>
                </c:pt>
                <c:pt idx="687">
                  <c:v>-10.039448097549402</c:v>
                </c:pt>
                <c:pt idx="688">
                  <c:v>-10.049697722267473</c:v>
                </c:pt>
                <c:pt idx="689">
                  <c:v>-10.059947358454577</c:v>
                </c:pt>
                <c:pt idx="690">
                  <c:v>-10.070197006110439</c:v>
                </c:pt>
                <c:pt idx="691">
                  <c:v>-10.080446665234778</c:v>
                </c:pt>
                <c:pt idx="692">
                  <c:v>-10.090696335827319</c:v>
                </c:pt>
                <c:pt idx="693">
                  <c:v>-10.100946017887786</c:v>
                </c:pt>
                <c:pt idx="694">
                  <c:v>-10.111195711415899</c:v>
                </c:pt>
                <c:pt idx="695">
                  <c:v>-10.121445416411381</c:v>
                </c:pt>
                <c:pt idx="696">
                  <c:v>-10.131695132873958</c:v>
                </c:pt>
                <c:pt idx="697">
                  <c:v>-10.141944860803349</c:v>
                </c:pt>
                <c:pt idx="698">
                  <c:v>-10.152194600199278</c:v>
                </c:pt>
                <c:pt idx="699">
                  <c:v>-10.162444351061469</c:v>
                </c:pt>
                <c:pt idx="700">
                  <c:v>-10.172694113389642</c:v>
                </c:pt>
                <c:pt idx="701">
                  <c:v>-10.182943887183523</c:v>
                </c:pt>
                <c:pt idx="702">
                  <c:v>-10.193193672442833</c:v>
                </c:pt>
                <c:pt idx="703">
                  <c:v>-10.203443469167295</c:v>
                </c:pt>
                <c:pt idx="704">
                  <c:v>-10.213693277356633</c:v>
                </c:pt>
                <c:pt idx="705">
                  <c:v>-10.223943097010569</c:v>
                </c:pt>
                <c:pt idx="706">
                  <c:v>-10.234192928128826</c:v>
                </c:pt>
                <c:pt idx="707">
                  <c:v>-10.244442770711125</c:v>
                </c:pt>
                <c:pt idx="708">
                  <c:v>-10.25469262475719</c:v>
                </c:pt>
                <c:pt idx="709">
                  <c:v>-10.264942490266746</c:v>
                </c:pt>
                <c:pt idx="710">
                  <c:v>-10.275192367239512</c:v>
                </c:pt>
                <c:pt idx="711">
                  <c:v>-10.285442255675214</c:v>
                </c:pt>
                <c:pt idx="712">
                  <c:v>-10.295692155573573</c:v>
                </c:pt>
                <c:pt idx="713">
                  <c:v>-10.305942066934312</c:v>
                </c:pt>
                <c:pt idx="714">
                  <c:v>-10.316191989757154</c:v>
                </c:pt>
                <c:pt idx="715">
                  <c:v>-10.326441924041823</c:v>
                </c:pt>
                <c:pt idx="716">
                  <c:v>-10.336691869788041</c:v>
                </c:pt>
                <c:pt idx="717">
                  <c:v>-10.346941826995531</c:v>
                </c:pt>
                <c:pt idx="718">
                  <c:v>-10.357191795664015</c:v>
                </c:pt>
                <c:pt idx="719">
                  <c:v>-10.367441775793216</c:v>
                </c:pt>
                <c:pt idx="720">
                  <c:v>-10.377691767382858</c:v>
                </c:pt>
                <c:pt idx="721">
                  <c:v>-10.387941770432663</c:v>
                </c:pt>
                <c:pt idx="722">
                  <c:v>-10.398191784942355</c:v>
                </c:pt>
                <c:pt idx="723">
                  <c:v>-10.408441810911656</c:v>
                </c:pt>
                <c:pt idx="724">
                  <c:v>-10.418691848340288</c:v>
                </c:pt>
                <c:pt idx="725">
                  <c:v>-10.428941897227975</c:v>
                </c:pt>
                <c:pt idx="726">
                  <c:v>-10.43919195757444</c:v>
                </c:pt>
                <c:pt idx="727">
                  <c:v>-10.449442029379405</c:v>
                </c:pt>
                <c:pt idx="728">
                  <c:v>-10.459692112642593</c:v>
                </c:pt>
                <c:pt idx="729">
                  <c:v>-10.469942207363728</c:v>
                </c:pt>
                <c:pt idx="730">
                  <c:v>-10.480192313542531</c:v>
                </c:pt>
                <c:pt idx="731">
                  <c:v>-10.490442431178726</c:v>
                </c:pt>
                <c:pt idx="732">
                  <c:v>-10.500692560272038</c:v>
                </c:pt>
                <c:pt idx="733">
                  <c:v>-10.510942700822186</c:v>
                </c:pt>
                <c:pt idx="734">
                  <c:v>-10.521192852828896</c:v>
                </c:pt>
                <c:pt idx="735">
                  <c:v>-10.53144301629189</c:v>
                </c:pt>
                <c:pt idx="736">
                  <c:v>-10.541693191210889</c:v>
                </c:pt>
                <c:pt idx="737">
                  <c:v>-10.551943377585619</c:v>
                </c:pt>
                <c:pt idx="738">
                  <c:v>-10.562193575415801</c:v>
                </c:pt>
                <c:pt idx="739">
                  <c:v>-10.572443784701159</c:v>
                </c:pt>
                <c:pt idx="740">
                  <c:v>-10.582694005441414</c:v>
                </c:pt>
                <c:pt idx="741">
                  <c:v>-10.592944237636292</c:v>
                </c:pt>
                <c:pt idx="742">
                  <c:v>-10.603194481285513</c:v>
                </c:pt>
                <c:pt idx="743">
                  <c:v>-10.613444736388802</c:v>
                </c:pt>
                <c:pt idx="744">
                  <c:v>-10.623695002945881</c:v>
                </c:pt>
                <c:pt idx="745">
                  <c:v>-10.633945280956473</c:v>
                </c:pt>
                <c:pt idx="746">
                  <c:v>-10.644195570420301</c:v>
                </c:pt>
                <c:pt idx="747">
                  <c:v>-10.654445871337089</c:v>
                </c:pt>
                <c:pt idx="748">
                  <c:v>-10.664696183706559</c:v>
                </c:pt>
                <c:pt idx="749">
                  <c:v>-10.674946507528434</c:v>
                </c:pt>
                <c:pt idx="750">
                  <c:v>-10.685196842802435</c:v>
                </c:pt>
                <c:pt idx="751">
                  <c:v>-10.695447189528288</c:v>
                </c:pt>
                <c:pt idx="752">
                  <c:v>-10.705697547705714</c:v>
                </c:pt>
                <c:pt idx="753">
                  <c:v>-10.715947917334439</c:v>
                </c:pt>
                <c:pt idx="754">
                  <c:v>-10.726198298414184</c:v>
                </c:pt>
                <c:pt idx="755">
                  <c:v>-10.736448690944671</c:v>
                </c:pt>
                <c:pt idx="756">
                  <c:v>-10.746699094925624</c:v>
                </c:pt>
                <c:pt idx="757">
                  <c:v>-10.756949510356765</c:v>
                </c:pt>
                <c:pt idx="758">
                  <c:v>-10.76719993723782</c:v>
                </c:pt>
                <c:pt idx="759">
                  <c:v>-10.777450375568508</c:v>
                </c:pt>
                <c:pt idx="760">
                  <c:v>-10.787700825348555</c:v>
                </c:pt>
                <c:pt idx="761">
                  <c:v>-10.797951286577682</c:v>
                </c:pt>
                <c:pt idx="762">
                  <c:v>-10.808201759255613</c:v>
                </c:pt>
                <c:pt idx="763">
                  <c:v>-10.818452243382072</c:v>
                </c:pt>
                <c:pt idx="764">
                  <c:v>-10.828702738956782</c:v>
                </c:pt>
                <c:pt idx="765">
                  <c:v>-10.838953245979464</c:v>
                </c:pt>
                <c:pt idx="766">
                  <c:v>-10.849203764449843</c:v>
                </c:pt>
                <c:pt idx="767">
                  <c:v>-10.859454294367641</c:v>
                </c:pt>
                <c:pt idx="768">
                  <c:v>-10.869704835732581</c:v>
                </c:pt>
                <c:pt idx="769">
                  <c:v>-10.879955388544385</c:v>
                </c:pt>
                <c:pt idx="770">
                  <c:v>-10.890205952802777</c:v>
                </c:pt>
                <c:pt idx="771">
                  <c:v>-10.900456528507481</c:v>
                </c:pt>
                <c:pt idx="772">
                  <c:v>-10.910707115658219</c:v>
                </c:pt>
                <c:pt idx="773">
                  <c:v>-10.920957714254715</c:v>
                </c:pt>
                <c:pt idx="774">
                  <c:v>-10.931208324296692</c:v>
                </c:pt>
                <c:pt idx="775">
                  <c:v>-10.941458945783873</c:v>
                </c:pt>
                <c:pt idx="776">
                  <c:v>-10.951709578715981</c:v>
                </c:pt>
                <c:pt idx="777">
                  <c:v>-10.961960223092738</c:v>
                </c:pt>
                <c:pt idx="778">
                  <c:v>-10.972210878913868</c:v>
                </c:pt>
                <c:pt idx="779">
                  <c:v>-10.982461546179094</c:v>
                </c:pt>
                <c:pt idx="780">
                  <c:v>-10.992712224888137</c:v>
                </c:pt>
                <c:pt idx="781">
                  <c:v>-11.002962915040724</c:v>
                </c:pt>
                <c:pt idx="782">
                  <c:v>-11.013213616636577</c:v>
                </c:pt>
                <c:pt idx="783">
                  <c:v>-11.023464329675416</c:v>
                </c:pt>
                <c:pt idx="784">
                  <c:v>-11.033715054156968</c:v>
                </c:pt>
                <c:pt idx="785">
                  <c:v>-11.043965790080954</c:v>
                </c:pt>
                <c:pt idx="786">
                  <c:v>-11.054216537447097</c:v>
                </c:pt>
                <c:pt idx="787">
                  <c:v>-11.064467296255122</c:v>
                </c:pt>
                <c:pt idx="788">
                  <c:v>-11.074718066504751</c:v>
                </c:pt>
                <c:pt idx="789">
                  <c:v>-11.084968848195706</c:v>
                </c:pt>
                <c:pt idx="790">
                  <c:v>-11.095219641327711</c:v>
                </c:pt>
                <c:pt idx="791">
                  <c:v>-11.10547044590049</c:v>
                </c:pt>
                <c:pt idx="792">
                  <c:v>-11.115721261913766</c:v>
                </c:pt>
                <c:pt idx="793">
                  <c:v>-11.125972089367261</c:v>
                </c:pt>
                <c:pt idx="794">
                  <c:v>-11.136222928260699</c:v>
                </c:pt>
                <c:pt idx="795">
                  <c:v>-11.146473778593801</c:v>
                </c:pt>
                <c:pt idx="796">
                  <c:v>-11.156724640366294</c:v>
                </c:pt>
                <c:pt idx="797">
                  <c:v>-11.166975513577899</c:v>
                </c:pt>
                <c:pt idx="798">
                  <c:v>-11.177226398228338</c:v>
                </c:pt>
                <c:pt idx="799">
                  <c:v>-11.187477294317336</c:v>
                </c:pt>
                <c:pt idx="800">
                  <c:v>-11.197728201844617</c:v>
                </c:pt>
                <c:pt idx="801">
                  <c:v>-11.207979120809902</c:v>
                </c:pt>
                <c:pt idx="802">
                  <c:v>-11.218230051212915</c:v>
                </c:pt>
                <c:pt idx="803">
                  <c:v>-11.228480993053379</c:v>
                </c:pt>
                <c:pt idx="804">
                  <c:v>-11.238731946331018</c:v>
                </c:pt>
                <c:pt idx="805">
                  <c:v>-11.248982911045555</c:v>
                </c:pt>
                <c:pt idx="806">
                  <c:v>-11.259233887196713</c:v>
                </c:pt>
                <c:pt idx="807">
                  <c:v>-11.269484874784213</c:v>
                </c:pt>
                <c:pt idx="808">
                  <c:v>-11.27973587380778</c:v>
                </c:pt>
                <c:pt idx="809">
                  <c:v>-11.289986884267138</c:v>
                </c:pt>
                <c:pt idx="810">
                  <c:v>-11.30023790616201</c:v>
                </c:pt>
                <c:pt idx="811">
                  <c:v>-11.310488939492119</c:v>
                </c:pt>
                <c:pt idx="812">
                  <c:v>-11.320739984257187</c:v>
                </c:pt>
                <c:pt idx="813">
                  <c:v>-11.330991040456938</c:v>
                </c:pt>
                <c:pt idx="814">
                  <c:v>-11.341242108091096</c:v>
                </c:pt>
                <c:pt idx="815">
                  <c:v>-11.351493187159384</c:v>
                </c:pt>
                <c:pt idx="816">
                  <c:v>-11.361744277661524</c:v>
                </c:pt>
                <c:pt idx="817">
                  <c:v>-11.371995379597241</c:v>
                </c:pt>
                <c:pt idx="818">
                  <c:v>-11.382246492966257</c:v>
                </c:pt>
                <c:pt idx="819">
                  <c:v>-11.392497617768294</c:v>
                </c:pt>
                <c:pt idx="820">
                  <c:v>-11.402748754003078</c:v>
                </c:pt>
                <c:pt idx="821">
                  <c:v>-11.412999901670331</c:v>
                </c:pt>
                <c:pt idx="822">
                  <c:v>-11.423251060769775</c:v>
                </c:pt>
                <c:pt idx="823">
                  <c:v>-11.433502231301135</c:v>
                </c:pt>
                <c:pt idx="824">
                  <c:v>-11.443753413264135</c:v>
                </c:pt>
                <c:pt idx="825">
                  <c:v>-11.454004606658497</c:v>
                </c:pt>
                <c:pt idx="826">
                  <c:v>-11.464255811483945</c:v>
                </c:pt>
                <c:pt idx="827">
                  <c:v>-11.4745070277402</c:v>
                </c:pt>
                <c:pt idx="828">
                  <c:v>-11.484758255426987</c:v>
                </c:pt>
                <c:pt idx="829">
                  <c:v>-11.49500949454403</c:v>
                </c:pt>
                <c:pt idx="830">
                  <c:v>-11.50526074509105</c:v>
                </c:pt>
                <c:pt idx="831">
                  <c:v>-11.515512007067771</c:v>
                </c:pt>
                <c:pt idx="832">
                  <c:v>-11.525763280473919</c:v>
                </c:pt>
                <c:pt idx="833">
                  <c:v>-11.536014565309214</c:v>
                </c:pt>
                <c:pt idx="834">
                  <c:v>-11.546265861573382</c:v>
                </c:pt>
                <c:pt idx="835">
                  <c:v>-11.556517169266144</c:v>
                </c:pt>
                <c:pt idx="836">
                  <c:v>-11.566768488387224</c:v>
                </c:pt>
                <c:pt idx="837">
                  <c:v>-11.577019818936344</c:v>
                </c:pt>
                <c:pt idx="838">
                  <c:v>-11.587271160913231</c:v>
                </c:pt>
                <c:pt idx="839">
                  <c:v>-11.597522514317605</c:v>
                </c:pt>
                <c:pt idx="840">
                  <c:v>-11.607773879149191</c:v>
                </c:pt>
                <c:pt idx="841">
                  <c:v>-11.618025255407712</c:v>
                </c:pt>
                <c:pt idx="842">
                  <c:v>-11.628276643092891</c:v>
                </c:pt>
                <c:pt idx="843">
                  <c:v>-11.638528042204451</c:v>
                </c:pt>
                <c:pt idx="844">
                  <c:v>-11.648779452742115</c:v>
                </c:pt>
                <c:pt idx="845">
                  <c:v>-11.659030874705609</c:v>
                </c:pt>
                <c:pt idx="846">
                  <c:v>-11.669282308094653</c:v>
                </c:pt>
                <c:pt idx="847">
                  <c:v>-11.679533752908972</c:v>
                </c:pt>
                <c:pt idx="848">
                  <c:v>-11.689785209148289</c:v>
                </c:pt>
                <c:pt idx="849">
                  <c:v>-11.700036676812328</c:v>
                </c:pt>
                <c:pt idx="850">
                  <c:v>-11.710288155900811</c:v>
                </c:pt>
                <c:pt idx="851">
                  <c:v>-11.720539646413462</c:v>
                </c:pt>
                <c:pt idx="852">
                  <c:v>-11.730791148350004</c:v>
                </c:pt>
                <c:pt idx="853">
                  <c:v>-11.741042661710162</c:v>
                </c:pt>
                <c:pt idx="854">
                  <c:v>-11.751294186493659</c:v>
                </c:pt>
                <c:pt idx="855">
                  <c:v>-11.761545722700218</c:v>
                </c:pt>
                <c:pt idx="856">
                  <c:v>-11.771797270329561</c:v>
                </c:pt>
                <c:pt idx="857">
                  <c:v>-11.782048829381413</c:v>
                </c:pt>
                <c:pt idx="858">
                  <c:v>-11.792300399855495</c:v>
                </c:pt>
                <c:pt idx="859">
                  <c:v>-11.802551981751535</c:v>
                </c:pt>
                <c:pt idx="860">
                  <c:v>-11.812803575069251</c:v>
                </c:pt>
                <c:pt idx="861">
                  <c:v>-11.823055179808371</c:v>
                </c:pt>
                <c:pt idx="862">
                  <c:v>-11.833306795968616</c:v>
                </c:pt>
                <c:pt idx="863">
                  <c:v>-11.843558423549709</c:v>
                </c:pt>
                <c:pt idx="864">
                  <c:v>-11.853810062551375</c:v>
                </c:pt>
                <c:pt idx="865">
                  <c:v>-11.864061712973337</c:v>
                </c:pt>
                <c:pt idx="866">
                  <c:v>-11.874313374815317</c:v>
                </c:pt>
                <c:pt idx="867">
                  <c:v>-11.88456504807704</c:v>
                </c:pt>
                <c:pt idx="868">
                  <c:v>-11.894816732758228</c:v>
                </c:pt>
                <c:pt idx="869">
                  <c:v>-11.905068428858606</c:v>
                </c:pt>
                <c:pt idx="870">
                  <c:v>-11.915320136377895</c:v>
                </c:pt>
                <c:pt idx="871">
                  <c:v>-11.925571855315821</c:v>
                </c:pt>
                <c:pt idx="872">
                  <c:v>-11.935823585672107</c:v>
                </c:pt>
                <c:pt idx="873">
                  <c:v>-11.946075327446477</c:v>
                </c:pt>
                <c:pt idx="874">
                  <c:v>-11.956327080638653</c:v>
                </c:pt>
                <c:pt idx="875">
                  <c:v>-11.966578845248359</c:v>
                </c:pt>
                <c:pt idx="876">
                  <c:v>-11.976830621275317</c:v>
                </c:pt>
                <c:pt idx="877">
                  <c:v>-11.987082408719253</c:v>
                </c:pt>
                <c:pt idx="878">
                  <c:v>-11.99733420757989</c:v>
                </c:pt>
                <c:pt idx="879">
                  <c:v>-12.00758601785695</c:v>
                </c:pt>
                <c:pt idx="880">
                  <c:v>-12.017837839550157</c:v>
                </c:pt>
                <c:pt idx="881">
                  <c:v>-12.028089672659236</c:v>
                </c:pt>
                <c:pt idx="882">
                  <c:v>-12.038341517183909</c:v>
                </c:pt>
                <c:pt idx="883">
                  <c:v>-12.048593373123898</c:v>
                </c:pt>
                <c:pt idx="884">
                  <c:v>-12.058845240478929</c:v>
                </c:pt>
                <c:pt idx="885">
                  <c:v>-12.069097119248726</c:v>
                </c:pt>
                <c:pt idx="886">
                  <c:v>-12.07934900943301</c:v>
                </c:pt>
                <c:pt idx="887">
                  <c:v>-12.089600911031505</c:v>
                </c:pt>
                <c:pt idx="888">
                  <c:v>-12.099852824043936</c:v>
                </c:pt>
                <c:pt idx="889">
                  <c:v>-12.110104748470025</c:v>
                </c:pt>
                <c:pt idx="890">
                  <c:v>-12.120356684309497</c:v>
                </c:pt>
                <c:pt idx="891">
                  <c:v>-12.130608631562074</c:v>
                </c:pt>
                <c:pt idx="892">
                  <c:v>-12.140860590227481</c:v>
                </c:pt>
                <c:pt idx="893">
                  <c:v>-12.151112560305441</c:v>
                </c:pt>
                <c:pt idx="894">
                  <c:v>-12.161364541795676</c:v>
                </c:pt>
                <c:pt idx="895">
                  <c:v>-12.171616534697911</c:v>
                </c:pt>
                <c:pt idx="896">
                  <c:v>-12.18186853901187</c:v>
                </c:pt>
                <c:pt idx="897">
                  <c:v>-12.192120554737276</c:v>
                </c:pt>
                <c:pt idx="898">
                  <c:v>-12.202372581873853</c:v>
                </c:pt>
                <c:pt idx="899">
                  <c:v>-12.212624620421323</c:v>
                </c:pt>
                <c:pt idx="900">
                  <c:v>-12.22287667037941</c:v>
                </c:pt>
                <c:pt idx="901">
                  <c:v>-12.233128731747838</c:v>
                </c:pt>
                <c:pt idx="902">
                  <c:v>-12.243380804526332</c:v>
                </c:pt>
                <c:pt idx="903">
                  <c:v>-12.253632888714613</c:v>
                </c:pt>
                <c:pt idx="904">
                  <c:v>-12.263884984312407</c:v>
                </c:pt>
                <c:pt idx="905">
                  <c:v>-12.274137091319435</c:v>
                </c:pt>
                <c:pt idx="906">
                  <c:v>-12.284389209735423</c:v>
                </c:pt>
                <c:pt idx="907">
                  <c:v>-12.294641339560092</c:v>
                </c:pt>
                <c:pt idx="908">
                  <c:v>-12.304893480793169</c:v>
                </c:pt>
                <c:pt idx="909">
                  <c:v>-12.315145633434375</c:v>
                </c:pt>
                <c:pt idx="910">
                  <c:v>-12.325397797483433</c:v>
                </c:pt>
                <c:pt idx="911">
                  <c:v>-12.335649972940068</c:v>
                </c:pt>
                <c:pt idx="912">
                  <c:v>-12.345902159804004</c:v>
                </c:pt>
                <c:pt idx="913">
                  <c:v>-12.356154358074964</c:v>
                </c:pt>
                <c:pt idx="914">
                  <c:v>-12.366406567752671</c:v>
                </c:pt>
                <c:pt idx="915">
                  <c:v>-12.376658788836849</c:v>
                </c:pt>
                <c:pt idx="916">
                  <c:v>-12.386911021327222</c:v>
                </c:pt>
                <c:pt idx="917">
                  <c:v>-12.397163265223513</c:v>
                </c:pt>
                <c:pt idx="918">
                  <c:v>-12.407415520525447</c:v>
                </c:pt>
                <c:pt idx="919">
                  <c:v>-12.417667787232746</c:v>
                </c:pt>
                <c:pt idx="920">
                  <c:v>-12.427920065345134</c:v>
                </c:pt>
                <c:pt idx="921">
                  <c:v>-12.438172354862335</c:v>
                </c:pt>
                <c:pt idx="922">
                  <c:v>-12.448424655784072</c:v>
                </c:pt>
                <c:pt idx="923">
                  <c:v>-12.458676968110069</c:v>
                </c:pt>
                <c:pt idx="924">
                  <c:v>-12.46892929184005</c:v>
                </c:pt>
                <c:pt idx="925">
                  <c:v>-12.479181626973739</c:v>
                </c:pt>
                <c:pt idx="926">
                  <c:v>-12.489433973510859</c:v>
                </c:pt>
                <c:pt idx="927">
                  <c:v>-12.499686331451134</c:v>
                </c:pt>
                <c:pt idx="928">
                  <c:v>-12.509938700794287</c:v>
                </c:pt>
                <c:pt idx="929">
                  <c:v>-12.520191081540041</c:v>
                </c:pt>
                <c:pt idx="930">
                  <c:v>-12.530443473688122</c:v>
                </c:pt>
                <c:pt idx="931">
                  <c:v>-12.540695877238251</c:v>
                </c:pt>
                <c:pt idx="932">
                  <c:v>-12.550948292190155</c:v>
                </c:pt>
                <c:pt idx="933">
                  <c:v>-12.561200718543555</c:v>
                </c:pt>
                <c:pt idx="934">
                  <c:v>-12.571453156298174</c:v>
                </c:pt>
                <c:pt idx="935">
                  <c:v>-12.581705605453738</c:v>
                </c:pt>
                <c:pt idx="936">
                  <c:v>-12.591958066009969</c:v>
                </c:pt>
                <c:pt idx="937">
                  <c:v>-12.602210537966592</c:v>
                </c:pt>
                <c:pt idx="938">
                  <c:v>-12.612463021323329</c:v>
                </c:pt>
                <c:pt idx="939">
                  <c:v>-12.622715516079905</c:v>
                </c:pt>
                <c:pt idx="940">
                  <c:v>-12.632968022236044</c:v>
                </c:pt>
                <c:pt idx="941">
                  <c:v>-12.64322053979147</c:v>
                </c:pt>
                <c:pt idx="942">
                  <c:v>-12.653473068745905</c:v>
                </c:pt>
                <c:pt idx="943">
                  <c:v>-12.663725609099075</c:v>
                </c:pt>
                <c:pt idx="944">
                  <c:v>-12.673978160850702</c:v>
                </c:pt>
                <c:pt idx="945">
                  <c:v>-12.684230724000509</c:v>
                </c:pt>
                <c:pt idx="946">
                  <c:v>-12.694483298548221</c:v>
                </c:pt>
                <c:pt idx="947">
                  <c:v>-12.704735884493561</c:v>
                </c:pt>
                <c:pt idx="948">
                  <c:v>-12.714988481836253</c:v>
                </c:pt>
                <c:pt idx="949">
                  <c:v>-12.725241090576022</c:v>
                </c:pt>
                <c:pt idx="950">
                  <c:v>-12.735493710712591</c:v>
                </c:pt>
                <c:pt idx="951">
                  <c:v>-12.745746342245683</c:v>
                </c:pt>
                <c:pt idx="952">
                  <c:v>-12.755998985175022</c:v>
                </c:pt>
                <c:pt idx="953">
                  <c:v>-12.766251639500332</c:v>
                </c:pt>
                <c:pt idx="954">
                  <c:v>-12.776504305221337</c:v>
                </c:pt>
                <c:pt idx="955">
                  <c:v>-12.78675698233776</c:v>
                </c:pt>
                <c:pt idx="956">
                  <c:v>-12.797009670849326</c:v>
                </c:pt>
                <c:pt idx="957">
                  <c:v>-12.807262370755756</c:v>
                </c:pt>
                <c:pt idx="958">
                  <c:v>-12.817515082056778</c:v>
                </c:pt>
                <c:pt idx="959">
                  <c:v>-12.827767804752112</c:v>
                </c:pt>
                <c:pt idx="960">
                  <c:v>-12.838020538841484</c:v>
                </c:pt>
                <c:pt idx="961">
                  <c:v>-12.848273284324616</c:v>
                </c:pt>
                <c:pt idx="962">
                  <c:v>-12.858526041201234</c:v>
                </c:pt>
                <c:pt idx="963">
                  <c:v>-12.86877880947106</c:v>
                </c:pt>
                <c:pt idx="964">
                  <c:v>-12.879031589133819</c:v>
                </c:pt>
                <c:pt idx="965">
                  <c:v>-12.889284380189233</c:v>
                </c:pt>
                <c:pt idx="966">
                  <c:v>-12.899537182637028</c:v>
                </c:pt>
                <c:pt idx="967">
                  <c:v>-12.909789996476926</c:v>
                </c:pt>
                <c:pt idx="968">
                  <c:v>-12.920042821708652</c:v>
                </c:pt>
                <c:pt idx="969">
                  <c:v>-12.930295658331929</c:v>
                </c:pt>
                <c:pt idx="970">
                  <c:v>-12.940548506346481</c:v>
                </c:pt>
                <c:pt idx="971">
                  <c:v>-12.950801365752032</c:v>
                </c:pt>
                <c:pt idx="972">
                  <c:v>-12.961054236548305</c:v>
                </c:pt>
                <c:pt idx="973">
                  <c:v>-12.971307118735027</c:v>
                </c:pt>
                <c:pt idx="974">
                  <c:v>-12.981560012311919</c:v>
                </c:pt>
                <c:pt idx="975">
                  <c:v>-12.991812917278704</c:v>
                </c:pt>
                <c:pt idx="976">
                  <c:v>-13.002065833635108</c:v>
                </c:pt>
                <c:pt idx="977">
                  <c:v>-13.012318761380854</c:v>
                </c:pt>
                <c:pt idx="978">
                  <c:v>-13.022571700515666</c:v>
                </c:pt>
                <c:pt idx="979">
                  <c:v>-13.032824651039267</c:v>
                </c:pt>
                <c:pt idx="980">
                  <c:v>-13.043077612951381</c:v>
                </c:pt>
                <c:pt idx="981">
                  <c:v>-13.053330586251732</c:v>
                </c:pt>
                <c:pt idx="982">
                  <c:v>-13.063583570940045</c:v>
                </c:pt>
                <c:pt idx="983">
                  <c:v>-13.073836567016043</c:v>
                </c:pt>
                <c:pt idx="984">
                  <c:v>-13.084089574479451</c:v>
                </c:pt>
                <c:pt idx="985">
                  <c:v>-13.094342593329992</c:v>
                </c:pt>
                <c:pt idx="986">
                  <c:v>-13.104595623567389</c:v>
                </c:pt>
                <c:pt idx="987">
                  <c:v>-13.114848665191367</c:v>
                </c:pt>
                <c:pt idx="988">
                  <c:v>-13.12510171820165</c:v>
                </c:pt>
                <c:pt idx="989">
                  <c:v>-13.135354782597961</c:v>
                </c:pt>
                <c:pt idx="990">
                  <c:v>-13.145607858380023</c:v>
                </c:pt>
                <c:pt idx="991">
                  <c:v>-13.155860945547563</c:v>
                </c:pt>
                <c:pt idx="992">
                  <c:v>-13.166114044100302</c:v>
                </c:pt>
                <c:pt idx="993">
                  <c:v>-13.176367154037965</c:v>
                </c:pt>
                <c:pt idx="994">
                  <c:v>-13.186620275360276</c:v>
                </c:pt>
                <c:pt idx="995">
                  <c:v>-13.196873408066958</c:v>
                </c:pt>
                <c:pt idx="996">
                  <c:v>-13.207126552157737</c:v>
                </c:pt>
                <c:pt idx="997">
                  <c:v>-13.217379707632334</c:v>
                </c:pt>
                <c:pt idx="998">
                  <c:v>-13.227632874490476</c:v>
                </c:pt>
                <c:pt idx="999">
                  <c:v>-13.237886052731884</c:v>
                </c:pt>
                <c:pt idx="1000">
                  <c:v>-13.248139242356284</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14.2</c:v>
                </c:pt>
                <c:pt idx="1">
                  <c:v>73.742984390324708</c:v>
                </c:pt>
                <c:pt idx="2">
                  <c:v>133.28596878064943</c:v>
                </c:pt>
                <c:pt idx="3">
                  <c:v>132.03082450900854</c:v>
                </c:pt>
                <c:pt idx="4">
                  <c:v>133.28596878064943</c:v>
                </c:pt>
                <c:pt idx="5">
                  <c:v>128.84082450900854</c:v>
                </c:pt>
                <c:pt idx="6">
                  <c:v>133.28596878064943</c:v>
                </c:pt>
              </c:numCache>
            </c:numRef>
          </c:xVal>
          <c:yVal>
            <c:numRef>
              <c:f>Trajecto!$C$132:$C$138</c:f>
              <c:numCache>
                <c:formatCode>0</c:formatCode>
                <c:ptCount val="7"/>
                <c:pt idx="0">
                  <c:v>1201.7135621812686</c:v>
                </c:pt>
                <c:pt idx="1">
                  <c:v>600.85678109063429</c:v>
                </c:pt>
                <c:pt idx="2">
                  <c:v>0</c:v>
                </c:pt>
                <c:pt idx="3">
                  <c:v>41.668384507541745</c:v>
                </c:pt>
                <c:pt idx="4">
                  <c:v>0</c:v>
                </c:pt>
                <c:pt idx="5">
                  <c:v>15.935112325093664</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31.900100000000162</c:v>
                </c:pt>
                <c:pt idx="379">
                  <c:v>31.900200000000162</c:v>
                </c:pt>
                <c:pt idx="380">
                  <c:v>31.900300000000161</c:v>
                </c:pt>
                <c:pt idx="381">
                  <c:v>31.900400000000161</c:v>
                </c:pt>
                <c:pt idx="382">
                  <c:v>31.900500000000161</c:v>
                </c:pt>
                <c:pt idx="383">
                  <c:v>31.900600000000161</c:v>
                </c:pt>
                <c:pt idx="384">
                  <c:v>31.90070000000016</c:v>
                </c:pt>
                <c:pt idx="385">
                  <c:v>31.90080000000016</c:v>
                </c:pt>
                <c:pt idx="386">
                  <c:v>31.90090000000016</c:v>
                </c:pt>
                <c:pt idx="387">
                  <c:v>31.90100000000016</c:v>
                </c:pt>
                <c:pt idx="388">
                  <c:v>31.901100000000159</c:v>
                </c:pt>
                <c:pt idx="389">
                  <c:v>31.901200000000159</c:v>
                </c:pt>
                <c:pt idx="390">
                  <c:v>31.901300000000159</c:v>
                </c:pt>
                <c:pt idx="391">
                  <c:v>31.901400000000159</c:v>
                </c:pt>
                <c:pt idx="392">
                  <c:v>31.901500000000159</c:v>
                </c:pt>
                <c:pt idx="393">
                  <c:v>31.901600000000158</c:v>
                </c:pt>
                <c:pt idx="394">
                  <c:v>31.901700000000158</c:v>
                </c:pt>
                <c:pt idx="395">
                  <c:v>31.901800000000158</c:v>
                </c:pt>
                <c:pt idx="396">
                  <c:v>31.901900000000158</c:v>
                </c:pt>
                <c:pt idx="397">
                  <c:v>31.902000000000157</c:v>
                </c:pt>
                <c:pt idx="398">
                  <c:v>31.902100000000157</c:v>
                </c:pt>
                <c:pt idx="399">
                  <c:v>31.902200000000157</c:v>
                </c:pt>
                <c:pt idx="400">
                  <c:v>31.902300000000157</c:v>
                </c:pt>
                <c:pt idx="401">
                  <c:v>31.902400000000156</c:v>
                </c:pt>
                <c:pt idx="402">
                  <c:v>31.902500000000156</c:v>
                </c:pt>
                <c:pt idx="403">
                  <c:v>31.902600000000156</c:v>
                </c:pt>
                <c:pt idx="404">
                  <c:v>31.902700000000156</c:v>
                </c:pt>
                <c:pt idx="405">
                  <c:v>31.902800000000155</c:v>
                </c:pt>
                <c:pt idx="406">
                  <c:v>31.902900000000155</c:v>
                </c:pt>
                <c:pt idx="407">
                  <c:v>31.903000000000155</c:v>
                </c:pt>
                <c:pt idx="408">
                  <c:v>31.903100000000155</c:v>
                </c:pt>
                <c:pt idx="409">
                  <c:v>31.903200000000155</c:v>
                </c:pt>
                <c:pt idx="410">
                  <c:v>31.903300000000154</c:v>
                </c:pt>
                <c:pt idx="411">
                  <c:v>31.903400000000154</c:v>
                </c:pt>
                <c:pt idx="412">
                  <c:v>31.903500000000154</c:v>
                </c:pt>
                <c:pt idx="413">
                  <c:v>31.903600000000154</c:v>
                </c:pt>
                <c:pt idx="414">
                  <c:v>31.903700000000153</c:v>
                </c:pt>
                <c:pt idx="415">
                  <c:v>31.903800000000153</c:v>
                </c:pt>
                <c:pt idx="416">
                  <c:v>31.903900000000153</c:v>
                </c:pt>
                <c:pt idx="417">
                  <c:v>31.904000000000153</c:v>
                </c:pt>
                <c:pt idx="418">
                  <c:v>31.904100000000152</c:v>
                </c:pt>
                <c:pt idx="419">
                  <c:v>31.904200000000152</c:v>
                </c:pt>
                <c:pt idx="420">
                  <c:v>31.904300000000152</c:v>
                </c:pt>
                <c:pt idx="421">
                  <c:v>31.904400000000152</c:v>
                </c:pt>
                <c:pt idx="422">
                  <c:v>31.904500000000152</c:v>
                </c:pt>
                <c:pt idx="423">
                  <c:v>31.904600000000151</c:v>
                </c:pt>
                <c:pt idx="424">
                  <c:v>31.904700000000151</c:v>
                </c:pt>
                <c:pt idx="425">
                  <c:v>31.904800000000151</c:v>
                </c:pt>
                <c:pt idx="426">
                  <c:v>31.904900000000151</c:v>
                </c:pt>
                <c:pt idx="427">
                  <c:v>31.90500000000015</c:v>
                </c:pt>
                <c:pt idx="428">
                  <c:v>31.90510000000015</c:v>
                </c:pt>
                <c:pt idx="429">
                  <c:v>31.90520000000015</c:v>
                </c:pt>
                <c:pt idx="430">
                  <c:v>31.90530000000015</c:v>
                </c:pt>
                <c:pt idx="431">
                  <c:v>31.905400000000149</c:v>
                </c:pt>
                <c:pt idx="432">
                  <c:v>31.905500000000149</c:v>
                </c:pt>
                <c:pt idx="433">
                  <c:v>31.905600000000149</c:v>
                </c:pt>
                <c:pt idx="434">
                  <c:v>31.905700000000149</c:v>
                </c:pt>
                <c:pt idx="435">
                  <c:v>31.905800000000148</c:v>
                </c:pt>
                <c:pt idx="436">
                  <c:v>31.905900000000148</c:v>
                </c:pt>
                <c:pt idx="437">
                  <c:v>31.906000000000148</c:v>
                </c:pt>
                <c:pt idx="438">
                  <c:v>31.906100000000148</c:v>
                </c:pt>
                <c:pt idx="439">
                  <c:v>31.906200000000148</c:v>
                </c:pt>
                <c:pt idx="440">
                  <c:v>31.906300000000147</c:v>
                </c:pt>
                <c:pt idx="441">
                  <c:v>31.906400000000147</c:v>
                </c:pt>
                <c:pt idx="442">
                  <c:v>31.906500000000147</c:v>
                </c:pt>
                <c:pt idx="443">
                  <c:v>31.906600000000147</c:v>
                </c:pt>
                <c:pt idx="444">
                  <c:v>31.906700000000146</c:v>
                </c:pt>
                <c:pt idx="445">
                  <c:v>31.906800000000146</c:v>
                </c:pt>
                <c:pt idx="446">
                  <c:v>31.906900000000146</c:v>
                </c:pt>
                <c:pt idx="447">
                  <c:v>31.907000000000146</c:v>
                </c:pt>
                <c:pt idx="448">
                  <c:v>31.907100000000145</c:v>
                </c:pt>
                <c:pt idx="449">
                  <c:v>31.907200000000145</c:v>
                </c:pt>
                <c:pt idx="450">
                  <c:v>31.907300000000145</c:v>
                </c:pt>
                <c:pt idx="451">
                  <c:v>31.907400000000145</c:v>
                </c:pt>
                <c:pt idx="452">
                  <c:v>31.907500000000145</c:v>
                </c:pt>
                <c:pt idx="453">
                  <c:v>31.907600000000144</c:v>
                </c:pt>
                <c:pt idx="454">
                  <c:v>31.907700000000144</c:v>
                </c:pt>
                <c:pt idx="455">
                  <c:v>31.907800000000144</c:v>
                </c:pt>
                <c:pt idx="456">
                  <c:v>31.907900000000144</c:v>
                </c:pt>
                <c:pt idx="457">
                  <c:v>31.908000000000143</c:v>
                </c:pt>
                <c:pt idx="458">
                  <c:v>31.908100000000143</c:v>
                </c:pt>
                <c:pt idx="459">
                  <c:v>31.908200000000143</c:v>
                </c:pt>
                <c:pt idx="460">
                  <c:v>31.908300000000143</c:v>
                </c:pt>
                <c:pt idx="461">
                  <c:v>31.908400000000142</c:v>
                </c:pt>
                <c:pt idx="462">
                  <c:v>31.908500000000142</c:v>
                </c:pt>
                <c:pt idx="463">
                  <c:v>31.908600000000142</c:v>
                </c:pt>
                <c:pt idx="464">
                  <c:v>31.908700000000142</c:v>
                </c:pt>
                <c:pt idx="465">
                  <c:v>31.908800000000141</c:v>
                </c:pt>
                <c:pt idx="466">
                  <c:v>31.908900000000141</c:v>
                </c:pt>
                <c:pt idx="467">
                  <c:v>31.909000000000141</c:v>
                </c:pt>
                <c:pt idx="468">
                  <c:v>31.909100000000141</c:v>
                </c:pt>
                <c:pt idx="469">
                  <c:v>31.909200000000141</c:v>
                </c:pt>
                <c:pt idx="470">
                  <c:v>31.90930000000014</c:v>
                </c:pt>
                <c:pt idx="471">
                  <c:v>31.90940000000014</c:v>
                </c:pt>
                <c:pt idx="472">
                  <c:v>31.90950000000014</c:v>
                </c:pt>
                <c:pt idx="473">
                  <c:v>31.90960000000014</c:v>
                </c:pt>
                <c:pt idx="474">
                  <c:v>31.909700000000139</c:v>
                </c:pt>
                <c:pt idx="475">
                  <c:v>31.909800000000139</c:v>
                </c:pt>
                <c:pt idx="476">
                  <c:v>31.909900000000139</c:v>
                </c:pt>
                <c:pt idx="477">
                  <c:v>31.910000000000139</c:v>
                </c:pt>
                <c:pt idx="478">
                  <c:v>31.910100000000138</c:v>
                </c:pt>
                <c:pt idx="479">
                  <c:v>31.910200000000138</c:v>
                </c:pt>
                <c:pt idx="480">
                  <c:v>31.910300000000138</c:v>
                </c:pt>
                <c:pt idx="481">
                  <c:v>31.910400000000138</c:v>
                </c:pt>
                <c:pt idx="482">
                  <c:v>31.910500000000138</c:v>
                </c:pt>
                <c:pt idx="483">
                  <c:v>31.910600000000137</c:v>
                </c:pt>
                <c:pt idx="484">
                  <c:v>31.910700000000137</c:v>
                </c:pt>
                <c:pt idx="485">
                  <c:v>31.910800000000137</c:v>
                </c:pt>
                <c:pt idx="486">
                  <c:v>31.910900000000137</c:v>
                </c:pt>
                <c:pt idx="487">
                  <c:v>31.911000000000136</c:v>
                </c:pt>
                <c:pt idx="488">
                  <c:v>31.911100000000136</c:v>
                </c:pt>
                <c:pt idx="489">
                  <c:v>31.911200000000136</c:v>
                </c:pt>
                <c:pt idx="490">
                  <c:v>31.911300000000136</c:v>
                </c:pt>
                <c:pt idx="491">
                  <c:v>31.911400000000135</c:v>
                </c:pt>
                <c:pt idx="492">
                  <c:v>31.911500000000135</c:v>
                </c:pt>
                <c:pt idx="493">
                  <c:v>31.911600000000135</c:v>
                </c:pt>
                <c:pt idx="494">
                  <c:v>31.911700000000135</c:v>
                </c:pt>
                <c:pt idx="495">
                  <c:v>31.911800000000135</c:v>
                </c:pt>
                <c:pt idx="496">
                  <c:v>31.911900000000134</c:v>
                </c:pt>
                <c:pt idx="497">
                  <c:v>31.912000000000134</c:v>
                </c:pt>
                <c:pt idx="498">
                  <c:v>31.912100000000134</c:v>
                </c:pt>
                <c:pt idx="499">
                  <c:v>31.912200000000134</c:v>
                </c:pt>
                <c:pt idx="500">
                  <c:v>31.912300000000133</c:v>
                </c:pt>
                <c:pt idx="501">
                  <c:v>31.912400000000133</c:v>
                </c:pt>
                <c:pt idx="502">
                  <c:v>31.912500000000133</c:v>
                </c:pt>
                <c:pt idx="503">
                  <c:v>31.912600000000133</c:v>
                </c:pt>
                <c:pt idx="504">
                  <c:v>31.912700000000132</c:v>
                </c:pt>
                <c:pt idx="505">
                  <c:v>31.912800000000132</c:v>
                </c:pt>
                <c:pt idx="506">
                  <c:v>31.912900000000132</c:v>
                </c:pt>
                <c:pt idx="507">
                  <c:v>31.913000000000132</c:v>
                </c:pt>
                <c:pt idx="508">
                  <c:v>31.913100000000131</c:v>
                </c:pt>
                <c:pt idx="509">
                  <c:v>31.913200000000131</c:v>
                </c:pt>
                <c:pt idx="510">
                  <c:v>31.913300000000131</c:v>
                </c:pt>
                <c:pt idx="511">
                  <c:v>31.913400000000131</c:v>
                </c:pt>
                <c:pt idx="512">
                  <c:v>31.913500000000131</c:v>
                </c:pt>
                <c:pt idx="513">
                  <c:v>31.91360000000013</c:v>
                </c:pt>
                <c:pt idx="514">
                  <c:v>31.91370000000013</c:v>
                </c:pt>
                <c:pt idx="515">
                  <c:v>31.91380000000013</c:v>
                </c:pt>
                <c:pt idx="516">
                  <c:v>31.91390000000013</c:v>
                </c:pt>
                <c:pt idx="517">
                  <c:v>31.914000000000129</c:v>
                </c:pt>
                <c:pt idx="518">
                  <c:v>31.914100000000129</c:v>
                </c:pt>
                <c:pt idx="519">
                  <c:v>31.914200000000129</c:v>
                </c:pt>
                <c:pt idx="520">
                  <c:v>31.914300000000129</c:v>
                </c:pt>
                <c:pt idx="521">
                  <c:v>31.914400000000128</c:v>
                </c:pt>
                <c:pt idx="522">
                  <c:v>31.914500000000128</c:v>
                </c:pt>
                <c:pt idx="523">
                  <c:v>31.914600000000128</c:v>
                </c:pt>
                <c:pt idx="524">
                  <c:v>31.914700000000128</c:v>
                </c:pt>
                <c:pt idx="525">
                  <c:v>31.914800000000128</c:v>
                </c:pt>
                <c:pt idx="526">
                  <c:v>31.914900000000127</c:v>
                </c:pt>
                <c:pt idx="527">
                  <c:v>31.915000000000127</c:v>
                </c:pt>
                <c:pt idx="528">
                  <c:v>31.915100000000127</c:v>
                </c:pt>
                <c:pt idx="529">
                  <c:v>31.915200000000127</c:v>
                </c:pt>
                <c:pt idx="530">
                  <c:v>31.915300000000126</c:v>
                </c:pt>
                <c:pt idx="531">
                  <c:v>31.915400000000126</c:v>
                </c:pt>
                <c:pt idx="532">
                  <c:v>31.915500000000126</c:v>
                </c:pt>
                <c:pt idx="533">
                  <c:v>31.915600000000126</c:v>
                </c:pt>
                <c:pt idx="534">
                  <c:v>31.915700000000125</c:v>
                </c:pt>
                <c:pt idx="535">
                  <c:v>31.915800000000125</c:v>
                </c:pt>
                <c:pt idx="536">
                  <c:v>31.915900000000125</c:v>
                </c:pt>
                <c:pt idx="537">
                  <c:v>31.916000000000125</c:v>
                </c:pt>
                <c:pt idx="538">
                  <c:v>31.916100000000124</c:v>
                </c:pt>
                <c:pt idx="539">
                  <c:v>31.916200000000124</c:v>
                </c:pt>
                <c:pt idx="540">
                  <c:v>31.916300000000124</c:v>
                </c:pt>
                <c:pt idx="541">
                  <c:v>31.916400000000124</c:v>
                </c:pt>
                <c:pt idx="542">
                  <c:v>31.916500000000124</c:v>
                </c:pt>
                <c:pt idx="543">
                  <c:v>31.916600000000123</c:v>
                </c:pt>
                <c:pt idx="544">
                  <c:v>31.916700000000123</c:v>
                </c:pt>
                <c:pt idx="545">
                  <c:v>31.916800000000123</c:v>
                </c:pt>
                <c:pt idx="546">
                  <c:v>31.916900000000123</c:v>
                </c:pt>
                <c:pt idx="547">
                  <c:v>31.917000000000122</c:v>
                </c:pt>
                <c:pt idx="548">
                  <c:v>31.917100000000122</c:v>
                </c:pt>
                <c:pt idx="549">
                  <c:v>31.917200000000122</c:v>
                </c:pt>
                <c:pt idx="550">
                  <c:v>31.917300000000122</c:v>
                </c:pt>
                <c:pt idx="551">
                  <c:v>31.917400000000121</c:v>
                </c:pt>
                <c:pt idx="552">
                  <c:v>31.917500000000121</c:v>
                </c:pt>
                <c:pt idx="553">
                  <c:v>31.917600000000121</c:v>
                </c:pt>
                <c:pt idx="554">
                  <c:v>31.917700000000121</c:v>
                </c:pt>
                <c:pt idx="555">
                  <c:v>31.917800000000121</c:v>
                </c:pt>
                <c:pt idx="556">
                  <c:v>31.91790000000012</c:v>
                </c:pt>
                <c:pt idx="557">
                  <c:v>31.91800000000012</c:v>
                </c:pt>
                <c:pt idx="558">
                  <c:v>31.91810000000012</c:v>
                </c:pt>
                <c:pt idx="559">
                  <c:v>31.91820000000012</c:v>
                </c:pt>
                <c:pt idx="560">
                  <c:v>31.918300000000119</c:v>
                </c:pt>
                <c:pt idx="561">
                  <c:v>31.918400000000119</c:v>
                </c:pt>
                <c:pt idx="562">
                  <c:v>31.918500000000119</c:v>
                </c:pt>
                <c:pt idx="563">
                  <c:v>31.918600000000119</c:v>
                </c:pt>
                <c:pt idx="564">
                  <c:v>31.918700000000118</c:v>
                </c:pt>
                <c:pt idx="565">
                  <c:v>31.918800000000118</c:v>
                </c:pt>
                <c:pt idx="566">
                  <c:v>31.918900000000118</c:v>
                </c:pt>
                <c:pt idx="567">
                  <c:v>31.919000000000118</c:v>
                </c:pt>
                <c:pt idx="568">
                  <c:v>31.919100000000117</c:v>
                </c:pt>
                <c:pt idx="569">
                  <c:v>31.919200000000117</c:v>
                </c:pt>
                <c:pt idx="570">
                  <c:v>31.919300000000117</c:v>
                </c:pt>
                <c:pt idx="571">
                  <c:v>31.919400000000117</c:v>
                </c:pt>
                <c:pt idx="572">
                  <c:v>31.919500000000117</c:v>
                </c:pt>
                <c:pt idx="573">
                  <c:v>31.919600000000116</c:v>
                </c:pt>
                <c:pt idx="574">
                  <c:v>31.919700000000116</c:v>
                </c:pt>
                <c:pt idx="575">
                  <c:v>31.919800000000116</c:v>
                </c:pt>
                <c:pt idx="576">
                  <c:v>31.919900000000116</c:v>
                </c:pt>
                <c:pt idx="577">
                  <c:v>31.920000000000115</c:v>
                </c:pt>
                <c:pt idx="578">
                  <c:v>31.920100000000115</c:v>
                </c:pt>
                <c:pt idx="579">
                  <c:v>31.920200000000115</c:v>
                </c:pt>
                <c:pt idx="580">
                  <c:v>31.920300000000115</c:v>
                </c:pt>
                <c:pt idx="581">
                  <c:v>31.920400000000114</c:v>
                </c:pt>
                <c:pt idx="582">
                  <c:v>31.920500000000114</c:v>
                </c:pt>
                <c:pt idx="583">
                  <c:v>31.920600000000114</c:v>
                </c:pt>
                <c:pt idx="584">
                  <c:v>31.920700000000114</c:v>
                </c:pt>
                <c:pt idx="585">
                  <c:v>31.920800000000114</c:v>
                </c:pt>
                <c:pt idx="586">
                  <c:v>31.920900000000113</c:v>
                </c:pt>
                <c:pt idx="587">
                  <c:v>31.921000000000113</c:v>
                </c:pt>
                <c:pt idx="588">
                  <c:v>31.921100000000113</c:v>
                </c:pt>
                <c:pt idx="589">
                  <c:v>31.921200000000113</c:v>
                </c:pt>
                <c:pt idx="590">
                  <c:v>31.921300000000112</c:v>
                </c:pt>
                <c:pt idx="591">
                  <c:v>31.921400000000112</c:v>
                </c:pt>
                <c:pt idx="592">
                  <c:v>31.921500000000112</c:v>
                </c:pt>
                <c:pt idx="593">
                  <c:v>31.921600000000112</c:v>
                </c:pt>
                <c:pt idx="594">
                  <c:v>31.921700000000111</c:v>
                </c:pt>
                <c:pt idx="595">
                  <c:v>31.921800000000111</c:v>
                </c:pt>
                <c:pt idx="596">
                  <c:v>31.921900000000111</c:v>
                </c:pt>
                <c:pt idx="597">
                  <c:v>31.922000000000111</c:v>
                </c:pt>
                <c:pt idx="598">
                  <c:v>31.92210000000011</c:v>
                </c:pt>
                <c:pt idx="599">
                  <c:v>31.92220000000011</c:v>
                </c:pt>
                <c:pt idx="600">
                  <c:v>31.92230000000011</c:v>
                </c:pt>
                <c:pt idx="601">
                  <c:v>31.92240000000011</c:v>
                </c:pt>
                <c:pt idx="602">
                  <c:v>31.92250000000011</c:v>
                </c:pt>
                <c:pt idx="603">
                  <c:v>31.922600000000109</c:v>
                </c:pt>
                <c:pt idx="604">
                  <c:v>31.922700000000109</c:v>
                </c:pt>
                <c:pt idx="605">
                  <c:v>31.922800000000109</c:v>
                </c:pt>
                <c:pt idx="606">
                  <c:v>31.922900000000109</c:v>
                </c:pt>
                <c:pt idx="607">
                  <c:v>31.923000000000108</c:v>
                </c:pt>
                <c:pt idx="608">
                  <c:v>31.923100000000108</c:v>
                </c:pt>
                <c:pt idx="609">
                  <c:v>31.923200000000108</c:v>
                </c:pt>
                <c:pt idx="610">
                  <c:v>31.923300000000108</c:v>
                </c:pt>
                <c:pt idx="611">
                  <c:v>31.923400000000107</c:v>
                </c:pt>
                <c:pt idx="612">
                  <c:v>31.923500000000107</c:v>
                </c:pt>
                <c:pt idx="613">
                  <c:v>31.923600000000107</c:v>
                </c:pt>
                <c:pt idx="614">
                  <c:v>31.923700000000107</c:v>
                </c:pt>
                <c:pt idx="615">
                  <c:v>31.923800000000107</c:v>
                </c:pt>
                <c:pt idx="616">
                  <c:v>31.923900000000106</c:v>
                </c:pt>
                <c:pt idx="617">
                  <c:v>31.924000000000106</c:v>
                </c:pt>
                <c:pt idx="618">
                  <c:v>31.924100000000106</c:v>
                </c:pt>
                <c:pt idx="619">
                  <c:v>31.924200000000106</c:v>
                </c:pt>
                <c:pt idx="620">
                  <c:v>31.924300000000105</c:v>
                </c:pt>
                <c:pt idx="621">
                  <c:v>31.924400000000105</c:v>
                </c:pt>
                <c:pt idx="622">
                  <c:v>31.924500000000105</c:v>
                </c:pt>
                <c:pt idx="623">
                  <c:v>31.924600000000105</c:v>
                </c:pt>
                <c:pt idx="624">
                  <c:v>31.924700000000104</c:v>
                </c:pt>
                <c:pt idx="625">
                  <c:v>31.924800000000104</c:v>
                </c:pt>
                <c:pt idx="626">
                  <c:v>31.924900000000104</c:v>
                </c:pt>
                <c:pt idx="627">
                  <c:v>31.925000000000104</c:v>
                </c:pt>
                <c:pt idx="628">
                  <c:v>31.925100000000104</c:v>
                </c:pt>
                <c:pt idx="629">
                  <c:v>31.925200000000103</c:v>
                </c:pt>
                <c:pt idx="630">
                  <c:v>31.925300000000103</c:v>
                </c:pt>
                <c:pt idx="631">
                  <c:v>31.925400000000103</c:v>
                </c:pt>
                <c:pt idx="632">
                  <c:v>31.925500000000103</c:v>
                </c:pt>
                <c:pt idx="633">
                  <c:v>31.925600000000102</c:v>
                </c:pt>
                <c:pt idx="634">
                  <c:v>31.925700000000102</c:v>
                </c:pt>
                <c:pt idx="635">
                  <c:v>31.925800000000102</c:v>
                </c:pt>
                <c:pt idx="636">
                  <c:v>31.925900000000102</c:v>
                </c:pt>
                <c:pt idx="637">
                  <c:v>31.926000000000101</c:v>
                </c:pt>
                <c:pt idx="638">
                  <c:v>31.926100000000101</c:v>
                </c:pt>
                <c:pt idx="639">
                  <c:v>31.926200000000101</c:v>
                </c:pt>
                <c:pt idx="640">
                  <c:v>31.926300000000101</c:v>
                </c:pt>
                <c:pt idx="641">
                  <c:v>31.9264000000001</c:v>
                </c:pt>
                <c:pt idx="642">
                  <c:v>31.9265000000001</c:v>
                </c:pt>
                <c:pt idx="643">
                  <c:v>31.9266000000001</c:v>
                </c:pt>
                <c:pt idx="644">
                  <c:v>31.9267000000001</c:v>
                </c:pt>
                <c:pt idx="645">
                  <c:v>31.9268000000001</c:v>
                </c:pt>
                <c:pt idx="646">
                  <c:v>31.926900000000099</c:v>
                </c:pt>
                <c:pt idx="647">
                  <c:v>31.927000000000099</c:v>
                </c:pt>
                <c:pt idx="648">
                  <c:v>31.927100000000099</c:v>
                </c:pt>
                <c:pt idx="649">
                  <c:v>31.927200000000099</c:v>
                </c:pt>
                <c:pt idx="650">
                  <c:v>31.927300000000098</c:v>
                </c:pt>
                <c:pt idx="651">
                  <c:v>31.927400000000098</c:v>
                </c:pt>
                <c:pt idx="652">
                  <c:v>31.927500000000098</c:v>
                </c:pt>
                <c:pt idx="653">
                  <c:v>31.927600000000098</c:v>
                </c:pt>
                <c:pt idx="654">
                  <c:v>31.927700000000097</c:v>
                </c:pt>
                <c:pt idx="655">
                  <c:v>31.927800000000097</c:v>
                </c:pt>
                <c:pt idx="656">
                  <c:v>31.927900000000097</c:v>
                </c:pt>
                <c:pt idx="657">
                  <c:v>31.928000000000097</c:v>
                </c:pt>
                <c:pt idx="658">
                  <c:v>31.928100000000097</c:v>
                </c:pt>
                <c:pt idx="659">
                  <c:v>31.928200000000096</c:v>
                </c:pt>
                <c:pt idx="660">
                  <c:v>31.928300000000096</c:v>
                </c:pt>
                <c:pt idx="661">
                  <c:v>31.928400000000096</c:v>
                </c:pt>
                <c:pt idx="662">
                  <c:v>31.928500000000096</c:v>
                </c:pt>
                <c:pt idx="663">
                  <c:v>31.928600000000095</c:v>
                </c:pt>
                <c:pt idx="664">
                  <c:v>31.928700000000095</c:v>
                </c:pt>
                <c:pt idx="665">
                  <c:v>31.928800000000095</c:v>
                </c:pt>
                <c:pt idx="666">
                  <c:v>31.928900000000095</c:v>
                </c:pt>
                <c:pt idx="667">
                  <c:v>31.929000000000094</c:v>
                </c:pt>
                <c:pt idx="668">
                  <c:v>31.929100000000094</c:v>
                </c:pt>
                <c:pt idx="669">
                  <c:v>31.929200000000094</c:v>
                </c:pt>
                <c:pt idx="670">
                  <c:v>31.929300000000094</c:v>
                </c:pt>
                <c:pt idx="671">
                  <c:v>31.929400000000093</c:v>
                </c:pt>
                <c:pt idx="672">
                  <c:v>31.929500000000093</c:v>
                </c:pt>
                <c:pt idx="673">
                  <c:v>31.929600000000093</c:v>
                </c:pt>
                <c:pt idx="674">
                  <c:v>31.929700000000093</c:v>
                </c:pt>
                <c:pt idx="675">
                  <c:v>31.929800000000093</c:v>
                </c:pt>
                <c:pt idx="676">
                  <c:v>31.929900000000092</c:v>
                </c:pt>
                <c:pt idx="677">
                  <c:v>31.930000000000092</c:v>
                </c:pt>
                <c:pt idx="678">
                  <c:v>31.930100000000092</c:v>
                </c:pt>
                <c:pt idx="679">
                  <c:v>31.930200000000092</c:v>
                </c:pt>
                <c:pt idx="680">
                  <c:v>31.930300000000091</c:v>
                </c:pt>
                <c:pt idx="681">
                  <c:v>31.930400000000091</c:v>
                </c:pt>
                <c:pt idx="682">
                  <c:v>31.930500000000091</c:v>
                </c:pt>
                <c:pt idx="683">
                  <c:v>31.930600000000091</c:v>
                </c:pt>
                <c:pt idx="684">
                  <c:v>31.93070000000009</c:v>
                </c:pt>
                <c:pt idx="685">
                  <c:v>31.93080000000009</c:v>
                </c:pt>
                <c:pt idx="686">
                  <c:v>31.93090000000009</c:v>
                </c:pt>
                <c:pt idx="687">
                  <c:v>31.93100000000009</c:v>
                </c:pt>
                <c:pt idx="688">
                  <c:v>31.93110000000009</c:v>
                </c:pt>
                <c:pt idx="689">
                  <c:v>31.931200000000089</c:v>
                </c:pt>
                <c:pt idx="690">
                  <c:v>31.931300000000089</c:v>
                </c:pt>
                <c:pt idx="691">
                  <c:v>31.931400000000089</c:v>
                </c:pt>
                <c:pt idx="692">
                  <c:v>31.931500000000089</c:v>
                </c:pt>
                <c:pt idx="693">
                  <c:v>31.931600000000088</c:v>
                </c:pt>
                <c:pt idx="694">
                  <c:v>31.931700000000088</c:v>
                </c:pt>
                <c:pt idx="695">
                  <c:v>31.931800000000088</c:v>
                </c:pt>
                <c:pt idx="696">
                  <c:v>31.931900000000088</c:v>
                </c:pt>
                <c:pt idx="697">
                  <c:v>31.932000000000087</c:v>
                </c:pt>
                <c:pt idx="698">
                  <c:v>31.932100000000087</c:v>
                </c:pt>
                <c:pt idx="699">
                  <c:v>31.932200000000087</c:v>
                </c:pt>
                <c:pt idx="700">
                  <c:v>31.932300000000087</c:v>
                </c:pt>
                <c:pt idx="701">
                  <c:v>31.932400000000086</c:v>
                </c:pt>
                <c:pt idx="702">
                  <c:v>31.932500000000086</c:v>
                </c:pt>
                <c:pt idx="703">
                  <c:v>31.932600000000086</c:v>
                </c:pt>
                <c:pt idx="704">
                  <c:v>31.932700000000086</c:v>
                </c:pt>
                <c:pt idx="705">
                  <c:v>31.932800000000086</c:v>
                </c:pt>
                <c:pt idx="706">
                  <c:v>31.932900000000085</c:v>
                </c:pt>
                <c:pt idx="707">
                  <c:v>31.933000000000085</c:v>
                </c:pt>
                <c:pt idx="708">
                  <c:v>31.933100000000085</c:v>
                </c:pt>
                <c:pt idx="709">
                  <c:v>31.933200000000085</c:v>
                </c:pt>
                <c:pt idx="710">
                  <c:v>31.933300000000084</c:v>
                </c:pt>
                <c:pt idx="711">
                  <c:v>31.933400000000084</c:v>
                </c:pt>
                <c:pt idx="712">
                  <c:v>31.933500000000084</c:v>
                </c:pt>
                <c:pt idx="713">
                  <c:v>31.933600000000084</c:v>
                </c:pt>
                <c:pt idx="714">
                  <c:v>31.933700000000083</c:v>
                </c:pt>
                <c:pt idx="715">
                  <c:v>31.933800000000083</c:v>
                </c:pt>
                <c:pt idx="716">
                  <c:v>31.933900000000083</c:v>
                </c:pt>
                <c:pt idx="717">
                  <c:v>31.934000000000083</c:v>
                </c:pt>
                <c:pt idx="718">
                  <c:v>31.934100000000083</c:v>
                </c:pt>
                <c:pt idx="719">
                  <c:v>31.934200000000082</c:v>
                </c:pt>
                <c:pt idx="720">
                  <c:v>31.934300000000082</c:v>
                </c:pt>
                <c:pt idx="721">
                  <c:v>31.934400000000082</c:v>
                </c:pt>
                <c:pt idx="722">
                  <c:v>31.934500000000082</c:v>
                </c:pt>
                <c:pt idx="723">
                  <c:v>31.934600000000081</c:v>
                </c:pt>
                <c:pt idx="724">
                  <c:v>31.934700000000081</c:v>
                </c:pt>
                <c:pt idx="725">
                  <c:v>31.934800000000081</c:v>
                </c:pt>
                <c:pt idx="726">
                  <c:v>31.934900000000081</c:v>
                </c:pt>
                <c:pt idx="727">
                  <c:v>31.93500000000008</c:v>
                </c:pt>
                <c:pt idx="728">
                  <c:v>31.93510000000008</c:v>
                </c:pt>
                <c:pt idx="729">
                  <c:v>31.93520000000008</c:v>
                </c:pt>
                <c:pt idx="730">
                  <c:v>31.93530000000008</c:v>
                </c:pt>
                <c:pt idx="731">
                  <c:v>31.93540000000008</c:v>
                </c:pt>
                <c:pt idx="732">
                  <c:v>31.935500000000079</c:v>
                </c:pt>
                <c:pt idx="733">
                  <c:v>31.935600000000079</c:v>
                </c:pt>
                <c:pt idx="734">
                  <c:v>31.935700000000079</c:v>
                </c:pt>
                <c:pt idx="735">
                  <c:v>31.935800000000079</c:v>
                </c:pt>
                <c:pt idx="736">
                  <c:v>31.935900000000078</c:v>
                </c:pt>
                <c:pt idx="737">
                  <c:v>31.936000000000078</c:v>
                </c:pt>
                <c:pt idx="738">
                  <c:v>31.936100000000078</c:v>
                </c:pt>
                <c:pt idx="739">
                  <c:v>31.936200000000078</c:v>
                </c:pt>
                <c:pt idx="740">
                  <c:v>31.936300000000077</c:v>
                </c:pt>
                <c:pt idx="741">
                  <c:v>31.936400000000077</c:v>
                </c:pt>
                <c:pt idx="742">
                  <c:v>31.936500000000077</c:v>
                </c:pt>
                <c:pt idx="743">
                  <c:v>31.936600000000077</c:v>
                </c:pt>
                <c:pt idx="744">
                  <c:v>31.936700000000076</c:v>
                </c:pt>
                <c:pt idx="745">
                  <c:v>31.936800000000076</c:v>
                </c:pt>
                <c:pt idx="746">
                  <c:v>31.936900000000076</c:v>
                </c:pt>
                <c:pt idx="747">
                  <c:v>31.937000000000076</c:v>
                </c:pt>
                <c:pt idx="748">
                  <c:v>31.937100000000076</c:v>
                </c:pt>
                <c:pt idx="749">
                  <c:v>31.937200000000075</c:v>
                </c:pt>
                <c:pt idx="750">
                  <c:v>31.937300000000075</c:v>
                </c:pt>
                <c:pt idx="751">
                  <c:v>31.937400000000075</c:v>
                </c:pt>
                <c:pt idx="752">
                  <c:v>31.937500000000075</c:v>
                </c:pt>
                <c:pt idx="753">
                  <c:v>31.937600000000074</c:v>
                </c:pt>
                <c:pt idx="754">
                  <c:v>31.937700000000074</c:v>
                </c:pt>
                <c:pt idx="755">
                  <c:v>31.937800000000074</c:v>
                </c:pt>
                <c:pt idx="756">
                  <c:v>31.937900000000074</c:v>
                </c:pt>
                <c:pt idx="757">
                  <c:v>31.938000000000073</c:v>
                </c:pt>
                <c:pt idx="758">
                  <c:v>31.938100000000073</c:v>
                </c:pt>
                <c:pt idx="759">
                  <c:v>31.938200000000073</c:v>
                </c:pt>
                <c:pt idx="760">
                  <c:v>31.938300000000073</c:v>
                </c:pt>
                <c:pt idx="761">
                  <c:v>31.938400000000073</c:v>
                </c:pt>
                <c:pt idx="762">
                  <c:v>31.938500000000072</c:v>
                </c:pt>
                <c:pt idx="763">
                  <c:v>31.938600000000072</c:v>
                </c:pt>
                <c:pt idx="764">
                  <c:v>31.938700000000072</c:v>
                </c:pt>
                <c:pt idx="765">
                  <c:v>31.938800000000072</c:v>
                </c:pt>
                <c:pt idx="766">
                  <c:v>31.938900000000071</c:v>
                </c:pt>
                <c:pt idx="767">
                  <c:v>31.939000000000071</c:v>
                </c:pt>
                <c:pt idx="768">
                  <c:v>31.939100000000071</c:v>
                </c:pt>
                <c:pt idx="769">
                  <c:v>31.939200000000071</c:v>
                </c:pt>
                <c:pt idx="770">
                  <c:v>31.93930000000007</c:v>
                </c:pt>
                <c:pt idx="771">
                  <c:v>31.93940000000007</c:v>
                </c:pt>
                <c:pt idx="772">
                  <c:v>31.93950000000007</c:v>
                </c:pt>
                <c:pt idx="773">
                  <c:v>31.93960000000007</c:v>
                </c:pt>
                <c:pt idx="774">
                  <c:v>31.939700000000069</c:v>
                </c:pt>
                <c:pt idx="775">
                  <c:v>31.939800000000069</c:v>
                </c:pt>
                <c:pt idx="776">
                  <c:v>31.939900000000069</c:v>
                </c:pt>
                <c:pt idx="777">
                  <c:v>31.940000000000069</c:v>
                </c:pt>
                <c:pt idx="778">
                  <c:v>31.940100000000069</c:v>
                </c:pt>
                <c:pt idx="779">
                  <c:v>31.940200000000068</c:v>
                </c:pt>
                <c:pt idx="780">
                  <c:v>31.940300000000068</c:v>
                </c:pt>
                <c:pt idx="781">
                  <c:v>31.940400000000068</c:v>
                </c:pt>
                <c:pt idx="782">
                  <c:v>31.940500000000068</c:v>
                </c:pt>
                <c:pt idx="783">
                  <c:v>31.940600000000067</c:v>
                </c:pt>
                <c:pt idx="784">
                  <c:v>31.940700000000067</c:v>
                </c:pt>
                <c:pt idx="785">
                  <c:v>31.940800000000067</c:v>
                </c:pt>
                <c:pt idx="786">
                  <c:v>31.940900000000067</c:v>
                </c:pt>
                <c:pt idx="787">
                  <c:v>31.941000000000066</c:v>
                </c:pt>
                <c:pt idx="788">
                  <c:v>31.941100000000066</c:v>
                </c:pt>
                <c:pt idx="789">
                  <c:v>31.941200000000066</c:v>
                </c:pt>
                <c:pt idx="790">
                  <c:v>31.941300000000066</c:v>
                </c:pt>
                <c:pt idx="791">
                  <c:v>31.941400000000066</c:v>
                </c:pt>
                <c:pt idx="792">
                  <c:v>31.941500000000065</c:v>
                </c:pt>
                <c:pt idx="793">
                  <c:v>31.941600000000065</c:v>
                </c:pt>
                <c:pt idx="794">
                  <c:v>31.941700000000065</c:v>
                </c:pt>
                <c:pt idx="795">
                  <c:v>31.941800000000065</c:v>
                </c:pt>
                <c:pt idx="796">
                  <c:v>31.941900000000064</c:v>
                </c:pt>
                <c:pt idx="797">
                  <c:v>31.942000000000064</c:v>
                </c:pt>
                <c:pt idx="798">
                  <c:v>31.942100000000064</c:v>
                </c:pt>
                <c:pt idx="799">
                  <c:v>31.942200000000064</c:v>
                </c:pt>
                <c:pt idx="800">
                  <c:v>31.942300000000063</c:v>
                </c:pt>
                <c:pt idx="801">
                  <c:v>31.942400000000063</c:v>
                </c:pt>
                <c:pt idx="802">
                  <c:v>31.942500000000063</c:v>
                </c:pt>
                <c:pt idx="803">
                  <c:v>31.942600000000063</c:v>
                </c:pt>
                <c:pt idx="804">
                  <c:v>31.942700000000062</c:v>
                </c:pt>
                <c:pt idx="805">
                  <c:v>31.942800000000062</c:v>
                </c:pt>
                <c:pt idx="806">
                  <c:v>31.942900000000062</c:v>
                </c:pt>
                <c:pt idx="807">
                  <c:v>31.943000000000062</c:v>
                </c:pt>
                <c:pt idx="808">
                  <c:v>31.943100000000062</c:v>
                </c:pt>
                <c:pt idx="809">
                  <c:v>31.943200000000061</c:v>
                </c:pt>
                <c:pt idx="810">
                  <c:v>31.943300000000061</c:v>
                </c:pt>
                <c:pt idx="811">
                  <c:v>31.943400000000061</c:v>
                </c:pt>
                <c:pt idx="812">
                  <c:v>31.943500000000061</c:v>
                </c:pt>
                <c:pt idx="813">
                  <c:v>31.94360000000006</c:v>
                </c:pt>
                <c:pt idx="814">
                  <c:v>31.94370000000006</c:v>
                </c:pt>
                <c:pt idx="815">
                  <c:v>31.94380000000006</c:v>
                </c:pt>
                <c:pt idx="816">
                  <c:v>31.94390000000006</c:v>
                </c:pt>
                <c:pt idx="817">
                  <c:v>31.944000000000059</c:v>
                </c:pt>
                <c:pt idx="818">
                  <c:v>31.944100000000059</c:v>
                </c:pt>
                <c:pt idx="819">
                  <c:v>31.944200000000059</c:v>
                </c:pt>
                <c:pt idx="820">
                  <c:v>31.944300000000059</c:v>
                </c:pt>
                <c:pt idx="821">
                  <c:v>31.944400000000059</c:v>
                </c:pt>
                <c:pt idx="822">
                  <c:v>31.944500000000058</c:v>
                </c:pt>
                <c:pt idx="823">
                  <c:v>31.944600000000058</c:v>
                </c:pt>
                <c:pt idx="824">
                  <c:v>31.944700000000058</c:v>
                </c:pt>
                <c:pt idx="825">
                  <c:v>31.944800000000058</c:v>
                </c:pt>
                <c:pt idx="826">
                  <c:v>31.944900000000057</c:v>
                </c:pt>
                <c:pt idx="827">
                  <c:v>31.945000000000057</c:v>
                </c:pt>
                <c:pt idx="828">
                  <c:v>31.945100000000057</c:v>
                </c:pt>
                <c:pt idx="829">
                  <c:v>31.945200000000057</c:v>
                </c:pt>
                <c:pt idx="830">
                  <c:v>31.945300000000056</c:v>
                </c:pt>
                <c:pt idx="831">
                  <c:v>31.945400000000056</c:v>
                </c:pt>
                <c:pt idx="832">
                  <c:v>31.945500000000056</c:v>
                </c:pt>
                <c:pt idx="833">
                  <c:v>31.945600000000056</c:v>
                </c:pt>
                <c:pt idx="834">
                  <c:v>31.945700000000055</c:v>
                </c:pt>
                <c:pt idx="835">
                  <c:v>31.945800000000055</c:v>
                </c:pt>
                <c:pt idx="836">
                  <c:v>31.945900000000055</c:v>
                </c:pt>
                <c:pt idx="837">
                  <c:v>31.946000000000055</c:v>
                </c:pt>
                <c:pt idx="838">
                  <c:v>31.946100000000055</c:v>
                </c:pt>
                <c:pt idx="839">
                  <c:v>31.946200000000054</c:v>
                </c:pt>
                <c:pt idx="840">
                  <c:v>31.946300000000054</c:v>
                </c:pt>
                <c:pt idx="841">
                  <c:v>31.946400000000054</c:v>
                </c:pt>
                <c:pt idx="842">
                  <c:v>31.946500000000054</c:v>
                </c:pt>
                <c:pt idx="843">
                  <c:v>31.946600000000053</c:v>
                </c:pt>
                <c:pt idx="844">
                  <c:v>31.946700000000053</c:v>
                </c:pt>
                <c:pt idx="845">
                  <c:v>31.946800000000053</c:v>
                </c:pt>
                <c:pt idx="846">
                  <c:v>31.946900000000053</c:v>
                </c:pt>
                <c:pt idx="847">
                  <c:v>31.947000000000052</c:v>
                </c:pt>
                <c:pt idx="848">
                  <c:v>31.947100000000052</c:v>
                </c:pt>
                <c:pt idx="849">
                  <c:v>31.947200000000052</c:v>
                </c:pt>
                <c:pt idx="850">
                  <c:v>31.947300000000052</c:v>
                </c:pt>
                <c:pt idx="851">
                  <c:v>31.947400000000052</c:v>
                </c:pt>
                <c:pt idx="852">
                  <c:v>31.947500000000051</c:v>
                </c:pt>
                <c:pt idx="853">
                  <c:v>31.947600000000051</c:v>
                </c:pt>
                <c:pt idx="854">
                  <c:v>31.947700000000051</c:v>
                </c:pt>
                <c:pt idx="855">
                  <c:v>31.947800000000051</c:v>
                </c:pt>
                <c:pt idx="856">
                  <c:v>31.94790000000005</c:v>
                </c:pt>
                <c:pt idx="857">
                  <c:v>31.94800000000005</c:v>
                </c:pt>
                <c:pt idx="858">
                  <c:v>31.94810000000005</c:v>
                </c:pt>
                <c:pt idx="859">
                  <c:v>31.94820000000005</c:v>
                </c:pt>
                <c:pt idx="860">
                  <c:v>31.948300000000049</c:v>
                </c:pt>
                <c:pt idx="861">
                  <c:v>31.948400000000049</c:v>
                </c:pt>
                <c:pt idx="862">
                  <c:v>31.948500000000049</c:v>
                </c:pt>
                <c:pt idx="863">
                  <c:v>31.948600000000049</c:v>
                </c:pt>
                <c:pt idx="864">
                  <c:v>31.948700000000049</c:v>
                </c:pt>
                <c:pt idx="865">
                  <c:v>31.948800000000048</c:v>
                </c:pt>
                <c:pt idx="866">
                  <c:v>31.948900000000048</c:v>
                </c:pt>
                <c:pt idx="867">
                  <c:v>31.949000000000048</c:v>
                </c:pt>
                <c:pt idx="868">
                  <c:v>31.949100000000048</c:v>
                </c:pt>
                <c:pt idx="869">
                  <c:v>31.949200000000047</c:v>
                </c:pt>
                <c:pt idx="870">
                  <c:v>31.949300000000047</c:v>
                </c:pt>
                <c:pt idx="871">
                  <c:v>31.949400000000047</c:v>
                </c:pt>
                <c:pt idx="872">
                  <c:v>31.949500000000047</c:v>
                </c:pt>
                <c:pt idx="873">
                  <c:v>31.949600000000046</c:v>
                </c:pt>
                <c:pt idx="874">
                  <c:v>31.949700000000046</c:v>
                </c:pt>
                <c:pt idx="875">
                  <c:v>31.949800000000046</c:v>
                </c:pt>
                <c:pt idx="876">
                  <c:v>31.949900000000046</c:v>
                </c:pt>
                <c:pt idx="877">
                  <c:v>31.950000000000045</c:v>
                </c:pt>
                <c:pt idx="878">
                  <c:v>31.950100000000045</c:v>
                </c:pt>
                <c:pt idx="879">
                  <c:v>31.950200000000045</c:v>
                </c:pt>
                <c:pt idx="880">
                  <c:v>31.950300000000045</c:v>
                </c:pt>
                <c:pt idx="881">
                  <c:v>31.950400000000045</c:v>
                </c:pt>
                <c:pt idx="882">
                  <c:v>31.950500000000044</c:v>
                </c:pt>
                <c:pt idx="883">
                  <c:v>31.950600000000044</c:v>
                </c:pt>
                <c:pt idx="884">
                  <c:v>31.950700000000044</c:v>
                </c:pt>
                <c:pt idx="885">
                  <c:v>31.950800000000044</c:v>
                </c:pt>
                <c:pt idx="886">
                  <c:v>31.950900000000043</c:v>
                </c:pt>
                <c:pt idx="887">
                  <c:v>31.951000000000043</c:v>
                </c:pt>
                <c:pt idx="888">
                  <c:v>31.951100000000043</c:v>
                </c:pt>
                <c:pt idx="889">
                  <c:v>31.951200000000043</c:v>
                </c:pt>
                <c:pt idx="890">
                  <c:v>31.951300000000042</c:v>
                </c:pt>
                <c:pt idx="891">
                  <c:v>31.951400000000042</c:v>
                </c:pt>
                <c:pt idx="892">
                  <c:v>31.951500000000042</c:v>
                </c:pt>
                <c:pt idx="893">
                  <c:v>31.951600000000042</c:v>
                </c:pt>
                <c:pt idx="894">
                  <c:v>31.951700000000042</c:v>
                </c:pt>
                <c:pt idx="895">
                  <c:v>31.951800000000041</c:v>
                </c:pt>
                <c:pt idx="896">
                  <c:v>31.951900000000041</c:v>
                </c:pt>
                <c:pt idx="897">
                  <c:v>31.952000000000041</c:v>
                </c:pt>
                <c:pt idx="898">
                  <c:v>31.952100000000041</c:v>
                </c:pt>
                <c:pt idx="899">
                  <c:v>31.95220000000004</c:v>
                </c:pt>
                <c:pt idx="900">
                  <c:v>31.95230000000004</c:v>
                </c:pt>
                <c:pt idx="901">
                  <c:v>31.95240000000004</c:v>
                </c:pt>
                <c:pt idx="902">
                  <c:v>31.95250000000004</c:v>
                </c:pt>
                <c:pt idx="903">
                  <c:v>31.952600000000039</c:v>
                </c:pt>
                <c:pt idx="904">
                  <c:v>31.952700000000039</c:v>
                </c:pt>
                <c:pt idx="905">
                  <c:v>31.952800000000039</c:v>
                </c:pt>
                <c:pt idx="906">
                  <c:v>31.952900000000039</c:v>
                </c:pt>
                <c:pt idx="907">
                  <c:v>31.953000000000038</c:v>
                </c:pt>
                <c:pt idx="908">
                  <c:v>31.953100000000038</c:v>
                </c:pt>
                <c:pt idx="909">
                  <c:v>31.953200000000038</c:v>
                </c:pt>
                <c:pt idx="910">
                  <c:v>31.953300000000038</c:v>
                </c:pt>
                <c:pt idx="911">
                  <c:v>31.953400000000038</c:v>
                </c:pt>
                <c:pt idx="912">
                  <c:v>31.953500000000037</c:v>
                </c:pt>
                <c:pt idx="913">
                  <c:v>31.953600000000037</c:v>
                </c:pt>
                <c:pt idx="914">
                  <c:v>31.953700000000037</c:v>
                </c:pt>
                <c:pt idx="915">
                  <c:v>31.953800000000037</c:v>
                </c:pt>
                <c:pt idx="916">
                  <c:v>31.953900000000036</c:v>
                </c:pt>
                <c:pt idx="917">
                  <c:v>31.954000000000036</c:v>
                </c:pt>
                <c:pt idx="918">
                  <c:v>31.954100000000036</c:v>
                </c:pt>
                <c:pt idx="919">
                  <c:v>31.954200000000036</c:v>
                </c:pt>
                <c:pt idx="920">
                  <c:v>31.954300000000035</c:v>
                </c:pt>
                <c:pt idx="921">
                  <c:v>31.954400000000035</c:v>
                </c:pt>
                <c:pt idx="922">
                  <c:v>31.954500000000035</c:v>
                </c:pt>
                <c:pt idx="923">
                  <c:v>31.954600000000035</c:v>
                </c:pt>
                <c:pt idx="924">
                  <c:v>31.954700000000035</c:v>
                </c:pt>
                <c:pt idx="925">
                  <c:v>31.954800000000034</c:v>
                </c:pt>
                <c:pt idx="926">
                  <c:v>31.954900000000034</c:v>
                </c:pt>
                <c:pt idx="927">
                  <c:v>31.955000000000034</c:v>
                </c:pt>
                <c:pt idx="928">
                  <c:v>31.955100000000034</c:v>
                </c:pt>
                <c:pt idx="929">
                  <c:v>31.955200000000033</c:v>
                </c:pt>
                <c:pt idx="930">
                  <c:v>31.955300000000033</c:v>
                </c:pt>
                <c:pt idx="931">
                  <c:v>31.955400000000033</c:v>
                </c:pt>
                <c:pt idx="932">
                  <c:v>31.955500000000033</c:v>
                </c:pt>
                <c:pt idx="933">
                  <c:v>31.955600000000032</c:v>
                </c:pt>
                <c:pt idx="934">
                  <c:v>31.955700000000032</c:v>
                </c:pt>
                <c:pt idx="935">
                  <c:v>31.955800000000032</c:v>
                </c:pt>
                <c:pt idx="936">
                  <c:v>31.955900000000032</c:v>
                </c:pt>
                <c:pt idx="937">
                  <c:v>31.956000000000031</c:v>
                </c:pt>
                <c:pt idx="938">
                  <c:v>31.956100000000031</c:v>
                </c:pt>
                <c:pt idx="939">
                  <c:v>31.956200000000031</c:v>
                </c:pt>
                <c:pt idx="940">
                  <c:v>31.956300000000031</c:v>
                </c:pt>
                <c:pt idx="941">
                  <c:v>31.956400000000031</c:v>
                </c:pt>
                <c:pt idx="942">
                  <c:v>31.95650000000003</c:v>
                </c:pt>
                <c:pt idx="943">
                  <c:v>31.95660000000003</c:v>
                </c:pt>
                <c:pt idx="944">
                  <c:v>31.95670000000003</c:v>
                </c:pt>
                <c:pt idx="945">
                  <c:v>31.95680000000003</c:v>
                </c:pt>
                <c:pt idx="946">
                  <c:v>31.956900000000029</c:v>
                </c:pt>
                <c:pt idx="947">
                  <c:v>31.957000000000029</c:v>
                </c:pt>
                <c:pt idx="948">
                  <c:v>31.957100000000029</c:v>
                </c:pt>
                <c:pt idx="949">
                  <c:v>31.957200000000029</c:v>
                </c:pt>
                <c:pt idx="950">
                  <c:v>31.957300000000028</c:v>
                </c:pt>
                <c:pt idx="951">
                  <c:v>31.957400000000028</c:v>
                </c:pt>
                <c:pt idx="952">
                  <c:v>31.957500000000028</c:v>
                </c:pt>
                <c:pt idx="953">
                  <c:v>31.957600000000028</c:v>
                </c:pt>
                <c:pt idx="954">
                  <c:v>31.957700000000028</c:v>
                </c:pt>
                <c:pt idx="955">
                  <c:v>31.957800000000027</c:v>
                </c:pt>
                <c:pt idx="956">
                  <c:v>31.957900000000027</c:v>
                </c:pt>
                <c:pt idx="957">
                  <c:v>31.958000000000027</c:v>
                </c:pt>
                <c:pt idx="958">
                  <c:v>31.958100000000027</c:v>
                </c:pt>
                <c:pt idx="959">
                  <c:v>31.958200000000026</c:v>
                </c:pt>
                <c:pt idx="960">
                  <c:v>31.958300000000026</c:v>
                </c:pt>
                <c:pt idx="961">
                  <c:v>31.958400000000026</c:v>
                </c:pt>
                <c:pt idx="962">
                  <c:v>31.958500000000026</c:v>
                </c:pt>
                <c:pt idx="963">
                  <c:v>31.958600000000025</c:v>
                </c:pt>
                <c:pt idx="964">
                  <c:v>31.958700000000025</c:v>
                </c:pt>
                <c:pt idx="965">
                  <c:v>31.958800000000025</c:v>
                </c:pt>
                <c:pt idx="966">
                  <c:v>31.958900000000025</c:v>
                </c:pt>
                <c:pt idx="967">
                  <c:v>31.959000000000024</c:v>
                </c:pt>
                <c:pt idx="968">
                  <c:v>31.959100000000024</c:v>
                </c:pt>
                <c:pt idx="969">
                  <c:v>31.959200000000024</c:v>
                </c:pt>
                <c:pt idx="970">
                  <c:v>31.959300000000024</c:v>
                </c:pt>
                <c:pt idx="971">
                  <c:v>31.959400000000024</c:v>
                </c:pt>
                <c:pt idx="972">
                  <c:v>31.959500000000023</c:v>
                </c:pt>
                <c:pt idx="973">
                  <c:v>31.959600000000023</c:v>
                </c:pt>
                <c:pt idx="974">
                  <c:v>31.959700000000023</c:v>
                </c:pt>
                <c:pt idx="975">
                  <c:v>31.959800000000023</c:v>
                </c:pt>
                <c:pt idx="976">
                  <c:v>31.959900000000022</c:v>
                </c:pt>
                <c:pt idx="977">
                  <c:v>31.960000000000022</c:v>
                </c:pt>
                <c:pt idx="978">
                  <c:v>31.960100000000022</c:v>
                </c:pt>
                <c:pt idx="979">
                  <c:v>31.960200000000022</c:v>
                </c:pt>
                <c:pt idx="980">
                  <c:v>31.960300000000021</c:v>
                </c:pt>
                <c:pt idx="981">
                  <c:v>31.960400000000021</c:v>
                </c:pt>
                <c:pt idx="982">
                  <c:v>31.960500000000021</c:v>
                </c:pt>
                <c:pt idx="983">
                  <c:v>31.960600000000021</c:v>
                </c:pt>
                <c:pt idx="984">
                  <c:v>31.960700000000021</c:v>
                </c:pt>
                <c:pt idx="985">
                  <c:v>31.96080000000002</c:v>
                </c:pt>
                <c:pt idx="986">
                  <c:v>31.96090000000002</c:v>
                </c:pt>
                <c:pt idx="987">
                  <c:v>31.96100000000002</c:v>
                </c:pt>
                <c:pt idx="988">
                  <c:v>31.96110000000002</c:v>
                </c:pt>
                <c:pt idx="989">
                  <c:v>31.961200000000019</c:v>
                </c:pt>
                <c:pt idx="990">
                  <c:v>31.961300000000019</c:v>
                </c:pt>
                <c:pt idx="991">
                  <c:v>31.961400000000019</c:v>
                </c:pt>
                <c:pt idx="992">
                  <c:v>31.961500000000019</c:v>
                </c:pt>
                <c:pt idx="993">
                  <c:v>31.961600000000018</c:v>
                </c:pt>
                <c:pt idx="994">
                  <c:v>31.961700000000018</c:v>
                </c:pt>
                <c:pt idx="995">
                  <c:v>31.961800000000018</c:v>
                </c:pt>
                <c:pt idx="996">
                  <c:v>31.961900000000018</c:v>
                </c:pt>
                <c:pt idx="997">
                  <c:v>31.962000000000018</c:v>
                </c:pt>
                <c:pt idx="998">
                  <c:v>31.962100000000017</c:v>
                </c:pt>
                <c:pt idx="999">
                  <c:v>31.962200000000017</c:v>
                </c:pt>
                <c:pt idx="1000">
                  <c:v>31.962300000000017</c:v>
                </c:pt>
              </c:numCache>
            </c:numRef>
          </c:xVal>
          <c:yVal>
            <c:numRef>
              <c:f>Calculs!$AE$4:$AE$1004</c:f>
              <c:numCache>
                <c:formatCode>0</c:formatCode>
                <c:ptCount val="1001"/>
                <c:pt idx="0">
                  <c:v>564.96320263534824</c:v>
                </c:pt>
                <c:pt idx="1">
                  <c:v>566.4438588824878</c:v>
                </c:pt>
                <c:pt idx="2">
                  <c:v>567.92177652558212</c:v>
                </c:pt>
                <c:pt idx="3">
                  <c:v>569.3969622765419</c:v>
                </c:pt>
                <c:pt idx="4">
                  <c:v>570.86942281671679</c:v>
                </c:pt>
                <c:pt idx="5">
                  <c:v>572.33916479707989</c:v>
                </c:pt>
                <c:pt idx="6">
                  <c:v>573.80619483841065</c:v>
                </c:pt>
                <c:pt idx="7">
                  <c:v>575.27051953147611</c:v>
                </c:pt>
                <c:pt idx="8">
                  <c:v>576.7321454372111</c:v>
                </c:pt>
                <c:pt idx="9">
                  <c:v>578.19107908689705</c:v>
                </c:pt>
                <c:pt idx="10">
                  <c:v>579.64732698233922</c:v>
                </c:pt>
                <c:pt idx="11">
                  <c:v>581.1008955804873</c:v>
                </c:pt>
                <c:pt idx="12">
                  <c:v>582.55179127836561</c:v>
                </c:pt>
                <c:pt idx="13">
                  <c:v>584.00002042942037</c:v>
                </c:pt>
                <c:pt idx="14">
                  <c:v>585.44558935954694</c:v>
                </c:pt>
                <c:pt idx="15">
                  <c:v>586.8885043672442</c:v>
                </c:pt>
                <c:pt idx="16">
                  <c:v>588.32877172376857</c:v>
                </c:pt>
                <c:pt idx="17">
                  <c:v>589.76639767328686</c:v>
                </c:pt>
                <c:pt idx="18">
                  <c:v>591.20138843302743</c:v>
                </c:pt>
                <c:pt idx="19">
                  <c:v>592.63375019343096</c:v>
                </c:pt>
                <c:pt idx="20">
                  <c:v>594.06348911830003</c:v>
                </c:pt>
                <c:pt idx="21">
                  <c:v>595.49061135272666</c:v>
                </c:pt>
                <c:pt idx="22">
                  <c:v>596.91512303086927</c:v>
                </c:pt>
                <c:pt idx="23">
                  <c:v>598.3370302680205</c:v>
                </c:pt>
                <c:pt idx="24">
                  <c:v>599.75633915282856</c:v>
                </c:pt>
                <c:pt idx="25">
                  <c:v>601.17305574744887</c:v>
                </c:pt>
                <c:pt idx="26">
                  <c:v>602.58718608769504</c:v>
                </c:pt>
                <c:pt idx="27">
                  <c:v>603.9987361831885</c:v>
                </c:pt>
                <c:pt idx="28">
                  <c:v>605.40771201750727</c:v>
                </c:pt>
                <c:pt idx="29">
                  <c:v>606.81411954833311</c:v>
                </c:pt>
                <c:pt idx="30">
                  <c:v>608.2179647075983</c:v>
                </c:pt>
                <c:pt idx="31">
                  <c:v>609.619253401631</c:v>
                </c:pt>
                <c:pt idx="32">
                  <c:v>611.01799151129967</c:v>
                </c:pt>
                <c:pt idx="33">
                  <c:v>612.41418489215653</c:v>
                </c:pt>
                <c:pt idx="34">
                  <c:v>613.80783937457954</c:v>
                </c:pt>
                <c:pt idx="35">
                  <c:v>615.19896076391433</c:v>
                </c:pt>
                <c:pt idx="36">
                  <c:v>616.58755484061385</c:v>
                </c:pt>
                <c:pt idx="37">
                  <c:v>617.97362736037826</c:v>
                </c:pt>
                <c:pt idx="38">
                  <c:v>619.35718405429304</c:v>
                </c:pt>
                <c:pt idx="39">
                  <c:v>620.73823062896633</c:v>
                </c:pt>
                <c:pt idx="40">
                  <c:v>622.11677276666546</c:v>
                </c:pt>
                <c:pt idx="41">
                  <c:v>623.49281612545224</c:v>
                </c:pt>
                <c:pt idx="42">
                  <c:v>624.86636633931766</c:v>
                </c:pt>
                <c:pt idx="43">
                  <c:v>626.2374290183152</c:v>
                </c:pt>
                <c:pt idx="44">
                  <c:v>627.60600974869351</c:v>
                </c:pt>
                <c:pt idx="45">
                  <c:v>628.97211409302827</c:v>
                </c:pt>
                <c:pt idx="46">
                  <c:v>630.33574759035264</c:v>
                </c:pt>
                <c:pt idx="47">
                  <c:v>631.69691575628735</c:v>
                </c:pt>
                <c:pt idx="48">
                  <c:v>633.05562408316939</c:v>
                </c:pt>
                <c:pt idx="49">
                  <c:v>634.41187804018034</c:v>
                </c:pt>
                <c:pt idx="50">
                  <c:v>635.76568307347327</c:v>
                </c:pt>
                <c:pt idx="51">
                  <c:v>637.11704460629915</c:v>
                </c:pt>
                <c:pt idx="52">
                  <c:v>638.46596803913201</c:v>
                </c:pt>
                <c:pt idx="53">
                  <c:v>639.81245874979379</c:v>
                </c:pt>
                <c:pt idx="54">
                  <c:v>641.15652209357768</c:v>
                </c:pt>
                <c:pt idx="55">
                  <c:v>642.49816340337111</c:v>
                </c:pt>
                <c:pt idx="56">
                  <c:v>643.83738798977777</c:v>
                </c:pt>
                <c:pt idx="57">
                  <c:v>645.17420114123831</c:v>
                </c:pt>
                <c:pt idx="58">
                  <c:v>646.50860812415112</c:v>
                </c:pt>
                <c:pt idx="59">
                  <c:v>647.84061418299154</c:v>
                </c:pt>
                <c:pt idx="60">
                  <c:v>649.17022454043035</c:v>
                </c:pt>
                <c:pt idx="61">
                  <c:v>650.49744439745189</c:v>
                </c:pt>
                <c:pt idx="62">
                  <c:v>651.82227893347078</c:v>
                </c:pt>
                <c:pt idx="63">
                  <c:v>653.14473330644842</c:v>
                </c:pt>
                <c:pt idx="64">
                  <c:v>654.46481265300815</c:v>
                </c:pt>
                <c:pt idx="65">
                  <c:v>655.78252208855008</c:v>
                </c:pt>
                <c:pt idx="66">
                  <c:v>657.0978667073648</c:v>
                </c:pt>
                <c:pt idx="67">
                  <c:v>658.41085158274643</c:v>
                </c:pt>
                <c:pt idx="68">
                  <c:v>659.72148176710505</c:v>
                </c:pt>
                <c:pt idx="69">
                  <c:v>661.0297622920782</c:v>
                </c:pt>
                <c:pt idx="70">
                  <c:v>662.33569816864156</c:v>
                </c:pt>
                <c:pt idx="71">
                  <c:v>663.63929438721925</c:v>
                </c:pt>
                <c:pt idx="72">
                  <c:v>664.94055591779295</c:v>
                </c:pt>
                <c:pt idx="73">
                  <c:v>666.23948771001039</c:v>
                </c:pt>
                <c:pt idx="74">
                  <c:v>667.53609469329331</c:v>
                </c:pt>
                <c:pt idx="75">
                  <c:v>668.83038177694448</c:v>
                </c:pt>
                <c:pt idx="76">
                  <c:v>670.12235385025417</c:v>
                </c:pt>
                <c:pt idx="77">
                  <c:v>671.41201578260586</c:v>
                </c:pt>
                <c:pt idx="78">
                  <c:v>672.69937242358117</c:v>
                </c:pt>
                <c:pt idx="79">
                  <c:v>673.98442860306386</c:v>
                </c:pt>
                <c:pt idx="80">
                  <c:v>675.2671891313438</c:v>
                </c:pt>
                <c:pt idx="81">
                  <c:v>676.54765879921956</c:v>
                </c:pt>
                <c:pt idx="82">
                  <c:v>677.82584237810079</c:v>
                </c:pt>
                <c:pt idx="83">
                  <c:v>679.10174462010957</c:v>
                </c:pt>
                <c:pt idx="84">
                  <c:v>680.37537025818142</c:v>
                </c:pt>
                <c:pt idx="85">
                  <c:v>681.6467240061653</c:v>
                </c:pt>
                <c:pt idx="86">
                  <c:v>682.91581055892323</c:v>
                </c:pt>
                <c:pt idx="87">
                  <c:v>684.18263459242894</c:v>
                </c:pt>
                <c:pt idx="88">
                  <c:v>685.44720076386636</c:v>
                </c:pt>
                <c:pt idx="89">
                  <c:v>686.70951371172703</c:v>
                </c:pt>
                <c:pt idx="90">
                  <c:v>687.96957805590682</c:v>
                </c:pt>
                <c:pt idx="91">
                  <c:v>689.22739839780252</c:v>
                </c:pt>
                <c:pt idx="92">
                  <c:v>690.48297932040714</c:v>
                </c:pt>
                <c:pt idx="93">
                  <c:v>691.73632538840525</c:v>
                </c:pt>
                <c:pt idx="94">
                  <c:v>692.98744114826695</c:v>
                </c:pt>
                <c:pt idx="95">
                  <c:v>694.23633112834204</c:v>
                </c:pt>
                <c:pt idx="96">
                  <c:v>695.48299983895299</c:v>
                </c:pt>
                <c:pt idx="97">
                  <c:v>696.72745177248748</c:v>
                </c:pt>
                <c:pt idx="98">
                  <c:v>697.96969140349017</c:v>
                </c:pt>
                <c:pt idx="99">
                  <c:v>699.20972318875431</c:v>
                </c:pt>
                <c:pt idx="100">
                  <c:v>700.44755156741246</c:v>
                </c:pt>
                <c:pt idx="101">
                  <c:v>712.70499046454131</c:v>
                </c:pt>
                <c:pt idx="102">
                  <c:v>724.74492939794459</c:v>
                </c:pt>
                <c:pt idx="103">
                  <c:v>736.57163950669394</c:v>
                </c:pt>
                <c:pt idx="104">
                  <c:v>748.1892267971607</c:v>
                </c:pt>
                <c:pt idx="105">
                  <c:v>759.60164026560244</c:v>
                </c:pt>
                <c:pt idx="106">
                  <c:v>770.81267951679445</c:v>
                </c:pt>
                <c:pt idx="107">
                  <c:v>781.82600191580491</c:v>
                </c:pt>
                <c:pt idx="108">
                  <c:v>792.64512930684919</c:v>
                </c:pt>
                <c:pt idx="109">
                  <c:v>803.27345433030177</c:v>
                </c:pt>
                <c:pt idx="110">
                  <c:v>813.71424636636141</c:v>
                </c:pt>
                <c:pt idx="111">
                  <c:v>823.97065713152244</c:v>
                </c:pt>
                <c:pt idx="112">
                  <c:v>834.04572595188165</c:v>
                </c:pt>
                <c:pt idx="113">
                  <c:v>843.94238473538462</c:v>
                </c:pt>
                <c:pt idx="114">
                  <c:v>853.66346266335961</c:v>
                </c:pt>
                <c:pt idx="115">
                  <c:v>863.21169062009335</c:v>
                </c:pt>
                <c:pt idx="116">
                  <c:v>872.58970537775031</c:v>
                </c:pt>
                <c:pt idx="117">
                  <c:v>881.80005355260846</c:v>
                </c:pt>
                <c:pt idx="118">
                  <c:v>890.84519534737774</c:v>
                </c:pt>
                <c:pt idx="119">
                  <c:v>899.72750809325623</c:v>
                </c:pt>
                <c:pt idx="120">
                  <c:v>908.44928960437119</c:v>
                </c:pt>
                <c:pt idx="121">
                  <c:v>917.01276135632031</c:v>
                </c:pt>
                <c:pt idx="122">
                  <c:v>925.42007149968208</c:v>
                </c:pt>
                <c:pt idx="123">
                  <c:v>933.67329771858101</c:v>
                </c:pt>
                <c:pt idx="124">
                  <c:v>941.77444994367852</c:v>
                </c:pt>
                <c:pt idx="125">
                  <c:v>949.72547292830177</c:v>
                </c:pt>
                <c:pt idx="126">
                  <c:v>957.52824869581468</c:v>
                </c:pt>
                <c:pt idx="127">
                  <c:v>965.18459886578</c:v>
                </c:pt>
                <c:pt idx="128">
                  <c:v>972.69628686594478</c:v>
                </c:pt>
                <c:pt idx="129">
                  <c:v>980.06502003660751</c:v>
                </c:pt>
                <c:pt idx="130">
                  <c:v>987.29245163348946</c:v>
                </c:pt>
                <c:pt idx="131">
                  <c:v>994.38018273482453</c:v>
                </c:pt>
                <c:pt idx="132">
                  <c:v>1001.3297640580122</c:v>
                </c:pt>
                <c:pt idx="133">
                  <c:v>1008.1426976908291</c:v>
                </c:pt>
                <c:pt idx="134">
                  <c:v>1014.8204387418767</c:v>
                </c:pt>
                <c:pt idx="135">
                  <c:v>1021.364396914646</c:v>
                </c:pt>
                <c:pt idx="136">
                  <c:v>1027.7759380093048</c:v>
                </c:pt>
                <c:pt idx="137">
                  <c:v>1034.0563853560593</c:v>
                </c:pt>
                <c:pt idx="138">
                  <c:v>1040.207021183707</c:v>
                </c:pt>
                <c:pt idx="139">
                  <c:v>1046.2290879267762</c:v>
                </c:pt>
                <c:pt idx="140">
                  <c:v>1052.1237894744479</c:v>
                </c:pt>
                <c:pt idx="141">
                  <c:v>1057.8922923642638</c:v>
                </c:pt>
                <c:pt idx="142">
                  <c:v>1063.5357269234535</c:v>
                </c:pt>
                <c:pt idx="143">
                  <c:v>1069.0551883605488</c:v>
                </c:pt>
                <c:pt idx="144">
                  <c:v>1074.4517378098033</c:v>
                </c:pt>
                <c:pt idx="145">
                  <c:v>1079.7264033307983</c:v>
                </c:pt>
                <c:pt idx="146">
                  <c:v>1084.880180865485</c:v>
                </c:pt>
                <c:pt idx="147">
                  <c:v>1089.9140351547924</c:v>
                </c:pt>
                <c:pt idx="148">
                  <c:v>1094.8289006168259</c:v>
                </c:pt>
                <c:pt idx="149">
                  <c:v>1099.6256821885752</c:v>
                </c:pt>
                <c:pt idx="150">
                  <c:v>1104.3052561329582</c:v>
                </c:pt>
                <c:pt idx="151">
                  <c:v>1108.868470812944</c:v>
                </c:pt>
                <c:pt idx="152">
                  <c:v>1113.3161474344195</c:v>
                </c:pt>
                <c:pt idx="153">
                  <c:v>1117.6490807593966</c:v>
                </c:pt>
                <c:pt idx="154">
                  <c:v>1121.86803979109</c:v>
                </c:pt>
                <c:pt idx="155">
                  <c:v>1125.9737684323454</c:v>
                </c:pt>
                <c:pt idx="156">
                  <c:v>1129.9669861188456</c:v>
                </c:pt>
                <c:pt idx="157">
                  <c:v>1133.848388428484</c:v>
                </c:pt>
                <c:pt idx="158">
                  <c:v>1137.6186476682601</c:v>
                </c:pt>
                <c:pt idx="159">
                  <c:v>1141.2784134400254</c:v>
                </c:pt>
                <c:pt idx="160">
                  <c:v>1144.8283131863896</c:v>
                </c:pt>
                <c:pt idx="161">
                  <c:v>1148.2689527180892</c:v>
                </c:pt>
                <c:pt idx="162">
                  <c:v>1151.6009167241134</c:v>
                </c:pt>
                <c:pt idx="163">
                  <c:v>1154.8247692658945</c:v>
                </c:pt>
                <c:pt idx="164">
                  <c:v>1157.9410542568846</c:v>
                </c:pt>
                <c:pt idx="165">
                  <c:v>1160.9502959288648</c:v>
                </c:pt>
                <c:pt idx="166">
                  <c:v>1163.8529992863726</c:v>
                </c:pt>
                <c:pt idx="167">
                  <c:v>1166.6496505506809</c:v>
                </c:pt>
                <c:pt idx="168">
                  <c:v>1169.3407175948221</c:v>
                </c:pt>
                <c:pt idx="169">
                  <c:v>1171.9266503712204</c:v>
                </c:pt>
                <c:pt idx="170">
                  <c:v>1174.4078813335873</c:v>
                </c:pt>
                <c:pt idx="171">
                  <c:v>1176.7848258548277</c:v>
                </c:pt>
                <c:pt idx="172">
                  <c:v>1179.0578826428207</c:v>
                </c:pt>
                <c:pt idx="173">
                  <c:v>1181.2274341560592</c:v>
                </c:pt>
                <c:pt idx="174">
                  <c:v>1183.2938470212739</c:v>
                </c:pt>
                <c:pt idx="175">
                  <c:v>1185.2574724553092</c:v>
                </c:pt>
                <c:pt idx="176">
                  <c:v>1187.118646693672</c:v>
                </c:pt>
                <c:pt idx="177">
                  <c:v>1188.8776914283305</c:v>
                </c:pt>
                <c:pt idx="178">
                  <c:v>1190.5349142574878</c:v>
                </c:pt>
                <c:pt idx="179">
                  <c:v>1192.0906091501938</c:v>
                </c:pt>
                <c:pt idx="180">
                  <c:v>1193.5450569287748</c:v>
                </c:pt>
                <c:pt idx="181">
                  <c:v>1194.8985257721333</c:v>
                </c:pt>
                <c:pt idx="182">
                  <c:v>1196.1512717430028</c:v>
                </c:pt>
                <c:pt idx="183">
                  <c:v>1197.3035393421849</c:v>
                </c:pt>
                <c:pt idx="184">
                  <c:v>1198.3555620926697</c:v>
                </c:pt>
                <c:pt idx="185">
                  <c:v>1199.3075631562785</c:v>
                </c:pt>
                <c:pt idx="186">
                  <c:v>1200.1597559850866</c:v>
                </c:pt>
                <c:pt idx="187">
                  <c:v>1200.9123450093487</c:v>
                </c:pt>
                <c:pt idx="188">
                  <c:v>1201.5655263629462</c:v>
                </c:pt>
                <c:pt idx="189">
                  <c:v>1202.1194886465164</c:v>
                </c:pt>
                <c:pt idx="190">
                  <c:v>1202.574413727401</c:v>
                </c:pt>
                <c:pt idx="191">
                  <c:v>1202.9304775744117</c:v>
                </c:pt>
                <c:pt idx="192">
                  <c:v>1203.1878511241762</c:v>
                </c:pt>
                <c:pt idx="193">
                  <c:v>1203.3467011745663</c:v>
                </c:pt>
                <c:pt idx="194">
                  <c:v>1203.407191299505</c:v>
                </c:pt>
                <c:pt idx="195">
                  <c:v>1203.369482778349</c:v>
                </c:pt>
                <c:pt idx="196">
                  <c:v>1203.2337355321604</c:v>
                </c:pt>
                <c:pt idx="197">
                  <c:v>1203.0001090585617</c:v>
                </c:pt>
                <c:pt idx="198">
                  <c:v>1202.6687633565703</c:v>
                </c:pt>
                <c:pt idx="199">
                  <c:v>1202.2398598328564</c:v>
                </c:pt>
                <c:pt idx="200">
                  <c:v>1201.7135621812686</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3.55</c:v>
                </c:pt>
              </c:numCache>
            </c:numRef>
          </c:xVal>
          <c:yVal>
            <c:numRef>
              <c:f>Trajecto!$C$158</c:f>
              <c:numCache>
                <c:formatCode>0</c:formatCode>
                <c:ptCount val="1"/>
                <c:pt idx="0">
                  <c:v>600.85678109063429</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22.750000000000057</c:v>
                </c:pt>
              </c:numCache>
            </c:numRef>
          </c:xVal>
          <c:yVal>
            <c:numRef>
              <c:f>Trajecto!$C$159</c:f>
              <c:numCache>
                <c:formatCode>0</c:formatCode>
                <c:ptCount val="1"/>
                <c:pt idx="0">
                  <c:v>601.70359564975251</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31.900100000000162</c:v>
                </c:pt>
                <c:pt idx="379">
                  <c:v>31.900200000000162</c:v>
                </c:pt>
                <c:pt idx="380">
                  <c:v>31.900300000000161</c:v>
                </c:pt>
                <c:pt idx="381">
                  <c:v>31.900400000000161</c:v>
                </c:pt>
                <c:pt idx="382">
                  <c:v>31.900500000000161</c:v>
                </c:pt>
                <c:pt idx="383">
                  <c:v>31.900600000000161</c:v>
                </c:pt>
                <c:pt idx="384">
                  <c:v>31.90070000000016</c:v>
                </c:pt>
                <c:pt idx="385">
                  <c:v>31.90080000000016</c:v>
                </c:pt>
                <c:pt idx="386">
                  <c:v>31.90090000000016</c:v>
                </c:pt>
                <c:pt idx="387">
                  <c:v>31.90100000000016</c:v>
                </c:pt>
                <c:pt idx="388">
                  <c:v>31.901100000000159</c:v>
                </c:pt>
                <c:pt idx="389">
                  <c:v>31.901200000000159</c:v>
                </c:pt>
                <c:pt idx="390">
                  <c:v>31.901300000000159</c:v>
                </c:pt>
                <c:pt idx="391">
                  <c:v>31.901400000000159</c:v>
                </c:pt>
                <c:pt idx="392">
                  <c:v>31.901500000000159</c:v>
                </c:pt>
                <c:pt idx="393">
                  <c:v>31.901600000000158</c:v>
                </c:pt>
                <c:pt idx="394">
                  <c:v>31.901700000000158</c:v>
                </c:pt>
                <c:pt idx="395">
                  <c:v>31.901800000000158</c:v>
                </c:pt>
                <c:pt idx="396">
                  <c:v>31.901900000000158</c:v>
                </c:pt>
                <c:pt idx="397">
                  <c:v>31.902000000000157</c:v>
                </c:pt>
                <c:pt idx="398">
                  <c:v>31.902100000000157</c:v>
                </c:pt>
                <c:pt idx="399">
                  <c:v>31.902200000000157</c:v>
                </c:pt>
                <c:pt idx="400">
                  <c:v>31.902300000000157</c:v>
                </c:pt>
                <c:pt idx="401">
                  <c:v>31.902400000000156</c:v>
                </c:pt>
                <c:pt idx="402">
                  <c:v>31.902500000000156</c:v>
                </c:pt>
                <c:pt idx="403">
                  <c:v>31.902600000000156</c:v>
                </c:pt>
                <c:pt idx="404">
                  <c:v>31.902700000000156</c:v>
                </c:pt>
                <c:pt idx="405">
                  <c:v>31.902800000000155</c:v>
                </c:pt>
                <c:pt idx="406">
                  <c:v>31.902900000000155</c:v>
                </c:pt>
                <c:pt idx="407">
                  <c:v>31.903000000000155</c:v>
                </c:pt>
                <c:pt idx="408">
                  <c:v>31.903100000000155</c:v>
                </c:pt>
                <c:pt idx="409">
                  <c:v>31.903200000000155</c:v>
                </c:pt>
                <c:pt idx="410">
                  <c:v>31.903300000000154</c:v>
                </c:pt>
                <c:pt idx="411">
                  <c:v>31.903400000000154</c:v>
                </c:pt>
                <c:pt idx="412">
                  <c:v>31.903500000000154</c:v>
                </c:pt>
                <c:pt idx="413">
                  <c:v>31.903600000000154</c:v>
                </c:pt>
                <c:pt idx="414">
                  <c:v>31.903700000000153</c:v>
                </c:pt>
                <c:pt idx="415">
                  <c:v>31.903800000000153</c:v>
                </c:pt>
                <c:pt idx="416">
                  <c:v>31.903900000000153</c:v>
                </c:pt>
                <c:pt idx="417">
                  <c:v>31.904000000000153</c:v>
                </c:pt>
                <c:pt idx="418">
                  <c:v>31.904100000000152</c:v>
                </c:pt>
                <c:pt idx="419">
                  <c:v>31.904200000000152</c:v>
                </c:pt>
                <c:pt idx="420">
                  <c:v>31.904300000000152</c:v>
                </c:pt>
                <c:pt idx="421">
                  <c:v>31.904400000000152</c:v>
                </c:pt>
                <c:pt idx="422">
                  <c:v>31.904500000000152</c:v>
                </c:pt>
                <c:pt idx="423">
                  <c:v>31.904600000000151</c:v>
                </c:pt>
                <c:pt idx="424">
                  <c:v>31.904700000000151</c:v>
                </c:pt>
                <c:pt idx="425">
                  <c:v>31.904800000000151</c:v>
                </c:pt>
                <c:pt idx="426">
                  <c:v>31.904900000000151</c:v>
                </c:pt>
                <c:pt idx="427">
                  <c:v>31.90500000000015</c:v>
                </c:pt>
                <c:pt idx="428">
                  <c:v>31.90510000000015</c:v>
                </c:pt>
                <c:pt idx="429">
                  <c:v>31.90520000000015</c:v>
                </c:pt>
                <c:pt idx="430">
                  <c:v>31.90530000000015</c:v>
                </c:pt>
                <c:pt idx="431">
                  <c:v>31.905400000000149</c:v>
                </c:pt>
                <c:pt idx="432">
                  <c:v>31.905500000000149</c:v>
                </c:pt>
                <c:pt idx="433">
                  <c:v>31.905600000000149</c:v>
                </c:pt>
                <c:pt idx="434">
                  <c:v>31.905700000000149</c:v>
                </c:pt>
                <c:pt idx="435">
                  <c:v>31.905800000000148</c:v>
                </c:pt>
                <c:pt idx="436">
                  <c:v>31.905900000000148</c:v>
                </c:pt>
                <c:pt idx="437">
                  <c:v>31.906000000000148</c:v>
                </c:pt>
                <c:pt idx="438">
                  <c:v>31.906100000000148</c:v>
                </c:pt>
                <c:pt idx="439">
                  <c:v>31.906200000000148</c:v>
                </c:pt>
                <c:pt idx="440">
                  <c:v>31.906300000000147</c:v>
                </c:pt>
                <c:pt idx="441">
                  <c:v>31.906400000000147</c:v>
                </c:pt>
                <c:pt idx="442">
                  <c:v>31.906500000000147</c:v>
                </c:pt>
                <c:pt idx="443">
                  <c:v>31.906600000000147</c:v>
                </c:pt>
                <c:pt idx="444">
                  <c:v>31.906700000000146</c:v>
                </c:pt>
                <c:pt idx="445">
                  <c:v>31.906800000000146</c:v>
                </c:pt>
                <c:pt idx="446">
                  <c:v>31.906900000000146</c:v>
                </c:pt>
                <c:pt idx="447">
                  <c:v>31.907000000000146</c:v>
                </c:pt>
                <c:pt idx="448">
                  <c:v>31.907100000000145</c:v>
                </c:pt>
                <c:pt idx="449">
                  <c:v>31.907200000000145</c:v>
                </c:pt>
                <c:pt idx="450">
                  <c:v>31.907300000000145</c:v>
                </c:pt>
                <c:pt idx="451">
                  <c:v>31.907400000000145</c:v>
                </c:pt>
                <c:pt idx="452">
                  <c:v>31.907500000000145</c:v>
                </c:pt>
                <c:pt idx="453">
                  <c:v>31.907600000000144</c:v>
                </c:pt>
                <c:pt idx="454">
                  <c:v>31.907700000000144</c:v>
                </c:pt>
                <c:pt idx="455">
                  <c:v>31.907800000000144</c:v>
                </c:pt>
                <c:pt idx="456">
                  <c:v>31.907900000000144</c:v>
                </c:pt>
                <c:pt idx="457">
                  <c:v>31.908000000000143</c:v>
                </c:pt>
                <c:pt idx="458">
                  <c:v>31.908100000000143</c:v>
                </c:pt>
                <c:pt idx="459">
                  <c:v>31.908200000000143</c:v>
                </c:pt>
                <c:pt idx="460">
                  <c:v>31.908300000000143</c:v>
                </c:pt>
                <c:pt idx="461">
                  <c:v>31.908400000000142</c:v>
                </c:pt>
                <c:pt idx="462">
                  <c:v>31.908500000000142</c:v>
                </c:pt>
                <c:pt idx="463">
                  <c:v>31.908600000000142</c:v>
                </c:pt>
                <c:pt idx="464">
                  <c:v>31.908700000000142</c:v>
                </c:pt>
                <c:pt idx="465">
                  <c:v>31.908800000000141</c:v>
                </c:pt>
                <c:pt idx="466">
                  <c:v>31.908900000000141</c:v>
                </c:pt>
                <c:pt idx="467">
                  <c:v>31.909000000000141</c:v>
                </c:pt>
                <c:pt idx="468">
                  <c:v>31.909100000000141</c:v>
                </c:pt>
                <c:pt idx="469">
                  <c:v>31.909200000000141</c:v>
                </c:pt>
                <c:pt idx="470">
                  <c:v>31.90930000000014</c:v>
                </c:pt>
                <c:pt idx="471">
                  <c:v>31.90940000000014</c:v>
                </c:pt>
                <c:pt idx="472">
                  <c:v>31.90950000000014</c:v>
                </c:pt>
                <c:pt idx="473">
                  <c:v>31.90960000000014</c:v>
                </c:pt>
                <c:pt idx="474">
                  <c:v>31.909700000000139</c:v>
                </c:pt>
                <c:pt idx="475">
                  <c:v>31.909800000000139</c:v>
                </c:pt>
                <c:pt idx="476">
                  <c:v>31.909900000000139</c:v>
                </c:pt>
                <c:pt idx="477">
                  <c:v>31.910000000000139</c:v>
                </c:pt>
                <c:pt idx="478">
                  <c:v>31.910100000000138</c:v>
                </c:pt>
                <c:pt idx="479">
                  <c:v>31.910200000000138</c:v>
                </c:pt>
                <c:pt idx="480">
                  <c:v>31.910300000000138</c:v>
                </c:pt>
                <c:pt idx="481">
                  <c:v>31.910400000000138</c:v>
                </c:pt>
                <c:pt idx="482">
                  <c:v>31.910500000000138</c:v>
                </c:pt>
                <c:pt idx="483">
                  <c:v>31.910600000000137</c:v>
                </c:pt>
                <c:pt idx="484">
                  <c:v>31.910700000000137</c:v>
                </c:pt>
                <c:pt idx="485">
                  <c:v>31.910800000000137</c:v>
                </c:pt>
                <c:pt idx="486">
                  <c:v>31.910900000000137</c:v>
                </c:pt>
                <c:pt idx="487">
                  <c:v>31.911000000000136</c:v>
                </c:pt>
                <c:pt idx="488">
                  <c:v>31.911100000000136</c:v>
                </c:pt>
                <c:pt idx="489">
                  <c:v>31.911200000000136</c:v>
                </c:pt>
                <c:pt idx="490">
                  <c:v>31.911300000000136</c:v>
                </c:pt>
                <c:pt idx="491">
                  <c:v>31.911400000000135</c:v>
                </c:pt>
                <c:pt idx="492">
                  <c:v>31.911500000000135</c:v>
                </c:pt>
                <c:pt idx="493">
                  <c:v>31.911600000000135</c:v>
                </c:pt>
                <c:pt idx="494">
                  <c:v>31.911700000000135</c:v>
                </c:pt>
                <c:pt idx="495">
                  <c:v>31.911800000000135</c:v>
                </c:pt>
                <c:pt idx="496">
                  <c:v>31.911900000000134</c:v>
                </c:pt>
                <c:pt idx="497">
                  <c:v>31.912000000000134</c:v>
                </c:pt>
                <c:pt idx="498">
                  <c:v>31.912100000000134</c:v>
                </c:pt>
                <c:pt idx="499">
                  <c:v>31.912200000000134</c:v>
                </c:pt>
                <c:pt idx="500">
                  <c:v>31.912300000000133</c:v>
                </c:pt>
                <c:pt idx="501">
                  <c:v>31.912400000000133</c:v>
                </c:pt>
                <c:pt idx="502">
                  <c:v>31.912500000000133</c:v>
                </c:pt>
                <c:pt idx="503">
                  <c:v>31.912600000000133</c:v>
                </c:pt>
                <c:pt idx="504">
                  <c:v>31.912700000000132</c:v>
                </c:pt>
                <c:pt idx="505">
                  <c:v>31.912800000000132</c:v>
                </c:pt>
                <c:pt idx="506">
                  <c:v>31.912900000000132</c:v>
                </c:pt>
                <c:pt idx="507">
                  <c:v>31.913000000000132</c:v>
                </c:pt>
                <c:pt idx="508">
                  <c:v>31.913100000000131</c:v>
                </c:pt>
                <c:pt idx="509">
                  <c:v>31.913200000000131</c:v>
                </c:pt>
                <c:pt idx="510">
                  <c:v>31.913300000000131</c:v>
                </c:pt>
                <c:pt idx="511">
                  <c:v>31.913400000000131</c:v>
                </c:pt>
                <c:pt idx="512">
                  <c:v>31.913500000000131</c:v>
                </c:pt>
                <c:pt idx="513">
                  <c:v>31.91360000000013</c:v>
                </c:pt>
                <c:pt idx="514">
                  <c:v>31.91370000000013</c:v>
                </c:pt>
                <c:pt idx="515">
                  <c:v>31.91380000000013</c:v>
                </c:pt>
                <c:pt idx="516">
                  <c:v>31.91390000000013</c:v>
                </c:pt>
                <c:pt idx="517">
                  <c:v>31.914000000000129</c:v>
                </c:pt>
                <c:pt idx="518">
                  <c:v>31.914100000000129</c:v>
                </c:pt>
                <c:pt idx="519">
                  <c:v>31.914200000000129</c:v>
                </c:pt>
                <c:pt idx="520">
                  <c:v>31.914300000000129</c:v>
                </c:pt>
                <c:pt idx="521">
                  <c:v>31.914400000000128</c:v>
                </c:pt>
                <c:pt idx="522">
                  <c:v>31.914500000000128</c:v>
                </c:pt>
                <c:pt idx="523">
                  <c:v>31.914600000000128</c:v>
                </c:pt>
                <c:pt idx="524">
                  <c:v>31.914700000000128</c:v>
                </c:pt>
                <c:pt idx="525">
                  <c:v>31.914800000000128</c:v>
                </c:pt>
                <c:pt idx="526">
                  <c:v>31.914900000000127</c:v>
                </c:pt>
                <c:pt idx="527">
                  <c:v>31.915000000000127</c:v>
                </c:pt>
                <c:pt idx="528">
                  <c:v>31.915100000000127</c:v>
                </c:pt>
                <c:pt idx="529">
                  <c:v>31.915200000000127</c:v>
                </c:pt>
                <c:pt idx="530">
                  <c:v>31.915300000000126</c:v>
                </c:pt>
                <c:pt idx="531">
                  <c:v>31.915400000000126</c:v>
                </c:pt>
                <c:pt idx="532">
                  <c:v>31.915500000000126</c:v>
                </c:pt>
                <c:pt idx="533">
                  <c:v>31.915600000000126</c:v>
                </c:pt>
                <c:pt idx="534">
                  <c:v>31.915700000000125</c:v>
                </c:pt>
                <c:pt idx="535">
                  <c:v>31.915800000000125</c:v>
                </c:pt>
                <c:pt idx="536">
                  <c:v>31.915900000000125</c:v>
                </c:pt>
                <c:pt idx="537">
                  <c:v>31.916000000000125</c:v>
                </c:pt>
                <c:pt idx="538">
                  <c:v>31.916100000000124</c:v>
                </c:pt>
                <c:pt idx="539">
                  <c:v>31.916200000000124</c:v>
                </c:pt>
                <c:pt idx="540">
                  <c:v>31.916300000000124</c:v>
                </c:pt>
                <c:pt idx="541">
                  <c:v>31.916400000000124</c:v>
                </c:pt>
                <c:pt idx="542">
                  <c:v>31.916500000000124</c:v>
                </c:pt>
                <c:pt idx="543">
                  <c:v>31.916600000000123</c:v>
                </c:pt>
                <c:pt idx="544">
                  <c:v>31.916700000000123</c:v>
                </c:pt>
                <c:pt idx="545">
                  <c:v>31.916800000000123</c:v>
                </c:pt>
                <c:pt idx="546">
                  <c:v>31.916900000000123</c:v>
                </c:pt>
                <c:pt idx="547">
                  <c:v>31.917000000000122</c:v>
                </c:pt>
                <c:pt idx="548">
                  <c:v>31.917100000000122</c:v>
                </c:pt>
                <c:pt idx="549">
                  <c:v>31.917200000000122</c:v>
                </c:pt>
                <c:pt idx="550">
                  <c:v>31.917300000000122</c:v>
                </c:pt>
                <c:pt idx="551">
                  <c:v>31.917400000000121</c:v>
                </c:pt>
                <c:pt idx="552">
                  <c:v>31.917500000000121</c:v>
                </c:pt>
                <c:pt idx="553">
                  <c:v>31.917600000000121</c:v>
                </c:pt>
                <c:pt idx="554">
                  <c:v>31.917700000000121</c:v>
                </c:pt>
                <c:pt idx="555">
                  <c:v>31.917800000000121</c:v>
                </c:pt>
                <c:pt idx="556">
                  <c:v>31.91790000000012</c:v>
                </c:pt>
                <c:pt idx="557">
                  <c:v>31.91800000000012</c:v>
                </c:pt>
                <c:pt idx="558">
                  <c:v>31.91810000000012</c:v>
                </c:pt>
                <c:pt idx="559">
                  <c:v>31.91820000000012</c:v>
                </c:pt>
                <c:pt idx="560">
                  <c:v>31.918300000000119</c:v>
                </c:pt>
                <c:pt idx="561">
                  <c:v>31.918400000000119</c:v>
                </c:pt>
                <c:pt idx="562">
                  <c:v>31.918500000000119</c:v>
                </c:pt>
                <c:pt idx="563">
                  <c:v>31.918600000000119</c:v>
                </c:pt>
                <c:pt idx="564">
                  <c:v>31.918700000000118</c:v>
                </c:pt>
                <c:pt idx="565">
                  <c:v>31.918800000000118</c:v>
                </c:pt>
                <c:pt idx="566">
                  <c:v>31.918900000000118</c:v>
                </c:pt>
                <c:pt idx="567">
                  <c:v>31.919000000000118</c:v>
                </c:pt>
                <c:pt idx="568">
                  <c:v>31.919100000000117</c:v>
                </c:pt>
                <c:pt idx="569">
                  <c:v>31.919200000000117</c:v>
                </c:pt>
                <c:pt idx="570">
                  <c:v>31.919300000000117</c:v>
                </c:pt>
                <c:pt idx="571">
                  <c:v>31.919400000000117</c:v>
                </c:pt>
                <c:pt idx="572">
                  <c:v>31.919500000000117</c:v>
                </c:pt>
                <c:pt idx="573">
                  <c:v>31.919600000000116</c:v>
                </c:pt>
                <c:pt idx="574">
                  <c:v>31.919700000000116</c:v>
                </c:pt>
                <c:pt idx="575">
                  <c:v>31.919800000000116</c:v>
                </c:pt>
                <c:pt idx="576">
                  <c:v>31.919900000000116</c:v>
                </c:pt>
                <c:pt idx="577">
                  <c:v>31.920000000000115</c:v>
                </c:pt>
                <c:pt idx="578">
                  <c:v>31.920100000000115</c:v>
                </c:pt>
                <c:pt idx="579">
                  <c:v>31.920200000000115</c:v>
                </c:pt>
                <c:pt idx="580">
                  <c:v>31.920300000000115</c:v>
                </c:pt>
                <c:pt idx="581">
                  <c:v>31.920400000000114</c:v>
                </c:pt>
                <c:pt idx="582">
                  <c:v>31.920500000000114</c:v>
                </c:pt>
                <c:pt idx="583">
                  <c:v>31.920600000000114</c:v>
                </c:pt>
                <c:pt idx="584">
                  <c:v>31.920700000000114</c:v>
                </c:pt>
                <c:pt idx="585">
                  <c:v>31.920800000000114</c:v>
                </c:pt>
                <c:pt idx="586">
                  <c:v>31.920900000000113</c:v>
                </c:pt>
                <c:pt idx="587">
                  <c:v>31.921000000000113</c:v>
                </c:pt>
                <c:pt idx="588">
                  <c:v>31.921100000000113</c:v>
                </c:pt>
                <c:pt idx="589">
                  <c:v>31.921200000000113</c:v>
                </c:pt>
                <c:pt idx="590">
                  <c:v>31.921300000000112</c:v>
                </c:pt>
                <c:pt idx="591">
                  <c:v>31.921400000000112</c:v>
                </c:pt>
                <c:pt idx="592">
                  <c:v>31.921500000000112</c:v>
                </c:pt>
                <c:pt idx="593">
                  <c:v>31.921600000000112</c:v>
                </c:pt>
                <c:pt idx="594">
                  <c:v>31.921700000000111</c:v>
                </c:pt>
                <c:pt idx="595">
                  <c:v>31.921800000000111</c:v>
                </c:pt>
                <c:pt idx="596">
                  <c:v>31.921900000000111</c:v>
                </c:pt>
                <c:pt idx="597">
                  <c:v>31.922000000000111</c:v>
                </c:pt>
                <c:pt idx="598">
                  <c:v>31.92210000000011</c:v>
                </c:pt>
                <c:pt idx="599">
                  <c:v>31.92220000000011</c:v>
                </c:pt>
                <c:pt idx="600">
                  <c:v>31.92230000000011</c:v>
                </c:pt>
                <c:pt idx="601">
                  <c:v>31.92240000000011</c:v>
                </c:pt>
                <c:pt idx="602">
                  <c:v>31.92250000000011</c:v>
                </c:pt>
                <c:pt idx="603">
                  <c:v>31.922600000000109</c:v>
                </c:pt>
                <c:pt idx="604">
                  <c:v>31.922700000000109</c:v>
                </c:pt>
                <c:pt idx="605">
                  <c:v>31.922800000000109</c:v>
                </c:pt>
                <c:pt idx="606">
                  <c:v>31.922900000000109</c:v>
                </c:pt>
                <c:pt idx="607">
                  <c:v>31.923000000000108</c:v>
                </c:pt>
                <c:pt idx="608">
                  <c:v>31.923100000000108</c:v>
                </c:pt>
                <c:pt idx="609">
                  <c:v>31.923200000000108</c:v>
                </c:pt>
                <c:pt idx="610">
                  <c:v>31.923300000000108</c:v>
                </c:pt>
                <c:pt idx="611">
                  <c:v>31.923400000000107</c:v>
                </c:pt>
                <c:pt idx="612">
                  <c:v>31.923500000000107</c:v>
                </c:pt>
                <c:pt idx="613">
                  <c:v>31.923600000000107</c:v>
                </c:pt>
                <c:pt idx="614">
                  <c:v>31.923700000000107</c:v>
                </c:pt>
                <c:pt idx="615">
                  <c:v>31.923800000000107</c:v>
                </c:pt>
                <c:pt idx="616">
                  <c:v>31.923900000000106</c:v>
                </c:pt>
                <c:pt idx="617">
                  <c:v>31.924000000000106</c:v>
                </c:pt>
                <c:pt idx="618">
                  <c:v>31.924100000000106</c:v>
                </c:pt>
                <c:pt idx="619">
                  <c:v>31.924200000000106</c:v>
                </c:pt>
                <c:pt idx="620">
                  <c:v>31.924300000000105</c:v>
                </c:pt>
                <c:pt idx="621">
                  <c:v>31.924400000000105</c:v>
                </c:pt>
                <c:pt idx="622">
                  <c:v>31.924500000000105</c:v>
                </c:pt>
                <c:pt idx="623">
                  <c:v>31.924600000000105</c:v>
                </c:pt>
                <c:pt idx="624">
                  <c:v>31.924700000000104</c:v>
                </c:pt>
                <c:pt idx="625">
                  <c:v>31.924800000000104</c:v>
                </c:pt>
                <c:pt idx="626">
                  <c:v>31.924900000000104</c:v>
                </c:pt>
                <c:pt idx="627">
                  <c:v>31.925000000000104</c:v>
                </c:pt>
                <c:pt idx="628">
                  <c:v>31.925100000000104</c:v>
                </c:pt>
                <c:pt idx="629">
                  <c:v>31.925200000000103</c:v>
                </c:pt>
                <c:pt idx="630">
                  <c:v>31.925300000000103</c:v>
                </c:pt>
                <c:pt idx="631">
                  <c:v>31.925400000000103</c:v>
                </c:pt>
                <c:pt idx="632">
                  <c:v>31.925500000000103</c:v>
                </c:pt>
                <c:pt idx="633">
                  <c:v>31.925600000000102</c:v>
                </c:pt>
                <c:pt idx="634">
                  <c:v>31.925700000000102</c:v>
                </c:pt>
                <c:pt idx="635">
                  <c:v>31.925800000000102</c:v>
                </c:pt>
                <c:pt idx="636">
                  <c:v>31.925900000000102</c:v>
                </c:pt>
                <c:pt idx="637">
                  <c:v>31.926000000000101</c:v>
                </c:pt>
                <c:pt idx="638">
                  <c:v>31.926100000000101</c:v>
                </c:pt>
                <c:pt idx="639">
                  <c:v>31.926200000000101</c:v>
                </c:pt>
                <c:pt idx="640">
                  <c:v>31.926300000000101</c:v>
                </c:pt>
                <c:pt idx="641">
                  <c:v>31.9264000000001</c:v>
                </c:pt>
                <c:pt idx="642">
                  <c:v>31.9265000000001</c:v>
                </c:pt>
                <c:pt idx="643">
                  <c:v>31.9266000000001</c:v>
                </c:pt>
                <c:pt idx="644">
                  <c:v>31.9267000000001</c:v>
                </c:pt>
                <c:pt idx="645">
                  <c:v>31.9268000000001</c:v>
                </c:pt>
                <c:pt idx="646">
                  <c:v>31.926900000000099</c:v>
                </c:pt>
                <c:pt idx="647">
                  <c:v>31.927000000000099</c:v>
                </c:pt>
                <c:pt idx="648">
                  <c:v>31.927100000000099</c:v>
                </c:pt>
                <c:pt idx="649">
                  <c:v>31.927200000000099</c:v>
                </c:pt>
                <c:pt idx="650">
                  <c:v>31.927300000000098</c:v>
                </c:pt>
                <c:pt idx="651">
                  <c:v>31.927400000000098</c:v>
                </c:pt>
                <c:pt idx="652">
                  <c:v>31.927500000000098</c:v>
                </c:pt>
                <c:pt idx="653">
                  <c:v>31.927600000000098</c:v>
                </c:pt>
                <c:pt idx="654">
                  <c:v>31.927700000000097</c:v>
                </c:pt>
                <c:pt idx="655">
                  <c:v>31.927800000000097</c:v>
                </c:pt>
                <c:pt idx="656">
                  <c:v>31.927900000000097</c:v>
                </c:pt>
                <c:pt idx="657">
                  <c:v>31.928000000000097</c:v>
                </c:pt>
                <c:pt idx="658">
                  <c:v>31.928100000000097</c:v>
                </c:pt>
                <c:pt idx="659">
                  <c:v>31.928200000000096</c:v>
                </c:pt>
                <c:pt idx="660">
                  <c:v>31.928300000000096</c:v>
                </c:pt>
                <c:pt idx="661">
                  <c:v>31.928400000000096</c:v>
                </c:pt>
                <c:pt idx="662">
                  <c:v>31.928500000000096</c:v>
                </c:pt>
                <c:pt idx="663">
                  <c:v>31.928600000000095</c:v>
                </c:pt>
                <c:pt idx="664">
                  <c:v>31.928700000000095</c:v>
                </c:pt>
                <c:pt idx="665">
                  <c:v>31.928800000000095</c:v>
                </c:pt>
                <c:pt idx="666">
                  <c:v>31.928900000000095</c:v>
                </c:pt>
                <c:pt idx="667">
                  <c:v>31.929000000000094</c:v>
                </c:pt>
                <c:pt idx="668">
                  <c:v>31.929100000000094</c:v>
                </c:pt>
                <c:pt idx="669">
                  <c:v>31.929200000000094</c:v>
                </c:pt>
                <c:pt idx="670">
                  <c:v>31.929300000000094</c:v>
                </c:pt>
                <c:pt idx="671">
                  <c:v>31.929400000000093</c:v>
                </c:pt>
                <c:pt idx="672">
                  <c:v>31.929500000000093</c:v>
                </c:pt>
                <c:pt idx="673">
                  <c:v>31.929600000000093</c:v>
                </c:pt>
                <c:pt idx="674">
                  <c:v>31.929700000000093</c:v>
                </c:pt>
                <c:pt idx="675">
                  <c:v>31.929800000000093</c:v>
                </c:pt>
                <c:pt idx="676">
                  <c:v>31.929900000000092</c:v>
                </c:pt>
                <c:pt idx="677">
                  <c:v>31.930000000000092</c:v>
                </c:pt>
                <c:pt idx="678">
                  <c:v>31.930100000000092</c:v>
                </c:pt>
                <c:pt idx="679">
                  <c:v>31.930200000000092</c:v>
                </c:pt>
                <c:pt idx="680">
                  <c:v>31.930300000000091</c:v>
                </c:pt>
                <c:pt idx="681">
                  <c:v>31.930400000000091</c:v>
                </c:pt>
                <c:pt idx="682">
                  <c:v>31.930500000000091</c:v>
                </c:pt>
                <c:pt idx="683">
                  <c:v>31.930600000000091</c:v>
                </c:pt>
                <c:pt idx="684">
                  <c:v>31.93070000000009</c:v>
                </c:pt>
                <c:pt idx="685">
                  <c:v>31.93080000000009</c:v>
                </c:pt>
                <c:pt idx="686">
                  <c:v>31.93090000000009</c:v>
                </c:pt>
                <c:pt idx="687">
                  <c:v>31.93100000000009</c:v>
                </c:pt>
                <c:pt idx="688">
                  <c:v>31.93110000000009</c:v>
                </c:pt>
                <c:pt idx="689">
                  <c:v>31.931200000000089</c:v>
                </c:pt>
                <c:pt idx="690">
                  <c:v>31.931300000000089</c:v>
                </c:pt>
                <c:pt idx="691">
                  <c:v>31.931400000000089</c:v>
                </c:pt>
                <c:pt idx="692">
                  <c:v>31.931500000000089</c:v>
                </c:pt>
                <c:pt idx="693">
                  <c:v>31.931600000000088</c:v>
                </c:pt>
                <c:pt idx="694">
                  <c:v>31.931700000000088</c:v>
                </c:pt>
                <c:pt idx="695">
                  <c:v>31.931800000000088</c:v>
                </c:pt>
                <c:pt idx="696">
                  <c:v>31.931900000000088</c:v>
                </c:pt>
                <c:pt idx="697">
                  <c:v>31.932000000000087</c:v>
                </c:pt>
                <c:pt idx="698">
                  <c:v>31.932100000000087</c:v>
                </c:pt>
                <c:pt idx="699">
                  <c:v>31.932200000000087</c:v>
                </c:pt>
                <c:pt idx="700">
                  <c:v>31.932300000000087</c:v>
                </c:pt>
                <c:pt idx="701">
                  <c:v>31.932400000000086</c:v>
                </c:pt>
                <c:pt idx="702">
                  <c:v>31.932500000000086</c:v>
                </c:pt>
                <c:pt idx="703">
                  <c:v>31.932600000000086</c:v>
                </c:pt>
                <c:pt idx="704">
                  <c:v>31.932700000000086</c:v>
                </c:pt>
                <c:pt idx="705">
                  <c:v>31.932800000000086</c:v>
                </c:pt>
                <c:pt idx="706">
                  <c:v>31.932900000000085</c:v>
                </c:pt>
                <c:pt idx="707">
                  <c:v>31.933000000000085</c:v>
                </c:pt>
                <c:pt idx="708">
                  <c:v>31.933100000000085</c:v>
                </c:pt>
                <c:pt idx="709">
                  <c:v>31.933200000000085</c:v>
                </c:pt>
                <c:pt idx="710">
                  <c:v>31.933300000000084</c:v>
                </c:pt>
                <c:pt idx="711">
                  <c:v>31.933400000000084</c:v>
                </c:pt>
                <c:pt idx="712">
                  <c:v>31.933500000000084</c:v>
                </c:pt>
                <c:pt idx="713">
                  <c:v>31.933600000000084</c:v>
                </c:pt>
                <c:pt idx="714">
                  <c:v>31.933700000000083</c:v>
                </c:pt>
                <c:pt idx="715">
                  <c:v>31.933800000000083</c:v>
                </c:pt>
                <c:pt idx="716">
                  <c:v>31.933900000000083</c:v>
                </c:pt>
                <c:pt idx="717">
                  <c:v>31.934000000000083</c:v>
                </c:pt>
                <c:pt idx="718">
                  <c:v>31.934100000000083</c:v>
                </c:pt>
                <c:pt idx="719">
                  <c:v>31.934200000000082</c:v>
                </c:pt>
                <c:pt idx="720">
                  <c:v>31.934300000000082</c:v>
                </c:pt>
                <c:pt idx="721">
                  <c:v>31.934400000000082</c:v>
                </c:pt>
                <c:pt idx="722">
                  <c:v>31.934500000000082</c:v>
                </c:pt>
                <c:pt idx="723">
                  <c:v>31.934600000000081</c:v>
                </c:pt>
                <c:pt idx="724">
                  <c:v>31.934700000000081</c:v>
                </c:pt>
                <c:pt idx="725">
                  <c:v>31.934800000000081</c:v>
                </c:pt>
                <c:pt idx="726">
                  <c:v>31.934900000000081</c:v>
                </c:pt>
                <c:pt idx="727">
                  <c:v>31.93500000000008</c:v>
                </c:pt>
                <c:pt idx="728">
                  <c:v>31.93510000000008</c:v>
                </c:pt>
                <c:pt idx="729">
                  <c:v>31.93520000000008</c:v>
                </c:pt>
                <c:pt idx="730">
                  <c:v>31.93530000000008</c:v>
                </c:pt>
                <c:pt idx="731">
                  <c:v>31.93540000000008</c:v>
                </c:pt>
                <c:pt idx="732">
                  <c:v>31.935500000000079</c:v>
                </c:pt>
                <c:pt idx="733">
                  <c:v>31.935600000000079</c:v>
                </c:pt>
                <c:pt idx="734">
                  <c:v>31.935700000000079</c:v>
                </c:pt>
                <c:pt idx="735">
                  <c:v>31.935800000000079</c:v>
                </c:pt>
                <c:pt idx="736">
                  <c:v>31.935900000000078</c:v>
                </c:pt>
                <c:pt idx="737">
                  <c:v>31.936000000000078</c:v>
                </c:pt>
                <c:pt idx="738">
                  <c:v>31.936100000000078</c:v>
                </c:pt>
                <c:pt idx="739">
                  <c:v>31.936200000000078</c:v>
                </c:pt>
                <c:pt idx="740">
                  <c:v>31.936300000000077</c:v>
                </c:pt>
                <c:pt idx="741">
                  <c:v>31.936400000000077</c:v>
                </c:pt>
                <c:pt idx="742">
                  <c:v>31.936500000000077</c:v>
                </c:pt>
                <c:pt idx="743">
                  <c:v>31.936600000000077</c:v>
                </c:pt>
                <c:pt idx="744">
                  <c:v>31.936700000000076</c:v>
                </c:pt>
                <c:pt idx="745">
                  <c:v>31.936800000000076</c:v>
                </c:pt>
                <c:pt idx="746">
                  <c:v>31.936900000000076</c:v>
                </c:pt>
                <c:pt idx="747">
                  <c:v>31.937000000000076</c:v>
                </c:pt>
                <c:pt idx="748">
                  <c:v>31.937100000000076</c:v>
                </c:pt>
                <c:pt idx="749">
                  <c:v>31.937200000000075</c:v>
                </c:pt>
                <c:pt idx="750">
                  <c:v>31.937300000000075</c:v>
                </c:pt>
                <c:pt idx="751">
                  <c:v>31.937400000000075</c:v>
                </c:pt>
                <c:pt idx="752">
                  <c:v>31.937500000000075</c:v>
                </c:pt>
                <c:pt idx="753">
                  <c:v>31.937600000000074</c:v>
                </c:pt>
                <c:pt idx="754">
                  <c:v>31.937700000000074</c:v>
                </c:pt>
                <c:pt idx="755">
                  <c:v>31.937800000000074</c:v>
                </c:pt>
                <c:pt idx="756">
                  <c:v>31.937900000000074</c:v>
                </c:pt>
                <c:pt idx="757">
                  <c:v>31.938000000000073</c:v>
                </c:pt>
                <c:pt idx="758">
                  <c:v>31.938100000000073</c:v>
                </c:pt>
                <c:pt idx="759">
                  <c:v>31.938200000000073</c:v>
                </c:pt>
                <c:pt idx="760">
                  <c:v>31.938300000000073</c:v>
                </c:pt>
                <c:pt idx="761">
                  <c:v>31.938400000000073</c:v>
                </c:pt>
                <c:pt idx="762">
                  <c:v>31.938500000000072</c:v>
                </c:pt>
                <c:pt idx="763">
                  <c:v>31.938600000000072</c:v>
                </c:pt>
                <c:pt idx="764">
                  <c:v>31.938700000000072</c:v>
                </c:pt>
                <c:pt idx="765">
                  <c:v>31.938800000000072</c:v>
                </c:pt>
                <c:pt idx="766">
                  <c:v>31.938900000000071</c:v>
                </c:pt>
                <c:pt idx="767">
                  <c:v>31.939000000000071</c:v>
                </c:pt>
                <c:pt idx="768">
                  <c:v>31.939100000000071</c:v>
                </c:pt>
                <c:pt idx="769">
                  <c:v>31.939200000000071</c:v>
                </c:pt>
                <c:pt idx="770">
                  <c:v>31.93930000000007</c:v>
                </c:pt>
                <c:pt idx="771">
                  <c:v>31.93940000000007</c:v>
                </c:pt>
                <c:pt idx="772">
                  <c:v>31.93950000000007</c:v>
                </c:pt>
                <c:pt idx="773">
                  <c:v>31.93960000000007</c:v>
                </c:pt>
                <c:pt idx="774">
                  <c:v>31.939700000000069</c:v>
                </c:pt>
                <c:pt idx="775">
                  <c:v>31.939800000000069</c:v>
                </c:pt>
                <c:pt idx="776">
                  <c:v>31.939900000000069</c:v>
                </c:pt>
                <c:pt idx="777">
                  <c:v>31.940000000000069</c:v>
                </c:pt>
                <c:pt idx="778">
                  <c:v>31.940100000000069</c:v>
                </c:pt>
                <c:pt idx="779">
                  <c:v>31.940200000000068</c:v>
                </c:pt>
                <c:pt idx="780">
                  <c:v>31.940300000000068</c:v>
                </c:pt>
                <c:pt idx="781">
                  <c:v>31.940400000000068</c:v>
                </c:pt>
                <c:pt idx="782">
                  <c:v>31.940500000000068</c:v>
                </c:pt>
                <c:pt idx="783">
                  <c:v>31.940600000000067</c:v>
                </c:pt>
                <c:pt idx="784">
                  <c:v>31.940700000000067</c:v>
                </c:pt>
                <c:pt idx="785">
                  <c:v>31.940800000000067</c:v>
                </c:pt>
                <c:pt idx="786">
                  <c:v>31.940900000000067</c:v>
                </c:pt>
                <c:pt idx="787">
                  <c:v>31.941000000000066</c:v>
                </c:pt>
                <c:pt idx="788">
                  <c:v>31.941100000000066</c:v>
                </c:pt>
                <c:pt idx="789">
                  <c:v>31.941200000000066</c:v>
                </c:pt>
                <c:pt idx="790">
                  <c:v>31.941300000000066</c:v>
                </c:pt>
                <c:pt idx="791">
                  <c:v>31.941400000000066</c:v>
                </c:pt>
                <c:pt idx="792">
                  <c:v>31.941500000000065</c:v>
                </c:pt>
                <c:pt idx="793">
                  <c:v>31.941600000000065</c:v>
                </c:pt>
                <c:pt idx="794">
                  <c:v>31.941700000000065</c:v>
                </c:pt>
                <c:pt idx="795">
                  <c:v>31.941800000000065</c:v>
                </c:pt>
                <c:pt idx="796">
                  <c:v>31.941900000000064</c:v>
                </c:pt>
                <c:pt idx="797">
                  <c:v>31.942000000000064</c:v>
                </c:pt>
                <c:pt idx="798">
                  <c:v>31.942100000000064</c:v>
                </c:pt>
                <c:pt idx="799">
                  <c:v>31.942200000000064</c:v>
                </c:pt>
                <c:pt idx="800">
                  <c:v>31.942300000000063</c:v>
                </c:pt>
                <c:pt idx="801">
                  <c:v>31.942400000000063</c:v>
                </c:pt>
                <c:pt idx="802">
                  <c:v>31.942500000000063</c:v>
                </c:pt>
                <c:pt idx="803">
                  <c:v>31.942600000000063</c:v>
                </c:pt>
                <c:pt idx="804">
                  <c:v>31.942700000000062</c:v>
                </c:pt>
                <c:pt idx="805">
                  <c:v>31.942800000000062</c:v>
                </c:pt>
                <c:pt idx="806">
                  <c:v>31.942900000000062</c:v>
                </c:pt>
                <c:pt idx="807">
                  <c:v>31.943000000000062</c:v>
                </c:pt>
                <c:pt idx="808">
                  <c:v>31.943100000000062</c:v>
                </c:pt>
                <c:pt idx="809">
                  <c:v>31.943200000000061</c:v>
                </c:pt>
                <c:pt idx="810">
                  <c:v>31.943300000000061</c:v>
                </c:pt>
                <c:pt idx="811">
                  <c:v>31.943400000000061</c:v>
                </c:pt>
                <c:pt idx="812">
                  <c:v>31.943500000000061</c:v>
                </c:pt>
                <c:pt idx="813">
                  <c:v>31.94360000000006</c:v>
                </c:pt>
                <c:pt idx="814">
                  <c:v>31.94370000000006</c:v>
                </c:pt>
                <c:pt idx="815">
                  <c:v>31.94380000000006</c:v>
                </c:pt>
                <c:pt idx="816">
                  <c:v>31.94390000000006</c:v>
                </c:pt>
                <c:pt idx="817">
                  <c:v>31.944000000000059</c:v>
                </c:pt>
                <c:pt idx="818">
                  <c:v>31.944100000000059</c:v>
                </c:pt>
                <c:pt idx="819">
                  <c:v>31.944200000000059</c:v>
                </c:pt>
                <c:pt idx="820">
                  <c:v>31.944300000000059</c:v>
                </c:pt>
                <c:pt idx="821">
                  <c:v>31.944400000000059</c:v>
                </c:pt>
                <c:pt idx="822">
                  <c:v>31.944500000000058</c:v>
                </c:pt>
                <c:pt idx="823">
                  <c:v>31.944600000000058</c:v>
                </c:pt>
                <c:pt idx="824">
                  <c:v>31.944700000000058</c:v>
                </c:pt>
                <c:pt idx="825">
                  <c:v>31.944800000000058</c:v>
                </c:pt>
                <c:pt idx="826">
                  <c:v>31.944900000000057</c:v>
                </c:pt>
                <c:pt idx="827">
                  <c:v>31.945000000000057</c:v>
                </c:pt>
                <c:pt idx="828">
                  <c:v>31.945100000000057</c:v>
                </c:pt>
                <c:pt idx="829">
                  <c:v>31.945200000000057</c:v>
                </c:pt>
                <c:pt idx="830">
                  <c:v>31.945300000000056</c:v>
                </c:pt>
                <c:pt idx="831">
                  <c:v>31.945400000000056</c:v>
                </c:pt>
                <c:pt idx="832">
                  <c:v>31.945500000000056</c:v>
                </c:pt>
                <c:pt idx="833">
                  <c:v>31.945600000000056</c:v>
                </c:pt>
                <c:pt idx="834">
                  <c:v>31.945700000000055</c:v>
                </c:pt>
                <c:pt idx="835">
                  <c:v>31.945800000000055</c:v>
                </c:pt>
                <c:pt idx="836">
                  <c:v>31.945900000000055</c:v>
                </c:pt>
                <c:pt idx="837">
                  <c:v>31.946000000000055</c:v>
                </c:pt>
                <c:pt idx="838">
                  <c:v>31.946100000000055</c:v>
                </c:pt>
                <c:pt idx="839">
                  <c:v>31.946200000000054</c:v>
                </c:pt>
                <c:pt idx="840">
                  <c:v>31.946300000000054</c:v>
                </c:pt>
                <c:pt idx="841">
                  <c:v>31.946400000000054</c:v>
                </c:pt>
                <c:pt idx="842">
                  <c:v>31.946500000000054</c:v>
                </c:pt>
                <c:pt idx="843">
                  <c:v>31.946600000000053</c:v>
                </c:pt>
                <c:pt idx="844">
                  <c:v>31.946700000000053</c:v>
                </c:pt>
                <c:pt idx="845">
                  <c:v>31.946800000000053</c:v>
                </c:pt>
                <c:pt idx="846">
                  <c:v>31.946900000000053</c:v>
                </c:pt>
                <c:pt idx="847">
                  <c:v>31.947000000000052</c:v>
                </c:pt>
                <c:pt idx="848">
                  <c:v>31.947100000000052</c:v>
                </c:pt>
                <c:pt idx="849">
                  <c:v>31.947200000000052</c:v>
                </c:pt>
                <c:pt idx="850">
                  <c:v>31.947300000000052</c:v>
                </c:pt>
                <c:pt idx="851">
                  <c:v>31.947400000000052</c:v>
                </c:pt>
                <c:pt idx="852">
                  <c:v>31.947500000000051</c:v>
                </c:pt>
                <c:pt idx="853">
                  <c:v>31.947600000000051</c:v>
                </c:pt>
                <c:pt idx="854">
                  <c:v>31.947700000000051</c:v>
                </c:pt>
                <c:pt idx="855">
                  <c:v>31.947800000000051</c:v>
                </c:pt>
                <c:pt idx="856">
                  <c:v>31.94790000000005</c:v>
                </c:pt>
                <c:pt idx="857">
                  <c:v>31.94800000000005</c:v>
                </c:pt>
                <c:pt idx="858">
                  <c:v>31.94810000000005</c:v>
                </c:pt>
                <c:pt idx="859">
                  <c:v>31.94820000000005</c:v>
                </c:pt>
                <c:pt idx="860">
                  <c:v>31.948300000000049</c:v>
                </c:pt>
                <c:pt idx="861">
                  <c:v>31.948400000000049</c:v>
                </c:pt>
                <c:pt idx="862">
                  <c:v>31.948500000000049</c:v>
                </c:pt>
                <c:pt idx="863">
                  <c:v>31.948600000000049</c:v>
                </c:pt>
                <c:pt idx="864">
                  <c:v>31.948700000000049</c:v>
                </c:pt>
                <c:pt idx="865">
                  <c:v>31.948800000000048</c:v>
                </c:pt>
                <c:pt idx="866">
                  <c:v>31.948900000000048</c:v>
                </c:pt>
                <c:pt idx="867">
                  <c:v>31.949000000000048</c:v>
                </c:pt>
                <c:pt idx="868">
                  <c:v>31.949100000000048</c:v>
                </c:pt>
                <c:pt idx="869">
                  <c:v>31.949200000000047</c:v>
                </c:pt>
                <c:pt idx="870">
                  <c:v>31.949300000000047</c:v>
                </c:pt>
                <c:pt idx="871">
                  <c:v>31.949400000000047</c:v>
                </c:pt>
                <c:pt idx="872">
                  <c:v>31.949500000000047</c:v>
                </c:pt>
                <c:pt idx="873">
                  <c:v>31.949600000000046</c:v>
                </c:pt>
                <c:pt idx="874">
                  <c:v>31.949700000000046</c:v>
                </c:pt>
                <c:pt idx="875">
                  <c:v>31.949800000000046</c:v>
                </c:pt>
                <c:pt idx="876">
                  <c:v>31.949900000000046</c:v>
                </c:pt>
                <c:pt idx="877">
                  <c:v>31.950000000000045</c:v>
                </c:pt>
                <c:pt idx="878">
                  <c:v>31.950100000000045</c:v>
                </c:pt>
                <c:pt idx="879">
                  <c:v>31.950200000000045</c:v>
                </c:pt>
                <c:pt idx="880">
                  <c:v>31.950300000000045</c:v>
                </c:pt>
                <c:pt idx="881">
                  <c:v>31.950400000000045</c:v>
                </c:pt>
                <c:pt idx="882">
                  <c:v>31.950500000000044</c:v>
                </c:pt>
                <c:pt idx="883">
                  <c:v>31.950600000000044</c:v>
                </c:pt>
                <c:pt idx="884">
                  <c:v>31.950700000000044</c:v>
                </c:pt>
                <c:pt idx="885">
                  <c:v>31.950800000000044</c:v>
                </c:pt>
                <c:pt idx="886">
                  <c:v>31.950900000000043</c:v>
                </c:pt>
                <c:pt idx="887">
                  <c:v>31.951000000000043</c:v>
                </c:pt>
                <c:pt idx="888">
                  <c:v>31.951100000000043</c:v>
                </c:pt>
                <c:pt idx="889">
                  <c:v>31.951200000000043</c:v>
                </c:pt>
                <c:pt idx="890">
                  <c:v>31.951300000000042</c:v>
                </c:pt>
                <c:pt idx="891">
                  <c:v>31.951400000000042</c:v>
                </c:pt>
                <c:pt idx="892">
                  <c:v>31.951500000000042</c:v>
                </c:pt>
                <c:pt idx="893">
                  <c:v>31.951600000000042</c:v>
                </c:pt>
                <c:pt idx="894">
                  <c:v>31.951700000000042</c:v>
                </c:pt>
                <c:pt idx="895">
                  <c:v>31.951800000000041</c:v>
                </c:pt>
                <c:pt idx="896">
                  <c:v>31.951900000000041</c:v>
                </c:pt>
                <c:pt idx="897">
                  <c:v>31.952000000000041</c:v>
                </c:pt>
                <c:pt idx="898">
                  <c:v>31.952100000000041</c:v>
                </c:pt>
                <c:pt idx="899">
                  <c:v>31.95220000000004</c:v>
                </c:pt>
                <c:pt idx="900">
                  <c:v>31.95230000000004</c:v>
                </c:pt>
                <c:pt idx="901">
                  <c:v>31.95240000000004</c:v>
                </c:pt>
                <c:pt idx="902">
                  <c:v>31.95250000000004</c:v>
                </c:pt>
                <c:pt idx="903">
                  <c:v>31.952600000000039</c:v>
                </c:pt>
                <c:pt idx="904">
                  <c:v>31.952700000000039</c:v>
                </c:pt>
                <c:pt idx="905">
                  <c:v>31.952800000000039</c:v>
                </c:pt>
                <c:pt idx="906">
                  <c:v>31.952900000000039</c:v>
                </c:pt>
                <c:pt idx="907">
                  <c:v>31.953000000000038</c:v>
                </c:pt>
                <c:pt idx="908">
                  <c:v>31.953100000000038</c:v>
                </c:pt>
                <c:pt idx="909">
                  <c:v>31.953200000000038</c:v>
                </c:pt>
                <c:pt idx="910">
                  <c:v>31.953300000000038</c:v>
                </c:pt>
                <c:pt idx="911">
                  <c:v>31.953400000000038</c:v>
                </c:pt>
                <c:pt idx="912">
                  <c:v>31.953500000000037</c:v>
                </c:pt>
                <c:pt idx="913">
                  <c:v>31.953600000000037</c:v>
                </c:pt>
                <c:pt idx="914">
                  <c:v>31.953700000000037</c:v>
                </c:pt>
                <c:pt idx="915">
                  <c:v>31.953800000000037</c:v>
                </c:pt>
                <c:pt idx="916">
                  <c:v>31.953900000000036</c:v>
                </c:pt>
                <c:pt idx="917">
                  <c:v>31.954000000000036</c:v>
                </c:pt>
                <c:pt idx="918">
                  <c:v>31.954100000000036</c:v>
                </c:pt>
                <c:pt idx="919">
                  <c:v>31.954200000000036</c:v>
                </c:pt>
                <c:pt idx="920">
                  <c:v>31.954300000000035</c:v>
                </c:pt>
                <c:pt idx="921">
                  <c:v>31.954400000000035</c:v>
                </c:pt>
                <c:pt idx="922">
                  <c:v>31.954500000000035</c:v>
                </c:pt>
                <c:pt idx="923">
                  <c:v>31.954600000000035</c:v>
                </c:pt>
                <c:pt idx="924">
                  <c:v>31.954700000000035</c:v>
                </c:pt>
                <c:pt idx="925">
                  <c:v>31.954800000000034</c:v>
                </c:pt>
                <c:pt idx="926">
                  <c:v>31.954900000000034</c:v>
                </c:pt>
                <c:pt idx="927">
                  <c:v>31.955000000000034</c:v>
                </c:pt>
                <c:pt idx="928">
                  <c:v>31.955100000000034</c:v>
                </c:pt>
                <c:pt idx="929">
                  <c:v>31.955200000000033</c:v>
                </c:pt>
                <c:pt idx="930">
                  <c:v>31.955300000000033</c:v>
                </c:pt>
                <c:pt idx="931">
                  <c:v>31.955400000000033</c:v>
                </c:pt>
                <c:pt idx="932">
                  <c:v>31.955500000000033</c:v>
                </c:pt>
                <c:pt idx="933">
                  <c:v>31.955600000000032</c:v>
                </c:pt>
                <c:pt idx="934">
                  <c:v>31.955700000000032</c:v>
                </c:pt>
                <c:pt idx="935">
                  <c:v>31.955800000000032</c:v>
                </c:pt>
                <c:pt idx="936">
                  <c:v>31.955900000000032</c:v>
                </c:pt>
                <c:pt idx="937">
                  <c:v>31.956000000000031</c:v>
                </c:pt>
                <c:pt idx="938">
                  <c:v>31.956100000000031</c:v>
                </c:pt>
                <c:pt idx="939">
                  <c:v>31.956200000000031</c:v>
                </c:pt>
                <c:pt idx="940">
                  <c:v>31.956300000000031</c:v>
                </c:pt>
                <c:pt idx="941">
                  <c:v>31.956400000000031</c:v>
                </c:pt>
                <c:pt idx="942">
                  <c:v>31.95650000000003</c:v>
                </c:pt>
                <c:pt idx="943">
                  <c:v>31.95660000000003</c:v>
                </c:pt>
                <c:pt idx="944">
                  <c:v>31.95670000000003</c:v>
                </c:pt>
                <c:pt idx="945">
                  <c:v>31.95680000000003</c:v>
                </c:pt>
                <c:pt idx="946">
                  <c:v>31.956900000000029</c:v>
                </c:pt>
                <c:pt idx="947">
                  <c:v>31.957000000000029</c:v>
                </c:pt>
                <c:pt idx="948">
                  <c:v>31.957100000000029</c:v>
                </c:pt>
                <c:pt idx="949">
                  <c:v>31.957200000000029</c:v>
                </c:pt>
                <c:pt idx="950">
                  <c:v>31.957300000000028</c:v>
                </c:pt>
                <c:pt idx="951">
                  <c:v>31.957400000000028</c:v>
                </c:pt>
                <c:pt idx="952">
                  <c:v>31.957500000000028</c:v>
                </c:pt>
                <c:pt idx="953">
                  <c:v>31.957600000000028</c:v>
                </c:pt>
                <c:pt idx="954">
                  <c:v>31.957700000000028</c:v>
                </c:pt>
                <c:pt idx="955">
                  <c:v>31.957800000000027</c:v>
                </c:pt>
                <c:pt idx="956">
                  <c:v>31.957900000000027</c:v>
                </c:pt>
                <c:pt idx="957">
                  <c:v>31.958000000000027</c:v>
                </c:pt>
                <c:pt idx="958">
                  <c:v>31.958100000000027</c:v>
                </c:pt>
                <c:pt idx="959">
                  <c:v>31.958200000000026</c:v>
                </c:pt>
                <c:pt idx="960">
                  <c:v>31.958300000000026</c:v>
                </c:pt>
                <c:pt idx="961">
                  <c:v>31.958400000000026</c:v>
                </c:pt>
                <c:pt idx="962">
                  <c:v>31.958500000000026</c:v>
                </c:pt>
                <c:pt idx="963">
                  <c:v>31.958600000000025</c:v>
                </c:pt>
                <c:pt idx="964">
                  <c:v>31.958700000000025</c:v>
                </c:pt>
                <c:pt idx="965">
                  <c:v>31.958800000000025</c:v>
                </c:pt>
                <c:pt idx="966">
                  <c:v>31.958900000000025</c:v>
                </c:pt>
                <c:pt idx="967">
                  <c:v>31.959000000000024</c:v>
                </c:pt>
                <c:pt idx="968">
                  <c:v>31.959100000000024</c:v>
                </c:pt>
                <c:pt idx="969">
                  <c:v>31.959200000000024</c:v>
                </c:pt>
                <c:pt idx="970">
                  <c:v>31.959300000000024</c:v>
                </c:pt>
                <c:pt idx="971">
                  <c:v>31.959400000000024</c:v>
                </c:pt>
                <c:pt idx="972">
                  <c:v>31.959500000000023</c:v>
                </c:pt>
                <c:pt idx="973">
                  <c:v>31.959600000000023</c:v>
                </c:pt>
                <c:pt idx="974">
                  <c:v>31.959700000000023</c:v>
                </c:pt>
                <c:pt idx="975">
                  <c:v>31.959800000000023</c:v>
                </c:pt>
                <c:pt idx="976">
                  <c:v>31.959900000000022</c:v>
                </c:pt>
                <c:pt idx="977">
                  <c:v>31.960000000000022</c:v>
                </c:pt>
                <c:pt idx="978">
                  <c:v>31.960100000000022</c:v>
                </c:pt>
                <c:pt idx="979">
                  <c:v>31.960200000000022</c:v>
                </c:pt>
                <c:pt idx="980">
                  <c:v>31.960300000000021</c:v>
                </c:pt>
                <c:pt idx="981">
                  <c:v>31.960400000000021</c:v>
                </c:pt>
                <c:pt idx="982">
                  <c:v>31.960500000000021</c:v>
                </c:pt>
                <c:pt idx="983">
                  <c:v>31.960600000000021</c:v>
                </c:pt>
                <c:pt idx="984">
                  <c:v>31.960700000000021</c:v>
                </c:pt>
                <c:pt idx="985">
                  <c:v>31.96080000000002</c:v>
                </c:pt>
                <c:pt idx="986">
                  <c:v>31.96090000000002</c:v>
                </c:pt>
                <c:pt idx="987">
                  <c:v>31.96100000000002</c:v>
                </c:pt>
                <c:pt idx="988">
                  <c:v>31.96110000000002</c:v>
                </c:pt>
                <c:pt idx="989">
                  <c:v>31.961200000000019</c:v>
                </c:pt>
                <c:pt idx="990">
                  <c:v>31.961300000000019</c:v>
                </c:pt>
                <c:pt idx="991">
                  <c:v>31.961400000000019</c:v>
                </c:pt>
                <c:pt idx="992">
                  <c:v>31.961500000000019</c:v>
                </c:pt>
                <c:pt idx="993">
                  <c:v>31.961600000000018</c:v>
                </c:pt>
                <c:pt idx="994">
                  <c:v>31.961700000000018</c:v>
                </c:pt>
                <c:pt idx="995">
                  <c:v>31.961800000000018</c:v>
                </c:pt>
                <c:pt idx="996">
                  <c:v>31.961900000000018</c:v>
                </c:pt>
                <c:pt idx="997">
                  <c:v>31.962000000000018</c:v>
                </c:pt>
                <c:pt idx="998">
                  <c:v>31.962100000000017</c:v>
                </c:pt>
                <c:pt idx="999">
                  <c:v>31.962200000000017</c:v>
                </c:pt>
                <c:pt idx="1000">
                  <c:v>31.962300000000017</c:v>
                </c:pt>
              </c:numCache>
            </c:numRef>
          </c:xVal>
          <c:yVal>
            <c:numRef>
              <c:f>Calculs!$Q$4:$Q$1004</c:f>
              <c:numCache>
                <c:formatCode>0.00</c:formatCode>
                <c:ptCount val="1001"/>
                <c:pt idx="0">
                  <c:v>0</c:v>
                </c:pt>
                <c:pt idx="1">
                  <c:v>4.9999999999998928E-4</c:v>
                </c:pt>
                <c:pt idx="2">
                  <c:v>1.4999999999999679E-3</c:v>
                </c:pt>
                <c:pt idx="3">
                  <c:v>2.4999999999999467E-3</c:v>
                </c:pt>
                <c:pt idx="4">
                  <c:v>3.499999999999925E-3</c:v>
                </c:pt>
                <c:pt idx="5">
                  <c:v>4.4999999999999034E-3</c:v>
                </c:pt>
                <c:pt idx="6">
                  <c:v>5.4999999999998826E-3</c:v>
                </c:pt>
                <c:pt idx="7">
                  <c:v>6.4999999999998609E-3</c:v>
                </c:pt>
                <c:pt idx="8">
                  <c:v>7.4999999999998393E-3</c:v>
                </c:pt>
                <c:pt idx="9">
                  <c:v>8.4999999999998185E-3</c:v>
                </c:pt>
                <c:pt idx="10">
                  <c:v>9.4999999999997968E-3</c:v>
                </c:pt>
                <c:pt idx="11">
                  <c:v>9.5000000000002253E-3</c:v>
                </c:pt>
                <c:pt idx="12">
                  <c:v>8.5000000000002469E-3</c:v>
                </c:pt>
                <c:pt idx="13">
                  <c:v>7.5000000000002669E-3</c:v>
                </c:pt>
                <c:pt idx="14">
                  <c:v>6.5000000000002885E-3</c:v>
                </c:pt>
                <c:pt idx="15">
                  <c:v>5.5000000000003102E-3</c:v>
                </c:pt>
                <c:pt idx="16">
                  <c:v>4.5000000000003319E-3</c:v>
                </c:pt>
                <c:pt idx="17">
                  <c:v>3.5000000000003527E-3</c:v>
                </c:pt>
                <c:pt idx="18">
                  <c:v>2.5000000000003743E-3</c:v>
                </c:pt>
                <c:pt idx="19">
                  <c:v>1.5000000000003951E-3</c:v>
                </c:pt>
                <c:pt idx="20">
                  <c:v>5.0000000000041678E-4</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31.900100000000162</c:v>
                </c:pt>
                <c:pt idx="379">
                  <c:v>31.900200000000162</c:v>
                </c:pt>
                <c:pt idx="380">
                  <c:v>31.900300000000161</c:v>
                </c:pt>
                <c:pt idx="381">
                  <c:v>31.900400000000161</c:v>
                </c:pt>
                <c:pt idx="382">
                  <c:v>31.900500000000161</c:v>
                </c:pt>
                <c:pt idx="383">
                  <c:v>31.900600000000161</c:v>
                </c:pt>
                <c:pt idx="384">
                  <c:v>31.90070000000016</c:v>
                </c:pt>
                <c:pt idx="385">
                  <c:v>31.90080000000016</c:v>
                </c:pt>
                <c:pt idx="386">
                  <c:v>31.90090000000016</c:v>
                </c:pt>
                <c:pt idx="387">
                  <c:v>31.90100000000016</c:v>
                </c:pt>
                <c:pt idx="388">
                  <c:v>31.901100000000159</c:v>
                </c:pt>
                <c:pt idx="389">
                  <c:v>31.901200000000159</c:v>
                </c:pt>
                <c:pt idx="390">
                  <c:v>31.901300000000159</c:v>
                </c:pt>
                <c:pt idx="391">
                  <c:v>31.901400000000159</c:v>
                </c:pt>
                <c:pt idx="392">
                  <c:v>31.901500000000159</c:v>
                </c:pt>
                <c:pt idx="393">
                  <c:v>31.901600000000158</c:v>
                </c:pt>
                <c:pt idx="394">
                  <c:v>31.901700000000158</c:v>
                </c:pt>
                <c:pt idx="395">
                  <c:v>31.901800000000158</c:v>
                </c:pt>
                <c:pt idx="396">
                  <c:v>31.901900000000158</c:v>
                </c:pt>
                <c:pt idx="397">
                  <c:v>31.902000000000157</c:v>
                </c:pt>
                <c:pt idx="398">
                  <c:v>31.902100000000157</c:v>
                </c:pt>
                <c:pt idx="399">
                  <c:v>31.902200000000157</c:v>
                </c:pt>
                <c:pt idx="400">
                  <c:v>31.902300000000157</c:v>
                </c:pt>
                <c:pt idx="401">
                  <c:v>31.902400000000156</c:v>
                </c:pt>
                <c:pt idx="402">
                  <c:v>31.902500000000156</c:v>
                </c:pt>
                <c:pt idx="403">
                  <c:v>31.902600000000156</c:v>
                </c:pt>
                <c:pt idx="404">
                  <c:v>31.902700000000156</c:v>
                </c:pt>
                <c:pt idx="405">
                  <c:v>31.902800000000155</c:v>
                </c:pt>
                <c:pt idx="406">
                  <c:v>31.902900000000155</c:v>
                </c:pt>
                <c:pt idx="407">
                  <c:v>31.903000000000155</c:v>
                </c:pt>
                <c:pt idx="408">
                  <c:v>31.903100000000155</c:v>
                </c:pt>
                <c:pt idx="409">
                  <c:v>31.903200000000155</c:v>
                </c:pt>
                <c:pt idx="410">
                  <c:v>31.903300000000154</c:v>
                </c:pt>
                <c:pt idx="411">
                  <c:v>31.903400000000154</c:v>
                </c:pt>
                <c:pt idx="412">
                  <c:v>31.903500000000154</c:v>
                </c:pt>
                <c:pt idx="413">
                  <c:v>31.903600000000154</c:v>
                </c:pt>
                <c:pt idx="414">
                  <c:v>31.903700000000153</c:v>
                </c:pt>
                <c:pt idx="415">
                  <c:v>31.903800000000153</c:v>
                </c:pt>
                <c:pt idx="416">
                  <c:v>31.903900000000153</c:v>
                </c:pt>
                <c:pt idx="417">
                  <c:v>31.904000000000153</c:v>
                </c:pt>
                <c:pt idx="418">
                  <c:v>31.904100000000152</c:v>
                </c:pt>
                <c:pt idx="419">
                  <c:v>31.904200000000152</c:v>
                </c:pt>
                <c:pt idx="420">
                  <c:v>31.904300000000152</c:v>
                </c:pt>
                <c:pt idx="421">
                  <c:v>31.904400000000152</c:v>
                </c:pt>
                <c:pt idx="422">
                  <c:v>31.904500000000152</c:v>
                </c:pt>
                <c:pt idx="423">
                  <c:v>31.904600000000151</c:v>
                </c:pt>
                <c:pt idx="424">
                  <c:v>31.904700000000151</c:v>
                </c:pt>
                <c:pt idx="425">
                  <c:v>31.904800000000151</c:v>
                </c:pt>
                <c:pt idx="426">
                  <c:v>31.904900000000151</c:v>
                </c:pt>
                <c:pt idx="427">
                  <c:v>31.90500000000015</c:v>
                </c:pt>
                <c:pt idx="428">
                  <c:v>31.90510000000015</c:v>
                </c:pt>
                <c:pt idx="429">
                  <c:v>31.90520000000015</c:v>
                </c:pt>
                <c:pt idx="430">
                  <c:v>31.90530000000015</c:v>
                </c:pt>
                <c:pt idx="431">
                  <c:v>31.905400000000149</c:v>
                </c:pt>
                <c:pt idx="432">
                  <c:v>31.905500000000149</c:v>
                </c:pt>
                <c:pt idx="433">
                  <c:v>31.905600000000149</c:v>
                </c:pt>
                <c:pt idx="434">
                  <c:v>31.905700000000149</c:v>
                </c:pt>
                <c:pt idx="435">
                  <c:v>31.905800000000148</c:v>
                </c:pt>
                <c:pt idx="436">
                  <c:v>31.905900000000148</c:v>
                </c:pt>
                <c:pt idx="437">
                  <c:v>31.906000000000148</c:v>
                </c:pt>
                <c:pt idx="438">
                  <c:v>31.906100000000148</c:v>
                </c:pt>
                <c:pt idx="439">
                  <c:v>31.906200000000148</c:v>
                </c:pt>
                <c:pt idx="440">
                  <c:v>31.906300000000147</c:v>
                </c:pt>
                <c:pt idx="441">
                  <c:v>31.906400000000147</c:v>
                </c:pt>
                <c:pt idx="442">
                  <c:v>31.906500000000147</c:v>
                </c:pt>
                <c:pt idx="443">
                  <c:v>31.906600000000147</c:v>
                </c:pt>
                <c:pt idx="444">
                  <c:v>31.906700000000146</c:v>
                </c:pt>
                <c:pt idx="445">
                  <c:v>31.906800000000146</c:v>
                </c:pt>
                <c:pt idx="446">
                  <c:v>31.906900000000146</c:v>
                </c:pt>
                <c:pt idx="447">
                  <c:v>31.907000000000146</c:v>
                </c:pt>
                <c:pt idx="448">
                  <c:v>31.907100000000145</c:v>
                </c:pt>
                <c:pt idx="449">
                  <c:v>31.907200000000145</c:v>
                </c:pt>
                <c:pt idx="450">
                  <c:v>31.907300000000145</c:v>
                </c:pt>
                <c:pt idx="451">
                  <c:v>31.907400000000145</c:v>
                </c:pt>
                <c:pt idx="452">
                  <c:v>31.907500000000145</c:v>
                </c:pt>
                <c:pt idx="453">
                  <c:v>31.907600000000144</c:v>
                </c:pt>
                <c:pt idx="454">
                  <c:v>31.907700000000144</c:v>
                </c:pt>
                <c:pt idx="455">
                  <c:v>31.907800000000144</c:v>
                </c:pt>
                <c:pt idx="456">
                  <c:v>31.907900000000144</c:v>
                </c:pt>
                <c:pt idx="457">
                  <c:v>31.908000000000143</c:v>
                </c:pt>
                <c:pt idx="458">
                  <c:v>31.908100000000143</c:v>
                </c:pt>
                <c:pt idx="459">
                  <c:v>31.908200000000143</c:v>
                </c:pt>
                <c:pt idx="460">
                  <c:v>31.908300000000143</c:v>
                </c:pt>
                <c:pt idx="461">
                  <c:v>31.908400000000142</c:v>
                </c:pt>
                <c:pt idx="462">
                  <c:v>31.908500000000142</c:v>
                </c:pt>
                <c:pt idx="463">
                  <c:v>31.908600000000142</c:v>
                </c:pt>
                <c:pt idx="464">
                  <c:v>31.908700000000142</c:v>
                </c:pt>
                <c:pt idx="465">
                  <c:v>31.908800000000141</c:v>
                </c:pt>
                <c:pt idx="466">
                  <c:v>31.908900000000141</c:v>
                </c:pt>
                <c:pt idx="467">
                  <c:v>31.909000000000141</c:v>
                </c:pt>
                <c:pt idx="468">
                  <c:v>31.909100000000141</c:v>
                </c:pt>
                <c:pt idx="469">
                  <c:v>31.909200000000141</c:v>
                </c:pt>
                <c:pt idx="470">
                  <c:v>31.90930000000014</c:v>
                </c:pt>
                <c:pt idx="471">
                  <c:v>31.90940000000014</c:v>
                </c:pt>
                <c:pt idx="472">
                  <c:v>31.90950000000014</c:v>
                </c:pt>
                <c:pt idx="473">
                  <c:v>31.90960000000014</c:v>
                </c:pt>
                <c:pt idx="474">
                  <c:v>31.909700000000139</c:v>
                </c:pt>
                <c:pt idx="475">
                  <c:v>31.909800000000139</c:v>
                </c:pt>
                <c:pt idx="476">
                  <c:v>31.909900000000139</c:v>
                </c:pt>
                <c:pt idx="477">
                  <c:v>31.910000000000139</c:v>
                </c:pt>
                <c:pt idx="478">
                  <c:v>31.910100000000138</c:v>
                </c:pt>
                <c:pt idx="479">
                  <c:v>31.910200000000138</c:v>
                </c:pt>
                <c:pt idx="480">
                  <c:v>31.910300000000138</c:v>
                </c:pt>
                <c:pt idx="481">
                  <c:v>31.910400000000138</c:v>
                </c:pt>
                <c:pt idx="482">
                  <c:v>31.910500000000138</c:v>
                </c:pt>
                <c:pt idx="483">
                  <c:v>31.910600000000137</c:v>
                </c:pt>
                <c:pt idx="484">
                  <c:v>31.910700000000137</c:v>
                </c:pt>
                <c:pt idx="485">
                  <c:v>31.910800000000137</c:v>
                </c:pt>
                <c:pt idx="486">
                  <c:v>31.910900000000137</c:v>
                </c:pt>
                <c:pt idx="487">
                  <c:v>31.911000000000136</c:v>
                </c:pt>
                <c:pt idx="488">
                  <c:v>31.911100000000136</c:v>
                </c:pt>
                <c:pt idx="489">
                  <c:v>31.911200000000136</c:v>
                </c:pt>
                <c:pt idx="490">
                  <c:v>31.911300000000136</c:v>
                </c:pt>
                <c:pt idx="491">
                  <c:v>31.911400000000135</c:v>
                </c:pt>
                <c:pt idx="492">
                  <c:v>31.911500000000135</c:v>
                </c:pt>
                <c:pt idx="493">
                  <c:v>31.911600000000135</c:v>
                </c:pt>
                <c:pt idx="494">
                  <c:v>31.911700000000135</c:v>
                </c:pt>
                <c:pt idx="495">
                  <c:v>31.911800000000135</c:v>
                </c:pt>
                <c:pt idx="496">
                  <c:v>31.911900000000134</c:v>
                </c:pt>
                <c:pt idx="497">
                  <c:v>31.912000000000134</c:v>
                </c:pt>
                <c:pt idx="498">
                  <c:v>31.912100000000134</c:v>
                </c:pt>
                <c:pt idx="499">
                  <c:v>31.912200000000134</c:v>
                </c:pt>
                <c:pt idx="500">
                  <c:v>31.912300000000133</c:v>
                </c:pt>
                <c:pt idx="501">
                  <c:v>31.912400000000133</c:v>
                </c:pt>
                <c:pt idx="502">
                  <c:v>31.912500000000133</c:v>
                </c:pt>
                <c:pt idx="503">
                  <c:v>31.912600000000133</c:v>
                </c:pt>
                <c:pt idx="504">
                  <c:v>31.912700000000132</c:v>
                </c:pt>
                <c:pt idx="505">
                  <c:v>31.912800000000132</c:v>
                </c:pt>
                <c:pt idx="506">
                  <c:v>31.912900000000132</c:v>
                </c:pt>
                <c:pt idx="507">
                  <c:v>31.913000000000132</c:v>
                </c:pt>
                <c:pt idx="508">
                  <c:v>31.913100000000131</c:v>
                </c:pt>
                <c:pt idx="509">
                  <c:v>31.913200000000131</c:v>
                </c:pt>
                <c:pt idx="510">
                  <c:v>31.913300000000131</c:v>
                </c:pt>
                <c:pt idx="511">
                  <c:v>31.913400000000131</c:v>
                </c:pt>
                <c:pt idx="512">
                  <c:v>31.913500000000131</c:v>
                </c:pt>
                <c:pt idx="513">
                  <c:v>31.91360000000013</c:v>
                </c:pt>
                <c:pt idx="514">
                  <c:v>31.91370000000013</c:v>
                </c:pt>
                <c:pt idx="515">
                  <c:v>31.91380000000013</c:v>
                </c:pt>
                <c:pt idx="516">
                  <c:v>31.91390000000013</c:v>
                </c:pt>
                <c:pt idx="517">
                  <c:v>31.914000000000129</c:v>
                </c:pt>
                <c:pt idx="518">
                  <c:v>31.914100000000129</c:v>
                </c:pt>
                <c:pt idx="519">
                  <c:v>31.914200000000129</c:v>
                </c:pt>
                <c:pt idx="520">
                  <c:v>31.914300000000129</c:v>
                </c:pt>
                <c:pt idx="521">
                  <c:v>31.914400000000128</c:v>
                </c:pt>
                <c:pt idx="522">
                  <c:v>31.914500000000128</c:v>
                </c:pt>
                <c:pt idx="523">
                  <c:v>31.914600000000128</c:v>
                </c:pt>
                <c:pt idx="524">
                  <c:v>31.914700000000128</c:v>
                </c:pt>
                <c:pt idx="525">
                  <c:v>31.914800000000128</c:v>
                </c:pt>
                <c:pt idx="526">
                  <c:v>31.914900000000127</c:v>
                </c:pt>
                <c:pt idx="527">
                  <c:v>31.915000000000127</c:v>
                </c:pt>
                <c:pt idx="528">
                  <c:v>31.915100000000127</c:v>
                </c:pt>
                <c:pt idx="529">
                  <c:v>31.915200000000127</c:v>
                </c:pt>
                <c:pt idx="530">
                  <c:v>31.915300000000126</c:v>
                </c:pt>
                <c:pt idx="531">
                  <c:v>31.915400000000126</c:v>
                </c:pt>
                <c:pt idx="532">
                  <c:v>31.915500000000126</c:v>
                </c:pt>
                <c:pt idx="533">
                  <c:v>31.915600000000126</c:v>
                </c:pt>
                <c:pt idx="534">
                  <c:v>31.915700000000125</c:v>
                </c:pt>
                <c:pt idx="535">
                  <c:v>31.915800000000125</c:v>
                </c:pt>
                <c:pt idx="536">
                  <c:v>31.915900000000125</c:v>
                </c:pt>
                <c:pt idx="537">
                  <c:v>31.916000000000125</c:v>
                </c:pt>
                <c:pt idx="538">
                  <c:v>31.916100000000124</c:v>
                </c:pt>
                <c:pt idx="539">
                  <c:v>31.916200000000124</c:v>
                </c:pt>
                <c:pt idx="540">
                  <c:v>31.916300000000124</c:v>
                </c:pt>
                <c:pt idx="541">
                  <c:v>31.916400000000124</c:v>
                </c:pt>
                <c:pt idx="542">
                  <c:v>31.916500000000124</c:v>
                </c:pt>
                <c:pt idx="543">
                  <c:v>31.916600000000123</c:v>
                </c:pt>
                <c:pt idx="544">
                  <c:v>31.916700000000123</c:v>
                </c:pt>
                <c:pt idx="545">
                  <c:v>31.916800000000123</c:v>
                </c:pt>
                <c:pt idx="546">
                  <c:v>31.916900000000123</c:v>
                </c:pt>
                <c:pt idx="547">
                  <c:v>31.917000000000122</c:v>
                </c:pt>
                <c:pt idx="548">
                  <c:v>31.917100000000122</c:v>
                </c:pt>
                <c:pt idx="549">
                  <c:v>31.917200000000122</c:v>
                </c:pt>
                <c:pt idx="550">
                  <c:v>31.917300000000122</c:v>
                </c:pt>
                <c:pt idx="551">
                  <c:v>31.917400000000121</c:v>
                </c:pt>
                <c:pt idx="552">
                  <c:v>31.917500000000121</c:v>
                </c:pt>
                <c:pt idx="553">
                  <c:v>31.917600000000121</c:v>
                </c:pt>
                <c:pt idx="554">
                  <c:v>31.917700000000121</c:v>
                </c:pt>
                <c:pt idx="555">
                  <c:v>31.917800000000121</c:v>
                </c:pt>
                <c:pt idx="556">
                  <c:v>31.91790000000012</c:v>
                </c:pt>
                <c:pt idx="557">
                  <c:v>31.91800000000012</c:v>
                </c:pt>
                <c:pt idx="558">
                  <c:v>31.91810000000012</c:v>
                </c:pt>
                <c:pt idx="559">
                  <c:v>31.91820000000012</c:v>
                </c:pt>
                <c:pt idx="560">
                  <c:v>31.918300000000119</c:v>
                </c:pt>
                <c:pt idx="561">
                  <c:v>31.918400000000119</c:v>
                </c:pt>
                <c:pt idx="562">
                  <c:v>31.918500000000119</c:v>
                </c:pt>
                <c:pt idx="563">
                  <c:v>31.918600000000119</c:v>
                </c:pt>
                <c:pt idx="564">
                  <c:v>31.918700000000118</c:v>
                </c:pt>
                <c:pt idx="565">
                  <c:v>31.918800000000118</c:v>
                </c:pt>
                <c:pt idx="566">
                  <c:v>31.918900000000118</c:v>
                </c:pt>
                <c:pt idx="567">
                  <c:v>31.919000000000118</c:v>
                </c:pt>
                <c:pt idx="568">
                  <c:v>31.919100000000117</c:v>
                </c:pt>
                <c:pt idx="569">
                  <c:v>31.919200000000117</c:v>
                </c:pt>
                <c:pt idx="570">
                  <c:v>31.919300000000117</c:v>
                </c:pt>
                <c:pt idx="571">
                  <c:v>31.919400000000117</c:v>
                </c:pt>
                <c:pt idx="572">
                  <c:v>31.919500000000117</c:v>
                </c:pt>
                <c:pt idx="573">
                  <c:v>31.919600000000116</c:v>
                </c:pt>
                <c:pt idx="574">
                  <c:v>31.919700000000116</c:v>
                </c:pt>
                <c:pt idx="575">
                  <c:v>31.919800000000116</c:v>
                </c:pt>
                <c:pt idx="576">
                  <c:v>31.919900000000116</c:v>
                </c:pt>
                <c:pt idx="577">
                  <c:v>31.920000000000115</c:v>
                </c:pt>
                <c:pt idx="578">
                  <c:v>31.920100000000115</c:v>
                </c:pt>
                <c:pt idx="579">
                  <c:v>31.920200000000115</c:v>
                </c:pt>
                <c:pt idx="580">
                  <c:v>31.920300000000115</c:v>
                </c:pt>
                <c:pt idx="581">
                  <c:v>31.920400000000114</c:v>
                </c:pt>
                <c:pt idx="582">
                  <c:v>31.920500000000114</c:v>
                </c:pt>
                <c:pt idx="583">
                  <c:v>31.920600000000114</c:v>
                </c:pt>
                <c:pt idx="584">
                  <c:v>31.920700000000114</c:v>
                </c:pt>
                <c:pt idx="585">
                  <c:v>31.920800000000114</c:v>
                </c:pt>
                <c:pt idx="586">
                  <c:v>31.920900000000113</c:v>
                </c:pt>
                <c:pt idx="587">
                  <c:v>31.921000000000113</c:v>
                </c:pt>
                <c:pt idx="588">
                  <c:v>31.921100000000113</c:v>
                </c:pt>
                <c:pt idx="589">
                  <c:v>31.921200000000113</c:v>
                </c:pt>
                <c:pt idx="590">
                  <c:v>31.921300000000112</c:v>
                </c:pt>
                <c:pt idx="591">
                  <c:v>31.921400000000112</c:v>
                </c:pt>
                <c:pt idx="592">
                  <c:v>31.921500000000112</c:v>
                </c:pt>
                <c:pt idx="593">
                  <c:v>31.921600000000112</c:v>
                </c:pt>
                <c:pt idx="594">
                  <c:v>31.921700000000111</c:v>
                </c:pt>
                <c:pt idx="595">
                  <c:v>31.921800000000111</c:v>
                </c:pt>
                <c:pt idx="596">
                  <c:v>31.921900000000111</c:v>
                </c:pt>
                <c:pt idx="597">
                  <c:v>31.922000000000111</c:v>
                </c:pt>
                <c:pt idx="598">
                  <c:v>31.92210000000011</c:v>
                </c:pt>
                <c:pt idx="599">
                  <c:v>31.92220000000011</c:v>
                </c:pt>
                <c:pt idx="600">
                  <c:v>31.92230000000011</c:v>
                </c:pt>
                <c:pt idx="601">
                  <c:v>31.92240000000011</c:v>
                </c:pt>
                <c:pt idx="602">
                  <c:v>31.92250000000011</c:v>
                </c:pt>
                <c:pt idx="603">
                  <c:v>31.922600000000109</c:v>
                </c:pt>
                <c:pt idx="604">
                  <c:v>31.922700000000109</c:v>
                </c:pt>
                <c:pt idx="605">
                  <c:v>31.922800000000109</c:v>
                </c:pt>
                <c:pt idx="606">
                  <c:v>31.922900000000109</c:v>
                </c:pt>
                <c:pt idx="607">
                  <c:v>31.923000000000108</c:v>
                </c:pt>
                <c:pt idx="608">
                  <c:v>31.923100000000108</c:v>
                </c:pt>
                <c:pt idx="609">
                  <c:v>31.923200000000108</c:v>
                </c:pt>
                <c:pt idx="610">
                  <c:v>31.923300000000108</c:v>
                </c:pt>
                <c:pt idx="611">
                  <c:v>31.923400000000107</c:v>
                </c:pt>
                <c:pt idx="612">
                  <c:v>31.923500000000107</c:v>
                </c:pt>
                <c:pt idx="613">
                  <c:v>31.923600000000107</c:v>
                </c:pt>
                <c:pt idx="614">
                  <c:v>31.923700000000107</c:v>
                </c:pt>
                <c:pt idx="615">
                  <c:v>31.923800000000107</c:v>
                </c:pt>
                <c:pt idx="616">
                  <c:v>31.923900000000106</c:v>
                </c:pt>
                <c:pt idx="617">
                  <c:v>31.924000000000106</c:v>
                </c:pt>
                <c:pt idx="618">
                  <c:v>31.924100000000106</c:v>
                </c:pt>
                <c:pt idx="619">
                  <c:v>31.924200000000106</c:v>
                </c:pt>
                <c:pt idx="620">
                  <c:v>31.924300000000105</c:v>
                </c:pt>
                <c:pt idx="621">
                  <c:v>31.924400000000105</c:v>
                </c:pt>
                <c:pt idx="622">
                  <c:v>31.924500000000105</c:v>
                </c:pt>
                <c:pt idx="623">
                  <c:v>31.924600000000105</c:v>
                </c:pt>
                <c:pt idx="624">
                  <c:v>31.924700000000104</c:v>
                </c:pt>
                <c:pt idx="625">
                  <c:v>31.924800000000104</c:v>
                </c:pt>
                <c:pt idx="626">
                  <c:v>31.924900000000104</c:v>
                </c:pt>
                <c:pt idx="627">
                  <c:v>31.925000000000104</c:v>
                </c:pt>
                <c:pt idx="628">
                  <c:v>31.925100000000104</c:v>
                </c:pt>
                <c:pt idx="629">
                  <c:v>31.925200000000103</c:v>
                </c:pt>
                <c:pt idx="630">
                  <c:v>31.925300000000103</c:v>
                </c:pt>
                <c:pt idx="631">
                  <c:v>31.925400000000103</c:v>
                </c:pt>
                <c:pt idx="632">
                  <c:v>31.925500000000103</c:v>
                </c:pt>
                <c:pt idx="633">
                  <c:v>31.925600000000102</c:v>
                </c:pt>
                <c:pt idx="634">
                  <c:v>31.925700000000102</c:v>
                </c:pt>
                <c:pt idx="635">
                  <c:v>31.925800000000102</c:v>
                </c:pt>
                <c:pt idx="636">
                  <c:v>31.925900000000102</c:v>
                </c:pt>
                <c:pt idx="637">
                  <c:v>31.926000000000101</c:v>
                </c:pt>
                <c:pt idx="638">
                  <c:v>31.926100000000101</c:v>
                </c:pt>
                <c:pt idx="639">
                  <c:v>31.926200000000101</c:v>
                </c:pt>
                <c:pt idx="640">
                  <c:v>31.926300000000101</c:v>
                </c:pt>
                <c:pt idx="641">
                  <c:v>31.9264000000001</c:v>
                </c:pt>
                <c:pt idx="642">
                  <c:v>31.9265000000001</c:v>
                </c:pt>
                <c:pt idx="643">
                  <c:v>31.9266000000001</c:v>
                </c:pt>
                <c:pt idx="644">
                  <c:v>31.9267000000001</c:v>
                </c:pt>
                <c:pt idx="645">
                  <c:v>31.9268000000001</c:v>
                </c:pt>
                <c:pt idx="646">
                  <c:v>31.926900000000099</c:v>
                </c:pt>
                <c:pt idx="647">
                  <c:v>31.927000000000099</c:v>
                </c:pt>
                <c:pt idx="648">
                  <c:v>31.927100000000099</c:v>
                </c:pt>
                <c:pt idx="649">
                  <c:v>31.927200000000099</c:v>
                </c:pt>
                <c:pt idx="650">
                  <c:v>31.927300000000098</c:v>
                </c:pt>
                <c:pt idx="651">
                  <c:v>31.927400000000098</c:v>
                </c:pt>
                <c:pt idx="652">
                  <c:v>31.927500000000098</c:v>
                </c:pt>
                <c:pt idx="653">
                  <c:v>31.927600000000098</c:v>
                </c:pt>
                <c:pt idx="654">
                  <c:v>31.927700000000097</c:v>
                </c:pt>
                <c:pt idx="655">
                  <c:v>31.927800000000097</c:v>
                </c:pt>
                <c:pt idx="656">
                  <c:v>31.927900000000097</c:v>
                </c:pt>
                <c:pt idx="657">
                  <c:v>31.928000000000097</c:v>
                </c:pt>
                <c:pt idx="658">
                  <c:v>31.928100000000097</c:v>
                </c:pt>
                <c:pt idx="659">
                  <c:v>31.928200000000096</c:v>
                </c:pt>
                <c:pt idx="660">
                  <c:v>31.928300000000096</c:v>
                </c:pt>
                <c:pt idx="661">
                  <c:v>31.928400000000096</c:v>
                </c:pt>
                <c:pt idx="662">
                  <c:v>31.928500000000096</c:v>
                </c:pt>
                <c:pt idx="663">
                  <c:v>31.928600000000095</c:v>
                </c:pt>
                <c:pt idx="664">
                  <c:v>31.928700000000095</c:v>
                </c:pt>
                <c:pt idx="665">
                  <c:v>31.928800000000095</c:v>
                </c:pt>
                <c:pt idx="666">
                  <c:v>31.928900000000095</c:v>
                </c:pt>
                <c:pt idx="667">
                  <c:v>31.929000000000094</c:v>
                </c:pt>
                <c:pt idx="668">
                  <c:v>31.929100000000094</c:v>
                </c:pt>
                <c:pt idx="669">
                  <c:v>31.929200000000094</c:v>
                </c:pt>
                <c:pt idx="670">
                  <c:v>31.929300000000094</c:v>
                </c:pt>
                <c:pt idx="671">
                  <c:v>31.929400000000093</c:v>
                </c:pt>
                <c:pt idx="672">
                  <c:v>31.929500000000093</c:v>
                </c:pt>
                <c:pt idx="673">
                  <c:v>31.929600000000093</c:v>
                </c:pt>
                <c:pt idx="674">
                  <c:v>31.929700000000093</c:v>
                </c:pt>
                <c:pt idx="675">
                  <c:v>31.929800000000093</c:v>
                </c:pt>
                <c:pt idx="676">
                  <c:v>31.929900000000092</c:v>
                </c:pt>
                <c:pt idx="677">
                  <c:v>31.930000000000092</c:v>
                </c:pt>
                <c:pt idx="678">
                  <c:v>31.930100000000092</c:v>
                </c:pt>
                <c:pt idx="679">
                  <c:v>31.930200000000092</c:v>
                </c:pt>
                <c:pt idx="680">
                  <c:v>31.930300000000091</c:v>
                </c:pt>
                <c:pt idx="681">
                  <c:v>31.930400000000091</c:v>
                </c:pt>
                <c:pt idx="682">
                  <c:v>31.930500000000091</c:v>
                </c:pt>
                <c:pt idx="683">
                  <c:v>31.930600000000091</c:v>
                </c:pt>
                <c:pt idx="684">
                  <c:v>31.93070000000009</c:v>
                </c:pt>
                <c:pt idx="685">
                  <c:v>31.93080000000009</c:v>
                </c:pt>
                <c:pt idx="686">
                  <c:v>31.93090000000009</c:v>
                </c:pt>
                <c:pt idx="687">
                  <c:v>31.93100000000009</c:v>
                </c:pt>
                <c:pt idx="688">
                  <c:v>31.93110000000009</c:v>
                </c:pt>
                <c:pt idx="689">
                  <c:v>31.931200000000089</c:v>
                </c:pt>
                <c:pt idx="690">
                  <c:v>31.931300000000089</c:v>
                </c:pt>
                <c:pt idx="691">
                  <c:v>31.931400000000089</c:v>
                </c:pt>
                <c:pt idx="692">
                  <c:v>31.931500000000089</c:v>
                </c:pt>
                <c:pt idx="693">
                  <c:v>31.931600000000088</c:v>
                </c:pt>
                <c:pt idx="694">
                  <c:v>31.931700000000088</c:v>
                </c:pt>
                <c:pt idx="695">
                  <c:v>31.931800000000088</c:v>
                </c:pt>
                <c:pt idx="696">
                  <c:v>31.931900000000088</c:v>
                </c:pt>
                <c:pt idx="697">
                  <c:v>31.932000000000087</c:v>
                </c:pt>
                <c:pt idx="698">
                  <c:v>31.932100000000087</c:v>
                </c:pt>
                <c:pt idx="699">
                  <c:v>31.932200000000087</c:v>
                </c:pt>
                <c:pt idx="700">
                  <c:v>31.932300000000087</c:v>
                </c:pt>
                <c:pt idx="701">
                  <c:v>31.932400000000086</c:v>
                </c:pt>
                <c:pt idx="702">
                  <c:v>31.932500000000086</c:v>
                </c:pt>
                <c:pt idx="703">
                  <c:v>31.932600000000086</c:v>
                </c:pt>
                <c:pt idx="704">
                  <c:v>31.932700000000086</c:v>
                </c:pt>
                <c:pt idx="705">
                  <c:v>31.932800000000086</c:v>
                </c:pt>
                <c:pt idx="706">
                  <c:v>31.932900000000085</c:v>
                </c:pt>
                <c:pt idx="707">
                  <c:v>31.933000000000085</c:v>
                </c:pt>
                <c:pt idx="708">
                  <c:v>31.933100000000085</c:v>
                </c:pt>
                <c:pt idx="709">
                  <c:v>31.933200000000085</c:v>
                </c:pt>
                <c:pt idx="710">
                  <c:v>31.933300000000084</c:v>
                </c:pt>
                <c:pt idx="711">
                  <c:v>31.933400000000084</c:v>
                </c:pt>
                <c:pt idx="712">
                  <c:v>31.933500000000084</c:v>
                </c:pt>
                <c:pt idx="713">
                  <c:v>31.933600000000084</c:v>
                </c:pt>
                <c:pt idx="714">
                  <c:v>31.933700000000083</c:v>
                </c:pt>
                <c:pt idx="715">
                  <c:v>31.933800000000083</c:v>
                </c:pt>
                <c:pt idx="716">
                  <c:v>31.933900000000083</c:v>
                </c:pt>
                <c:pt idx="717">
                  <c:v>31.934000000000083</c:v>
                </c:pt>
                <c:pt idx="718">
                  <c:v>31.934100000000083</c:v>
                </c:pt>
                <c:pt idx="719">
                  <c:v>31.934200000000082</c:v>
                </c:pt>
                <c:pt idx="720">
                  <c:v>31.934300000000082</c:v>
                </c:pt>
                <c:pt idx="721">
                  <c:v>31.934400000000082</c:v>
                </c:pt>
                <c:pt idx="722">
                  <c:v>31.934500000000082</c:v>
                </c:pt>
                <c:pt idx="723">
                  <c:v>31.934600000000081</c:v>
                </c:pt>
                <c:pt idx="724">
                  <c:v>31.934700000000081</c:v>
                </c:pt>
                <c:pt idx="725">
                  <c:v>31.934800000000081</c:v>
                </c:pt>
                <c:pt idx="726">
                  <c:v>31.934900000000081</c:v>
                </c:pt>
                <c:pt idx="727">
                  <c:v>31.93500000000008</c:v>
                </c:pt>
                <c:pt idx="728">
                  <c:v>31.93510000000008</c:v>
                </c:pt>
                <c:pt idx="729">
                  <c:v>31.93520000000008</c:v>
                </c:pt>
                <c:pt idx="730">
                  <c:v>31.93530000000008</c:v>
                </c:pt>
                <c:pt idx="731">
                  <c:v>31.93540000000008</c:v>
                </c:pt>
                <c:pt idx="732">
                  <c:v>31.935500000000079</c:v>
                </c:pt>
                <c:pt idx="733">
                  <c:v>31.935600000000079</c:v>
                </c:pt>
                <c:pt idx="734">
                  <c:v>31.935700000000079</c:v>
                </c:pt>
                <c:pt idx="735">
                  <c:v>31.935800000000079</c:v>
                </c:pt>
                <c:pt idx="736">
                  <c:v>31.935900000000078</c:v>
                </c:pt>
                <c:pt idx="737">
                  <c:v>31.936000000000078</c:v>
                </c:pt>
                <c:pt idx="738">
                  <c:v>31.936100000000078</c:v>
                </c:pt>
                <c:pt idx="739">
                  <c:v>31.936200000000078</c:v>
                </c:pt>
                <c:pt idx="740">
                  <c:v>31.936300000000077</c:v>
                </c:pt>
                <c:pt idx="741">
                  <c:v>31.936400000000077</c:v>
                </c:pt>
                <c:pt idx="742">
                  <c:v>31.936500000000077</c:v>
                </c:pt>
                <c:pt idx="743">
                  <c:v>31.936600000000077</c:v>
                </c:pt>
                <c:pt idx="744">
                  <c:v>31.936700000000076</c:v>
                </c:pt>
                <c:pt idx="745">
                  <c:v>31.936800000000076</c:v>
                </c:pt>
                <c:pt idx="746">
                  <c:v>31.936900000000076</c:v>
                </c:pt>
                <c:pt idx="747">
                  <c:v>31.937000000000076</c:v>
                </c:pt>
                <c:pt idx="748">
                  <c:v>31.937100000000076</c:v>
                </c:pt>
                <c:pt idx="749">
                  <c:v>31.937200000000075</c:v>
                </c:pt>
                <c:pt idx="750">
                  <c:v>31.937300000000075</c:v>
                </c:pt>
                <c:pt idx="751">
                  <c:v>31.937400000000075</c:v>
                </c:pt>
                <c:pt idx="752">
                  <c:v>31.937500000000075</c:v>
                </c:pt>
                <c:pt idx="753">
                  <c:v>31.937600000000074</c:v>
                </c:pt>
                <c:pt idx="754">
                  <c:v>31.937700000000074</c:v>
                </c:pt>
                <c:pt idx="755">
                  <c:v>31.937800000000074</c:v>
                </c:pt>
                <c:pt idx="756">
                  <c:v>31.937900000000074</c:v>
                </c:pt>
                <c:pt idx="757">
                  <c:v>31.938000000000073</c:v>
                </c:pt>
                <c:pt idx="758">
                  <c:v>31.938100000000073</c:v>
                </c:pt>
                <c:pt idx="759">
                  <c:v>31.938200000000073</c:v>
                </c:pt>
                <c:pt idx="760">
                  <c:v>31.938300000000073</c:v>
                </c:pt>
                <c:pt idx="761">
                  <c:v>31.938400000000073</c:v>
                </c:pt>
                <c:pt idx="762">
                  <c:v>31.938500000000072</c:v>
                </c:pt>
                <c:pt idx="763">
                  <c:v>31.938600000000072</c:v>
                </c:pt>
                <c:pt idx="764">
                  <c:v>31.938700000000072</c:v>
                </c:pt>
                <c:pt idx="765">
                  <c:v>31.938800000000072</c:v>
                </c:pt>
                <c:pt idx="766">
                  <c:v>31.938900000000071</c:v>
                </c:pt>
                <c:pt idx="767">
                  <c:v>31.939000000000071</c:v>
                </c:pt>
                <c:pt idx="768">
                  <c:v>31.939100000000071</c:v>
                </c:pt>
                <c:pt idx="769">
                  <c:v>31.939200000000071</c:v>
                </c:pt>
                <c:pt idx="770">
                  <c:v>31.93930000000007</c:v>
                </c:pt>
                <c:pt idx="771">
                  <c:v>31.93940000000007</c:v>
                </c:pt>
                <c:pt idx="772">
                  <c:v>31.93950000000007</c:v>
                </c:pt>
                <c:pt idx="773">
                  <c:v>31.93960000000007</c:v>
                </c:pt>
                <c:pt idx="774">
                  <c:v>31.939700000000069</c:v>
                </c:pt>
                <c:pt idx="775">
                  <c:v>31.939800000000069</c:v>
                </c:pt>
                <c:pt idx="776">
                  <c:v>31.939900000000069</c:v>
                </c:pt>
                <c:pt idx="777">
                  <c:v>31.940000000000069</c:v>
                </c:pt>
                <c:pt idx="778">
                  <c:v>31.940100000000069</c:v>
                </c:pt>
                <c:pt idx="779">
                  <c:v>31.940200000000068</c:v>
                </c:pt>
                <c:pt idx="780">
                  <c:v>31.940300000000068</c:v>
                </c:pt>
                <c:pt idx="781">
                  <c:v>31.940400000000068</c:v>
                </c:pt>
                <c:pt idx="782">
                  <c:v>31.940500000000068</c:v>
                </c:pt>
                <c:pt idx="783">
                  <c:v>31.940600000000067</c:v>
                </c:pt>
                <c:pt idx="784">
                  <c:v>31.940700000000067</c:v>
                </c:pt>
                <c:pt idx="785">
                  <c:v>31.940800000000067</c:v>
                </c:pt>
                <c:pt idx="786">
                  <c:v>31.940900000000067</c:v>
                </c:pt>
                <c:pt idx="787">
                  <c:v>31.941000000000066</c:v>
                </c:pt>
                <c:pt idx="788">
                  <c:v>31.941100000000066</c:v>
                </c:pt>
                <c:pt idx="789">
                  <c:v>31.941200000000066</c:v>
                </c:pt>
                <c:pt idx="790">
                  <c:v>31.941300000000066</c:v>
                </c:pt>
                <c:pt idx="791">
                  <c:v>31.941400000000066</c:v>
                </c:pt>
                <c:pt idx="792">
                  <c:v>31.941500000000065</c:v>
                </c:pt>
                <c:pt idx="793">
                  <c:v>31.941600000000065</c:v>
                </c:pt>
                <c:pt idx="794">
                  <c:v>31.941700000000065</c:v>
                </c:pt>
                <c:pt idx="795">
                  <c:v>31.941800000000065</c:v>
                </c:pt>
                <c:pt idx="796">
                  <c:v>31.941900000000064</c:v>
                </c:pt>
                <c:pt idx="797">
                  <c:v>31.942000000000064</c:v>
                </c:pt>
                <c:pt idx="798">
                  <c:v>31.942100000000064</c:v>
                </c:pt>
                <c:pt idx="799">
                  <c:v>31.942200000000064</c:v>
                </c:pt>
                <c:pt idx="800">
                  <c:v>31.942300000000063</c:v>
                </c:pt>
                <c:pt idx="801">
                  <c:v>31.942400000000063</c:v>
                </c:pt>
                <c:pt idx="802">
                  <c:v>31.942500000000063</c:v>
                </c:pt>
                <c:pt idx="803">
                  <c:v>31.942600000000063</c:v>
                </c:pt>
                <c:pt idx="804">
                  <c:v>31.942700000000062</c:v>
                </c:pt>
                <c:pt idx="805">
                  <c:v>31.942800000000062</c:v>
                </c:pt>
                <c:pt idx="806">
                  <c:v>31.942900000000062</c:v>
                </c:pt>
                <c:pt idx="807">
                  <c:v>31.943000000000062</c:v>
                </c:pt>
                <c:pt idx="808">
                  <c:v>31.943100000000062</c:v>
                </c:pt>
                <c:pt idx="809">
                  <c:v>31.943200000000061</c:v>
                </c:pt>
                <c:pt idx="810">
                  <c:v>31.943300000000061</c:v>
                </c:pt>
                <c:pt idx="811">
                  <c:v>31.943400000000061</c:v>
                </c:pt>
                <c:pt idx="812">
                  <c:v>31.943500000000061</c:v>
                </c:pt>
                <c:pt idx="813">
                  <c:v>31.94360000000006</c:v>
                </c:pt>
                <c:pt idx="814">
                  <c:v>31.94370000000006</c:v>
                </c:pt>
                <c:pt idx="815">
                  <c:v>31.94380000000006</c:v>
                </c:pt>
                <c:pt idx="816">
                  <c:v>31.94390000000006</c:v>
                </c:pt>
                <c:pt idx="817">
                  <c:v>31.944000000000059</c:v>
                </c:pt>
                <c:pt idx="818">
                  <c:v>31.944100000000059</c:v>
                </c:pt>
                <c:pt idx="819">
                  <c:v>31.944200000000059</c:v>
                </c:pt>
                <c:pt idx="820">
                  <c:v>31.944300000000059</c:v>
                </c:pt>
                <c:pt idx="821">
                  <c:v>31.944400000000059</c:v>
                </c:pt>
                <c:pt idx="822">
                  <c:v>31.944500000000058</c:v>
                </c:pt>
                <c:pt idx="823">
                  <c:v>31.944600000000058</c:v>
                </c:pt>
                <c:pt idx="824">
                  <c:v>31.944700000000058</c:v>
                </c:pt>
                <c:pt idx="825">
                  <c:v>31.944800000000058</c:v>
                </c:pt>
                <c:pt idx="826">
                  <c:v>31.944900000000057</c:v>
                </c:pt>
                <c:pt idx="827">
                  <c:v>31.945000000000057</c:v>
                </c:pt>
                <c:pt idx="828">
                  <c:v>31.945100000000057</c:v>
                </c:pt>
                <c:pt idx="829">
                  <c:v>31.945200000000057</c:v>
                </c:pt>
                <c:pt idx="830">
                  <c:v>31.945300000000056</c:v>
                </c:pt>
                <c:pt idx="831">
                  <c:v>31.945400000000056</c:v>
                </c:pt>
                <c:pt idx="832">
                  <c:v>31.945500000000056</c:v>
                </c:pt>
                <c:pt idx="833">
                  <c:v>31.945600000000056</c:v>
                </c:pt>
                <c:pt idx="834">
                  <c:v>31.945700000000055</c:v>
                </c:pt>
                <c:pt idx="835">
                  <c:v>31.945800000000055</c:v>
                </c:pt>
                <c:pt idx="836">
                  <c:v>31.945900000000055</c:v>
                </c:pt>
                <c:pt idx="837">
                  <c:v>31.946000000000055</c:v>
                </c:pt>
                <c:pt idx="838">
                  <c:v>31.946100000000055</c:v>
                </c:pt>
                <c:pt idx="839">
                  <c:v>31.946200000000054</c:v>
                </c:pt>
                <c:pt idx="840">
                  <c:v>31.946300000000054</c:v>
                </c:pt>
                <c:pt idx="841">
                  <c:v>31.946400000000054</c:v>
                </c:pt>
                <c:pt idx="842">
                  <c:v>31.946500000000054</c:v>
                </c:pt>
                <c:pt idx="843">
                  <c:v>31.946600000000053</c:v>
                </c:pt>
                <c:pt idx="844">
                  <c:v>31.946700000000053</c:v>
                </c:pt>
                <c:pt idx="845">
                  <c:v>31.946800000000053</c:v>
                </c:pt>
                <c:pt idx="846">
                  <c:v>31.946900000000053</c:v>
                </c:pt>
                <c:pt idx="847">
                  <c:v>31.947000000000052</c:v>
                </c:pt>
                <c:pt idx="848">
                  <c:v>31.947100000000052</c:v>
                </c:pt>
                <c:pt idx="849">
                  <c:v>31.947200000000052</c:v>
                </c:pt>
                <c:pt idx="850">
                  <c:v>31.947300000000052</c:v>
                </c:pt>
                <c:pt idx="851">
                  <c:v>31.947400000000052</c:v>
                </c:pt>
                <c:pt idx="852">
                  <c:v>31.947500000000051</c:v>
                </c:pt>
                <c:pt idx="853">
                  <c:v>31.947600000000051</c:v>
                </c:pt>
                <c:pt idx="854">
                  <c:v>31.947700000000051</c:v>
                </c:pt>
                <c:pt idx="855">
                  <c:v>31.947800000000051</c:v>
                </c:pt>
                <c:pt idx="856">
                  <c:v>31.94790000000005</c:v>
                </c:pt>
                <c:pt idx="857">
                  <c:v>31.94800000000005</c:v>
                </c:pt>
                <c:pt idx="858">
                  <c:v>31.94810000000005</c:v>
                </c:pt>
                <c:pt idx="859">
                  <c:v>31.94820000000005</c:v>
                </c:pt>
                <c:pt idx="860">
                  <c:v>31.948300000000049</c:v>
                </c:pt>
                <c:pt idx="861">
                  <c:v>31.948400000000049</c:v>
                </c:pt>
                <c:pt idx="862">
                  <c:v>31.948500000000049</c:v>
                </c:pt>
                <c:pt idx="863">
                  <c:v>31.948600000000049</c:v>
                </c:pt>
                <c:pt idx="864">
                  <c:v>31.948700000000049</c:v>
                </c:pt>
                <c:pt idx="865">
                  <c:v>31.948800000000048</c:v>
                </c:pt>
                <c:pt idx="866">
                  <c:v>31.948900000000048</c:v>
                </c:pt>
                <c:pt idx="867">
                  <c:v>31.949000000000048</c:v>
                </c:pt>
                <c:pt idx="868">
                  <c:v>31.949100000000048</c:v>
                </c:pt>
                <c:pt idx="869">
                  <c:v>31.949200000000047</c:v>
                </c:pt>
                <c:pt idx="870">
                  <c:v>31.949300000000047</c:v>
                </c:pt>
                <c:pt idx="871">
                  <c:v>31.949400000000047</c:v>
                </c:pt>
                <c:pt idx="872">
                  <c:v>31.949500000000047</c:v>
                </c:pt>
                <c:pt idx="873">
                  <c:v>31.949600000000046</c:v>
                </c:pt>
                <c:pt idx="874">
                  <c:v>31.949700000000046</c:v>
                </c:pt>
                <c:pt idx="875">
                  <c:v>31.949800000000046</c:v>
                </c:pt>
                <c:pt idx="876">
                  <c:v>31.949900000000046</c:v>
                </c:pt>
                <c:pt idx="877">
                  <c:v>31.950000000000045</c:v>
                </c:pt>
                <c:pt idx="878">
                  <c:v>31.950100000000045</c:v>
                </c:pt>
                <c:pt idx="879">
                  <c:v>31.950200000000045</c:v>
                </c:pt>
                <c:pt idx="880">
                  <c:v>31.950300000000045</c:v>
                </c:pt>
                <c:pt idx="881">
                  <c:v>31.950400000000045</c:v>
                </c:pt>
                <c:pt idx="882">
                  <c:v>31.950500000000044</c:v>
                </c:pt>
                <c:pt idx="883">
                  <c:v>31.950600000000044</c:v>
                </c:pt>
                <c:pt idx="884">
                  <c:v>31.950700000000044</c:v>
                </c:pt>
                <c:pt idx="885">
                  <c:v>31.950800000000044</c:v>
                </c:pt>
                <c:pt idx="886">
                  <c:v>31.950900000000043</c:v>
                </c:pt>
                <c:pt idx="887">
                  <c:v>31.951000000000043</c:v>
                </c:pt>
                <c:pt idx="888">
                  <c:v>31.951100000000043</c:v>
                </c:pt>
                <c:pt idx="889">
                  <c:v>31.951200000000043</c:v>
                </c:pt>
                <c:pt idx="890">
                  <c:v>31.951300000000042</c:v>
                </c:pt>
                <c:pt idx="891">
                  <c:v>31.951400000000042</c:v>
                </c:pt>
                <c:pt idx="892">
                  <c:v>31.951500000000042</c:v>
                </c:pt>
                <c:pt idx="893">
                  <c:v>31.951600000000042</c:v>
                </c:pt>
                <c:pt idx="894">
                  <c:v>31.951700000000042</c:v>
                </c:pt>
                <c:pt idx="895">
                  <c:v>31.951800000000041</c:v>
                </c:pt>
                <c:pt idx="896">
                  <c:v>31.951900000000041</c:v>
                </c:pt>
                <c:pt idx="897">
                  <c:v>31.952000000000041</c:v>
                </c:pt>
                <c:pt idx="898">
                  <c:v>31.952100000000041</c:v>
                </c:pt>
                <c:pt idx="899">
                  <c:v>31.95220000000004</c:v>
                </c:pt>
                <c:pt idx="900">
                  <c:v>31.95230000000004</c:v>
                </c:pt>
                <c:pt idx="901">
                  <c:v>31.95240000000004</c:v>
                </c:pt>
                <c:pt idx="902">
                  <c:v>31.95250000000004</c:v>
                </c:pt>
                <c:pt idx="903">
                  <c:v>31.952600000000039</c:v>
                </c:pt>
                <c:pt idx="904">
                  <c:v>31.952700000000039</c:v>
                </c:pt>
                <c:pt idx="905">
                  <c:v>31.952800000000039</c:v>
                </c:pt>
                <c:pt idx="906">
                  <c:v>31.952900000000039</c:v>
                </c:pt>
                <c:pt idx="907">
                  <c:v>31.953000000000038</c:v>
                </c:pt>
                <c:pt idx="908">
                  <c:v>31.953100000000038</c:v>
                </c:pt>
                <c:pt idx="909">
                  <c:v>31.953200000000038</c:v>
                </c:pt>
                <c:pt idx="910">
                  <c:v>31.953300000000038</c:v>
                </c:pt>
                <c:pt idx="911">
                  <c:v>31.953400000000038</c:v>
                </c:pt>
                <c:pt idx="912">
                  <c:v>31.953500000000037</c:v>
                </c:pt>
                <c:pt idx="913">
                  <c:v>31.953600000000037</c:v>
                </c:pt>
                <c:pt idx="914">
                  <c:v>31.953700000000037</c:v>
                </c:pt>
                <c:pt idx="915">
                  <c:v>31.953800000000037</c:v>
                </c:pt>
                <c:pt idx="916">
                  <c:v>31.953900000000036</c:v>
                </c:pt>
                <c:pt idx="917">
                  <c:v>31.954000000000036</c:v>
                </c:pt>
                <c:pt idx="918">
                  <c:v>31.954100000000036</c:v>
                </c:pt>
                <c:pt idx="919">
                  <c:v>31.954200000000036</c:v>
                </c:pt>
                <c:pt idx="920">
                  <c:v>31.954300000000035</c:v>
                </c:pt>
                <c:pt idx="921">
                  <c:v>31.954400000000035</c:v>
                </c:pt>
                <c:pt idx="922">
                  <c:v>31.954500000000035</c:v>
                </c:pt>
                <c:pt idx="923">
                  <c:v>31.954600000000035</c:v>
                </c:pt>
                <c:pt idx="924">
                  <c:v>31.954700000000035</c:v>
                </c:pt>
                <c:pt idx="925">
                  <c:v>31.954800000000034</c:v>
                </c:pt>
                <c:pt idx="926">
                  <c:v>31.954900000000034</c:v>
                </c:pt>
                <c:pt idx="927">
                  <c:v>31.955000000000034</c:v>
                </c:pt>
                <c:pt idx="928">
                  <c:v>31.955100000000034</c:v>
                </c:pt>
                <c:pt idx="929">
                  <c:v>31.955200000000033</c:v>
                </c:pt>
                <c:pt idx="930">
                  <c:v>31.955300000000033</c:v>
                </c:pt>
                <c:pt idx="931">
                  <c:v>31.955400000000033</c:v>
                </c:pt>
                <c:pt idx="932">
                  <c:v>31.955500000000033</c:v>
                </c:pt>
                <c:pt idx="933">
                  <c:v>31.955600000000032</c:v>
                </c:pt>
                <c:pt idx="934">
                  <c:v>31.955700000000032</c:v>
                </c:pt>
                <c:pt idx="935">
                  <c:v>31.955800000000032</c:v>
                </c:pt>
                <c:pt idx="936">
                  <c:v>31.955900000000032</c:v>
                </c:pt>
                <c:pt idx="937">
                  <c:v>31.956000000000031</c:v>
                </c:pt>
                <c:pt idx="938">
                  <c:v>31.956100000000031</c:v>
                </c:pt>
                <c:pt idx="939">
                  <c:v>31.956200000000031</c:v>
                </c:pt>
                <c:pt idx="940">
                  <c:v>31.956300000000031</c:v>
                </c:pt>
                <c:pt idx="941">
                  <c:v>31.956400000000031</c:v>
                </c:pt>
                <c:pt idx="942">
                  <c:v>31.95650000000003</c:v>
                </c:pt>
                <c:pt idx="943">
                  <c:v>31.95660000000003</c:v>
                </c:pt>
                <c:pt idx="944">
                  <c:v>31.95670000000003</c:v>
                </c:pt>
                <c:pt idx="945">
                  <c:v>31.95680000000003</c:v>
                </c:pt>
                <c:pt idx="946">
                  <c:v>31.956900000000029</c:v>
                </c:pt>
                <c:pt idx="947">
                  <c:v>31.957000000000029</c:v>
                </c:pt>
                <c:pt idx="948">
                  <c:v>31.957100000000029</c:v>
                </c:pt>
                <c:pt idx="949">
                  <c:v>31.957200000000029</c:v>
                </c:pt>
                <c:pt idx="950">
                  <c:v>31.957300000000028</c:v>
                </c:pt>
                <c:pt idx="951">
                  <c:v>31.957400000000028</c:v>
                </c:pt>
                <c:pt idx="952">
                  <c:v>31.957500000000028</c:v>
                </c:pt>
                <c:pt idx="953">
                  <c:v>31.957600000000028</c:v>
                </c:pt>
                <c:pt idx="954">
                  <c:v>31.957700000000028</c:v>
                </c:pt>
                <c:pt idx="955">
                  <c:v>31.957800000000027</c:v>
                </c:pt>
                <c:pt idx="956">
                  <c:v>31.957900000000027</c:v>
                </c:pt>
                <c:pt idx="957">
                  <c:v>31.958000000000027</c:v>
                </c:pt>
                <c:pt idx="958">
                  <c:v>31.958100000000027</c:v>
                </c:pt>
                <c:pt idx="959">
                  <c:v>31.958200000000026</c:v>
                </c:pt>
                <c:pt idx="960">
                  <c:v>31.958300000000026</c:v>
                </c:pt>
                <c:pt idx="961">
                  <c:v>31.958400000000026</c:v>
                </c:pt>
                <c:pt idx="962">
                  <c:v>31.958500000000026</c:v>
                </c:pt>
                <c:pt idx="963">
                  <c:v>31.958600000000025</c:v>
                </c:pt>
                <c:pt idx="964">
                  <c:v>31.958700000000025</c:v>
                </c:pt>
                <c:pt idx="965">
                  <c:v>31.958800000000025</c:v>
                </c:pt>
                <c:pt idx="966">
                  <c:v>31.958900000000025</c:v>
                </c:pt>
                <c:pt idx="967">
                  <c:v>31.959000000000024</c:v>
                </c:pt>
                <c:pt idx="968">
                  <c:v>31.959100000000024</c:v>
                </c:pt>
                <c:pt idx="969">
                  <c:v>31.959200000000024</c:v>
                </c:pt>
                <c:pt idx="970">
                  <c:v>31.959300000000024</c:v>
                </c:pt>
                <c:pt idx="971">
                  <c:v>31.959400000000024</c:v>
                </c:pt>
                <c:pt idx="972">
                  <c:v>31.959500000000023</c:v>
                </c:pt>
                <c:pt idx="973">
                  <c:v>31.959600000000023</c:v>
                </c:pt>
                <c:pt idx="974">
                  <c:v>31.959700000000023</c:v>
                </c:pt>
                <c:pt idx="975">
                  <c:v>31.959800000000023</c:v>
                </c:pt>
                <c:pt idx="976">
                  <c:v>31.959900000000022</c:v>
                </c:pt>
                <c:pt idx="977">
                  <c:v>31.960000000000022</c:v>
                </c:pt>
                <c:pt idx="978">
                  <c:v>31.960100000000022</c:v>
                </c:pt>
                <c:pt idx="979">
                  <c:v>31.960200000000022</c:v>
                </c:pt>
                <c:pt idx="980">
                  <c:v>31.960300000000021</c:v>
                </c:pt>
                <c:pt idx="981">
                  <c:v>31.960400000000021</c:v>
                </c:pt>
                <c:pt idx="982">
                  <c:v>31.960500000000021</c:v>
                </c:pt>
                <c:pt idx="983">
                  <c:v>31.960600000000021</c:v>
                </c:pt>
                <c:pt idx="984">
                  <c:v>31.960700000000021</c:v>
                </c:pt>
                <c:pt idx="985">
                  <c:v>31.96080000000002</c:v>
                </c:pt>
                <c:pt idx="986">
                  <c:v>31.96090000000002</c:v>
                </c:pt>
                <c:pt idx="987">
                  <c:v>31.96100000000002</c:v>
                </c:pt>
                <c:pt idx="988">
                  <c:v>31.96110000000002</c:v>
                </c:pt>
                <c:pt idx="989">
                  <c:v>31.961200000000019</c:v>
                </c:pt>
                <c:pt idx="990">
                  <c:v>31.961300000000019</c:v>
                </c:pt>
                <c:pt idx="991">
                  <c:v>31.961400000000019</c:v>
                </c:pt>
                <c:pt idx="992">
                  <c:v>31.961500000000019</c:v>
                </c:pt>
                <c:pt idx="993">
                  <c:v>31.961600000000018</c:v>
                </c:pt>
                <c:pt idx="994">
                  <c:v>31.961700000000018</c:v>
                </c:pt>
                <c:pt idx="995">
                  <c:v>31.961800000000018</c:v>
                </c:pt>
                <c:pt idx="996">
                  <c:v>31.961900000000018</c:v>
                </c:pt>
                <c:pt idx="997">
                  <c:v>31.962000000000018</c:v>
                </c:pt>
                <c:pt idx="998">
                  <c:v>31.962100000000017</c:v>
                </c:pt>
                <c:pt idx="999">
                  <c:v>31.962200000000017</c:v>
                </c:pt>
                <c:pt idx="1000">
                  <c:v>31.962300000000017</c:v>
                </c:pt>
              </c:numCache>
            </c:numRef>
          </c:xVal>
          <c:yVal>
            <c:numRef>
              <c:f>Calculs!$T$4:$T$1004</c:f>
              <c:numCache>
                <c:formatCode>0.00</c:formatCode>
                <c:ptCount val="1001"/>
                <c:pt idx="0">
                  <c:v>29.970531000000005</c:v>
                </c:pt>
                <c:pt idx="1">
                  <c:v>29.970526095000004</c:v>
                </c:pt>
                <c:pt idx="2">
                  <c:v>29.970511380000001</c:v>
                </c:pt>
                <c:pt idx="3">
                  <c:v>29.970486855000004</c:v>
                </c:pt>
                <c:pt idx="4">
                  <c:v>29.970452520000002</c:v>
                </c:pt>
                <c:pt idx="5">
                  <c:v>29.970408375000002</c:v>
                </c:pt>
                <c:pt idx="6">
                  <c:v>29.970354420000003</c:v>
                </c:pt>
                <c:pt idx="7">
                  <c:v>29.970290655000003</c:v>
                </c:pt>
                <c:pt idx="8">
                  <c:v>29.970217080000001</c:v>
                </c:pt>
                <c:pt idx="9">
                  <c:v>29.970133695000001</c:v>
                </c:pt>
                <c:pt idx="10">
                  <c:v>29.970040500000003</c:v>
                </c:pt>
                <c:pt idx="11">
                  <c:v>29.969947305000002</c:v>
                </c:pt>
                <c:pt idx="12">
                  <c:v>29.969863920000002</c:v>
                </c:pt>
                <c:pt idx="13">
                  <c:v>29.969790345000003</c:v>
                </c:pt>
                <c:pt idx="14">
                  <c:v>29.969726580000003</c:v>
                </c:pt>
                <c:pt idx="15">
                  <c:v>29.969672625000001</c:v>
                </c:pt>
                <c:pt idx="16">
                  <c:v>29.969628480000001</c:v>
                </c:pt>
                <c:pt idx="17">
                  <c:v>29.969594145000002</c:v>
                </c:pt>
                <c:pt idx="18">
                  <c:v>29.969569620000001</c:v>
                </c:pt>
                <c:pt idx="19">
                  <c:v>29.969554904999999</c:v>
                </c:pt>
                <c:pt idx="20">
                  <c:v>29.969549999999998</c:v>
                </c:pt>
                <c:pt idx="21">
                  <c:v>29.969549999999998</c:v>
                </c:pt>
                <c:pt idx="22">
                  <c:v>29.969549999999998</c:v>
                </c:pt>
                <c:pt idx="23">
                  <c:v>29.969549999999998</c:v>
                </c:pt>
                <c:pt idx="24">
                  <c:v>29.969549999999998</c:v>
                </c:pt>
                <c:pt idx="25">
                  <c:v>29.969549999999998</c:v>
                </c:pt>
                <c:pt idx="26">
                  <c:v>29.969549999999998</c:v>
                </c:pt>
                <c:pt idx="27">
                  <c:v>29.969549999999998</c:v>
                </c:pt>
                <c:pt idx="28">
                  <c:v>29.969549999999998</c:v>
                </c:pt>
                <c:pt idx="29">
                  <c:v>29.969549999999998</c:v>
                </c:pt>
                <c:pt idx="30">
                  <c:v>29.969549999999998</c:v>
                </c:pt>
                <c:pt idx="31">
                  <c:v>29.969549999999998</c:v>
                </c:pt>
                <c:pt idx="32">
                  <c:v>29.969549999999998</c:v>
                </c:pt>
                <c:pt idx="33">
                  <c:v>29.969549999999998</c:v>
                </c:pt>
                <c:pt idx="34">
                  <c:v>29.969549999999998</c:v>
                </c:pt>
                <c:pt idx="35">
                  <c:v>29.969549999999998</c:v>
                </c:pt>
                <c:pt idx="36">
                  <c:v>29.969549999999998</c:v>
                </c:pt>
                <c:pt idx="37">
                  <c:v>29.969549999999998</c:v>
                </c:pt>
                <c:pt idx="38">
                  <c:v>29.969549999999998</c:v>
                </c:pt>
                <c:pt idx="39">
                  <c:v>29.969549999999998</c:v>
                </c:pt>
                <c:pt idx="40">
                  <c:v>29.969549999999998</c:v>
                </c:pt>
                <c:pt idx="41">
                  <c:v>29.969549999999998</c:v>
                </c:pt>
                <c:pt idx="42">
                  <c:v>29.969549999999998</c:v>
                </c:pt>
                <c:pt idx="43">
                  <c:v>29.969549999999998</c:v>
                </c:pt>
                <c:pt idx="44">
                  <c:v>29.969549999999998</c:v>
                </c:pt>
                <c:pt idx="45">
                  <c:v>29.969549999999998</c:v>
                </c:pt>
                <c:pt idx="46">
                  <c:v>29.969549999999998</c:v>
                </c:pt>
                <c:pt idx="47">
                  <c:v>29.969549999999998</c:v>
                </c:pt>
                <c:pt idx="48">
                  <c:v>29.969549999999998</c:v>
                </c:pt>
                <c:pt idx="49">
                  <c:v>29.969549999999998</c:v>
                </c:pt>
                <c:pt idx="50">
                  <c:v>29.969549999999998</c:v>
                </c:pt>
                <c:pt idx="51">
                  <c:v>29.969549999999998</c:v>
                </c:pt>
                <c:pt idx="52">
                  <c:v>29.969549999999998</c:v>
                </c:pt>
                <c:pt idx="53">
                  <c:v>29.969549999999998</c:v>
                </c:pt>
                <c:pt idx="54">
                  <c:v>29.969549999999998</c:v>
                </c:pt>
                <c:pt idx="55">
                  <c:v>29.969549999999998</c:v>
                </c:pt>
                <c:pt idx="56">
                  <c:v>29.969549999999998</c:v>
                </c:pt>
                <c:pt idx="57">
                  <c:v>29.969549999999998</c:v>
                </c:pt>
                <c:pt idx="58">
                  <c:v>29.969549999999998</c:v>
                </c:pt>
                <c:pt idx="59">
                  <c:v>29.969549999999998</c:v>
                </c:pt>
                <c:pt idx="60">
                  <c:v>29.969549999999998</c:v>
                </c:pt>
                <c:pt idx="61">
                  <c:v>29.969549999999998</c:v>
                </c:pt>
                <c:pt idx="62">
                  <c:v>29.969549999999998</c:v>
                </c:pt>
                <c:pt idx="63">
                  <c:v>29.969549999999998</c:v>
                </c:pt>
                <c:pt idx="64">
                  <c:v>29.969549999999998</c:v>
                </c:pt>
                <c:pt idx="65">
                  <c:v>29.969549999999998</c:v>
                </c:pt>
                <c:pt idx="66">
                  <c:v>29.969549999999998</c:v>
                </c:pt>
                <c:pt idx="67">
                  <c:v>29.969549999999998</c:v>
                </c:pt>
                <c:pt idx="68">
                  <c:v>29.969549999999998</c:v>
                </c:pt>
                <c:pt idx="69">
                  <c:v>29.969549999999998</c:v>
                </c:pt>
                <c:pt idx="70">
                  <c:v>29.969549999999998</c:v>
                </c:pt>
                <c:pt idx="71">
                  <c:v>29.969549999999998</c:v>
                </c:pt>
                <c:pt idx="72">
                  <c:v>29.969549999999998</c:v>
                </c:pt>
                <c:pt idx="73">
                  <c:v>29.969549999999998</c:v>
                </c:pt>
                <c:pt idx="74">
                  <c:v>29.969549999999998</c:v>
                </c:pt>
                <c:pt idx="75">
                  <c:v>29.969549999999998</c:v>
                </c:pt>
                <c:pt idx="76">
                  <c:v>29.969549999999998</c:v>
                </c:pt>
                <c:pt idx="77">
                  <c:v>29.969549999999998</c:v>
                </c:pt>
                <c:pt idx="78">
                  <c:v>29.969549999999998</c:v>
                </c:pt>
                <c:pt idx="79">
                  <c:v>29.969549999999998</c:v>
                </c:pt>
                <c:pt idx="80">
                  <c:v>29.969549999999998</c:v>
                </c:pt>
                <c:pt idx="81">
                  <c:v>29.969549999999998</c:v>
                </c:pt>
                <c:pt idx="82">
                  <c:v>29.969549999999998</c:v>
                </c:pt>
                <c:pt idx="83">
                  <c:v>29.969549999999998</c:v>
                </c:pt>
                <c:pt idx="84">
                  <c:v>29.969549999999998</c:v>
                </c:pt>
                <c:pt idx="85">
                  <c:v>29.969549999999998</c:v>
                </c:pt>
                <c:pt idx="86">
                  <c:v>29.969549999999998</c:v>
                </c:pt>
                <c:pt idx="87">
                  <c:v>29.969549999999998</c:v>
                </c:pt>
                <c:pt idx="88">
                  <c:v>29.969549999999998</c:v>
                </c:pt>
                <c:pt idx="89">
                  <c:v>29.969549999999998</c:v>
                </c:pt>
                <c:pt idx="90">
                  <c:v>29.969549999999998</c:v>
                </c:pt>
                <c:pt idx="91">
                  <c:v>29.969549999999998</c:v>
                </c:pt>
                <c:pt idx="92">
                  <c:v>29.969549999999998</c:v>
                </c:pt>
                <c:pt idx="93">
                  <c:v>29.969549999999998</c:v>
                </c:pt>
                <c:pt idx="94">
                  <c:v>29.969549999999998</c:v>
                </c:pt>
                <c:pt idx="95">
                  <c:v>29.969549999999998</c:v>
                </c:pt>
                <c:pt idx="96">
                  <c:v>29.969549999999998</c:v>
                </c:pt>
                <c:pt idx="97">
                  <c:v>29.969549999999998</c:v>
                </c:pt>
                <c:pt idx="98">
                  <c:v>29.969549999999998</c:v>
                </c:pt>
                <c:pt idx="99">
                  <c:v>29.969549999999998</c:v>
                </c:pt>
                <c:pt idx="100">
                  <c:v>29.969549999999998</c:v>
                </c:pt>
                <c:pt idx="101">
                  <c:v>29.969549999999998</c:v>
                </c:pt>
                <c:pt idx="102">
                  <c:v>29.969549999999998</c:v>
                </c:pt>
                <c:pt idx="103">
                  <c:v>29.969549999999998</c:v>
                </c:pt>
                <c:pt idx="104">
                  <c:v>29.969549999999998</c:v>
                </c:pt>
                <c:pt idx="105">
                  <c:v>29.969549999999998</c:v>
                </c:pt>
                <c:pt idx="106">
                  <c:v>29.969549999999998</c:v>
                </c:pt>
                <c:pt idx="107">
                  <c:v>29.969549999999998</c:v>
                </c:pt>
                <c:pt idx="108">
                  <c:v>29.969549999999998</c:v>
                </c:pt>
                <c:pt idx="109">
                  <c:v>29.969549999999998</c:v>
                </c:pt>
                <c:pt idx="110">
                  <c:v>29.969549999999998</c:v>
                </c:pt>
                <c:pt idx="111">
                  <c:v>29.969549999999998</c:v>
                </c:pt>
                <c:pt idx="112">
                  <c:v>29.969549999999998</c:v>
                </c:pt>
                <c:pt idx="113">
                  <c:v>29.969549999999998</c:v>
                </c:pt>
                <c:pt idx="114">
                  <c:v>29.969549999999998</c:v>
                </c:pt>
                <c:pt idx="115">
                  <c:v>29.969549999999998</c:v>
                </c:pt>
                <c:pt idx="116">
                  <c:v>29.969549999999998</c:v>
                </c:pt>
                <c:pt idx="117">
                  <c:v>29.969549999999998</c:v>
                </c:pt>
                <c:pt idx="118">
                  <c:v>29.969549999999998</c:v>
                </c:pt>
                <c:pt idx="119">
                  <c:v>29.969549999999998</c:v>
                </c:pt>
                <c:pt idx="120">
                  <c:v>29.969549999999998</c:v>
                </c:pt>
                <c:pt idx="121">
                  <c:v>29.969549999999998</c:v>
                </c:pt>
                <c:pt idx="122">
                  <c:v>29.969549999999998</c:v>
                </c:pt>
                <c:pt idx="123">
                  <c:v>29.969549999999998</c:v>
                </c:pt>
                <c:pt idx="124">
                  <c:v>29.969549999999998</c:v>
                </c:pt>
                <c:pt idx="125">
                  <c:v>29.969549999999998</c:v>
                </c:pt>
                <c:pt idx="126">
                  <c:v>29.969549999999998</c:v>
                </c:pt>
                <c:pt idx="127">
                  <c:v>29.969549999999998</c:v>
                </c:pt>
                <c:pt idx="128">
                  <c:v>29.969549999999998</c:v>
                </c:pt>
                <c:pt idx="129">
                  <c:v>29.969549999999998</c:v>
                </c:pt>
                <c:pt idx="130">
                  <c:v>29.969549999999998</c:v>
                </c:pt>
                <c:pt idx="131">
                  <c:v>29.969549999999998</c:v>
                </c:pt>
                <c:pt idx="132">
                  <c:v>29.969549999999998</c:v>
                </c:pt>
                <c:pt idx="133">
                  <c:v>29.969549999999998</c:v>
                </c:pt>
                <c:pt idx="134">
                  <c:v>29.969549999999998</c:v>
                </c:pt>
                <c:pt idx="135">
                  <c:v>29.969549999999998</c:v>
                </c:pt>
                <c:pt idx="136">
                  <c:v>29.969549999999998</c:v>
                </c:pt>
                <c:pt idx="137">
                  <c:v>29.969549999999998</c:v>
                </c:pt>
                <c:pt idx="138">
                  <c:v>29.969549999999998</c:v>
                </c:pt>
                <c:pt idx="139">
                  <c:v>29.969549999999998</c:v>
                </c:pt>
                <c:pt idx="140">
                  <c:v>29.969549999999998</c:v>
                </c:pt>
                <c:pt idx="141">
                  <c:v>29.969549999999998</c:v>
                </c:pt>
                <c:pt idx="142">
                  <c:v>29.969549999999998</c:v>
                </c:pt>
                <c:pt idx="143">
                  <c:v>29.969549999999998</c:v>
                </c:pt>
                <c:pt idx="144">
                  <c:v>29.969549999999998</c:v>
                </c:pt>
                <c:pt idx="145">
                  <c:v>29.969549999999998</c:v>
                </c:pt>
                <c:pt idx="146">
                  <c:v>29.969549999999998</c:v>
                </c:pt>
                <c:pt idx="147">
                  <c:v>29.969549999999998</c:v>
                </c:pt>
                <c:pt idx="148">
                  <c:v>29.969549999999998</c:v>
                </c:pt>
                <c:pt idx="149">
                  <c:v>29.969549999999998</c:v>
                </c:pt>
                <c:pt idx="150">
                  <c:v>29.969549999999998</c:v>
                </c:pt>
                <c:pt idx="151">
                  <c:v>29.969549999999998</c:v>
                </c:pt>
                <c:pt idx="152">
                  <c:v>29.969549999999998</c:v>
                </c:pt>
                <c:pt idx="153">
                  <c:v>29.969549999999998</c:v>
                </c:pt>
                <c:pt idx="154">
                  <c:v>29.969549999999998</c:v>
                </c:pt>
                <c:pt idx="155">
                  <c:v>29.969549999999998</c:v>
                </c:pt>
                <c:pt idx="156">
                  <c:v>29.969549999999998</c:v>
                </c:pt>
                <c:pt idx="157">
                  <c:v>29.969549999999998</c:v>
                </c:pt>
                <c:pt idx="158">
                  <c:v>29.969549999999998</c:v>
                </c:pt>
                <c:pt idx="159">
                  <c:v>29.969549999999998</c:v>
                </c:pt>
                <c:pt idx="160">
                  <c:v>29.969549999999998</c:v>
                </c:pt>
                <c:pt idx="161">
                  <c:v>29.969549999999998</c:v>
                </c:pt>
                <c:pt idx="162">
                  <c:v>29.969549999999998</c:v>
                </c:pt>
                <c:pt idx="163">
                  <c:v>29.969549999999998</c:v>
                </c:pt>
                <c:pt idx="164">
                  <c:v>29.969549999999998</c:v>
                </c:pt>
                <c:pt idx="165">
                  <c:v>29.969549999999998</c:v>
                </c:pt>
                <c:pt idx="166">
                  <c:v>29.969549999999998</c:v>
                </c:pt>
                <c:pt idx="167">
                  <c:v>29.969549999999998</c:v>
                </c:pt>
                <c:pt idx="168">
                  <c:v>29.969549999999998</c:v>
                </c:pt>
                <c:pt idx="169">
                  <c:v>29.969549999999998</c:v>
                </c:pt>
                <c:pt idx="170">
                  <c:v>29.969549999999998</c:v>
                </c:pt>
                <c:pt idx="171">
                  <c:v>29.969549999999998</c:v>
                </c:pt>
                <c:pt idx="172">
                  <c:v>29.969549999999998</c:v>
                </c:pt>
                <c:pt idx="173">
                  <c:v>29.969549999999998</c:v>
                </c:pt>
                <c:pt idx="174">
                  <c:v>29.969549999999998</c:v>
                </c:pt>
                <c:pt idx="175">
                  <c:v>29.969549999999998</c:v>
                </c:pt>
                <c:pt idx="176">
                  <c:v>29.969549999999998</c:v>
                </c:pt>
                <c:pt idx="177">
                  <c:v>29.969549999999998</c:v>
                </c:pt>
                <c:pt idx="178">
                  <c:v>29.969549999999998</c:v>
                </c:pt>
                <c:pt idx="179">
                  <c:v>29.969549999999998</c:v>
                </c:pt>
                <c:pt idx="180">
                  <c:v>29.969549999999998</c:v>
                </c:pt>
                <c:pt idx="181">
                  <c:v>29.969549999999998</c:v>
                </c:pt>
                <c:pt idx="182">
                  <c:v>29.969549999999998</c:v>
                </c:pt>
                <c:pt idx="183">
                  <c:v>29.969549999999998</c:v>
                </c:pt>
                <c:pt idx="184">
                  <c:v>29.969549999999998</c:v>
                </c:pt>
                <c:pt idx="185">
                  <c:v>29.969549999999998</c:v>
                </c:pt>
                <c:pt idx="186">
                  <c:v>29.969549999999998</c:v>
                </c:pt>
                <c:pt idx="187">
                  <c:v>29.969549999999998</c:v>
                </c:pt>
                <c:pt idx="188">
                  <c:v>29.969549999999998</c:v>
                </c:pt>
                <c:pt idx="189">
                  <c:v>29.969549999999998</c:v>
                </c:pt>
                <c:pt idx="190">
                  <c:v>29.969549999999998</c:v>
                </c:pt>
                <c:pt idx="191">
                  <c:v>29.969549999999998</c:v>
                </c:pt>
                <c:pt idx="192">
                  <c:v>29.969549999999998</c:v>
                </c:pt>
                <c:pt idx="193">
                  <c:v>29.969549999999998</c:v>
                </c:pt>
                <c:pt idx="194">
                  <c:v>29.969549999999998</c:v>
                </c:pt>
                <c:pt idx="195">
                  <c:v>29.969549999999998</c:v>
                </c:pt>
                <c:pt idx="196">
                  <c:v>29.969549999999998</c:v>
                </c:pt>
                <c:pt idx="197">
                  <c:v>29.969549999999998</c:v>
                </c:pt>
                <c:pt idx="198">
                  <c:v>29.969549999999998</c:v>
                </c:pt>
                <c:pt idx="199">
                  <c:v>29.969549999999998</c:v>
                </c:pt>
                <c:pt idx="200">
                  <c:v>29.969549999999998</c:v>
                </c:pt>
                <c:pt idx="201">
                  <c:v>29.969549999999998</c:v>
                </c:pt>
                <c:pt idx="202">
                  <c:v>29.969549999999998</c:v>
                </c:pt>
                <c:pt idx="203">
                  <c:v>29.969549999999998</c:v>
                </c:pt>
                <c:pt idx="204">
                  <c:v>29.969549999999998</c:v>
                </c:pt>
                <c:pt idx="205">
                  <c:v>29.969549999999998</c:v>
                </c:pt>
                <c:pt idx="206">
                  <c:v>29.969549999999998</c:v>
                </c:pt>
                <c:pt idx="207">
                  <c:v>29.969549999999998</c:v>
                </c:pt>
                <c:pt idx="208">
                  <c:v>29.969549999999998</c:v>
                </c:pt>
                <c:pt idx="209">
                  <c:v>29.969549999999998</c:v>
                </c:pt>
                <c:pt idx="210">
                  <c:v>29.969549999999998</c:v>
                </c:pt>
                <c:pt idx="211">
                  <c:v>29.969549999999998</c:v>
                </c:pt>
                <c:pt idx="212">
                  <c:v>29.969549999999998</c:v>
                </c:pt>
                <c:pt idx="213">
                  <c:v>29.969549999999998</c:v>
                </c:pt>
                <c:pt idx="214">
                  <c:v>29.969549999999998</c:v>
                </c:pt>
                <c:pt idx="215">
                  <c:v>29.969549999999998</c:v>
                </c:pt>
                <c:pt idx="216">
                  <c:v>29.969549999999998</c:v>
                </c:pt>
                <c:pt idx="217">
                  <c:v>29.969549999999998</c:v>
                </c:pt>
                <c:pt idx="218">
                  <c:v>29.969549999999998</c:v>
                </c:pt>
                <c:pt idx="219">
                  <c:v>29.969549999999998</c:v>
                </c:pt>
                <c:pt idx="220">
                  <c:v>29.969549999999998</c:v>
                </c:pt>
                <c:pt idx="221">
                  <c:v>29.969549999999998</c:v>
                </c:pt>
                <c:pt idx="222">
                  <c:v>29.969549999999998</c:v>
                </c:pt>
                <c:pt idx="223">
                  <c:v>29.969549999999998</c:v>
                </c:pt>
                <c:pt idx="224">
                  <c:v>29.969549999999998</c:v>
                </c:pt>
                <c:pt idx="225">
                  <c:v>29.969549999999998</c:v>
                </c:pt>
                <c:pt idx="226">
                  <c:v>29.969549999999998</c:v>
                </c:pt>
                <c:pt idx="227">
                  <c:v>29.969549999999998</c:v>
                </c:pt>
                <c:pt idx="228">
                  <c:v>29.969549999999998</c:v>
                </c:pt>
                <c:pt idx="229">
                  <c:v>29.969549999999998</c:v>
                </c:pt>
                <c:pt idx="230">
                  <c:v>29.969549999999998</c:v>
                </c:pt>
                <c:pt idx="231">
                  <c:v>29.969549999999998</c:v>
                </c:pt>
                <c:pt idx="232">
                  <c:v>29.969549999999998</c:v>
                </c:pt>
                <c:pt idx="233">
                  <c:v>29.969549999999998</c:v>
                </c:pt>
                <c:pt idx="234">
                  <c:v>29.969549999999998</c:v>
                </c:pt>
                <c:pt idx="235">
                  <c:v>29.969549999999998</c:v>
                </c:pt>
                <c:pt idx="236">
                  <c:v>29.969549999999998</c:v>
                </c:pt>
                <c:pt idx="237">
                  <c:v>29.969549999999998</c:v>
                </c:pt>
                <c:pt idx="238">
                  <c:v>29.969549999999998</c:v>
                </c:pt>
                <c:pt idx="239">
                  <c:v>29.969549999999998</c:v>
                </c:pt>
                <c:pt idx="240">
                  <c:v>29.969549999999998</c:v>
                </c:pt>
                <c:pt idx="241">
                  <c:v>29.969549999999998</c:v>
                </c:pt>
                <c:pt idx="242">
                  <c:v>29.969549999999998</c:v>
                </c:pt>
                <c:pt idx="243">
                  <c:v>29.969549999999998</c:v>
                </c:pt>
                <c:pt idx="244">
                  <c:v>29.969549999999998</c:v>
                </c:pt>
                <c:pt idx="245">
                  <c:v>29.969549999999998</c:v>
                </c:pt>
                <c:pt idx="246">
                  <c:v>29.969549999999998</c:v>
                </c:pt>
                <c:pt idx="247">
                  <c:v>29.969549999999998</c:v>
                </c:pt>
                <c:pt idx="248">
                  <c:v>29.969549999999998</c:v>
                </c:pt>
                <c:pt idx="249">
                  <c:v>29.969549999999998</c:v>
                </c:pt>
                <c:pt idx="250">
                  <c:v>29.969549999999998</c:v>
                </c:pt>
                <c:pt idx="251">
                  <c:v>29.969549999999998</c:v>
                </c:pt>
                <c:pt idx="252">
                  <c:v>29.969549999999998</c:v>
                </c:pt>
                <c:pt idx="253">
                  <c:v>29.969549999999998</c:v>
                </c:pt>
                <c:pt idx="254">
                  <c:v>29.969549999999998</c:v>
                </c:pt>
                <c:pt idx="255">
                  <c:v>29.969549999999998</c:v>
                </c:pt>
                <c:pt idx="256">
                  <c:v>29.969549999999998</c:v>
                </c:pt>
                <c:pt idx="257">
                  <c:v>29.969549999999998</c:v>
                </c:pt>
                <c:pt idx="258">
                  <c:v>29.969549999999998</c:v>
                </c:pt>
                <c:pt idx="259">
                  <c:v>29.969549999999998</c:v>
                </c:pt>
                <c:pt idx="260">
                  <c:v>29.969549999999998</c:v>
                </c:pt>
                <c:pt idx="261">
                  <c:v>29.969549999999998</c:v>
                </c:pt>
                <c:pt idx="262">
                  <c:v>29.969549999999998</c:v>
                </c:pt>
                <c:pt idx="263">
                  <c:v>29.969549999999998</c:v>
                </c:pt>
                <c:pt idx="264">
                  <c:v>29.969549999999998</c:v>
                </c:pt>
                <c:pt idx="265">
                  <c:v>29.969549999999998</c:v>
                </c:pt>
                <c:pt idx="266">
                  <c:v>29.969549999999998</c:v>
                </c:pt>
                <c:pt idx="267">
                  <c:v>29.969549999999998</c:v>
                </c:pt>
                <c:pt idx="268">
                  <c:v>29.969549999999998</c:v>
                </c:pt>
                <c:pt idx="269">
                  <c:v>29.969549999999998</c:v>
                </c:pt>
                <c:pt idx="270">
                  <c:v>29.969549999999998</c:v>
                </c:pt>
                <c:pt idx="271">
                  <c:v>29.969549999999998</c:v>
                </c:pt>
                <c:pt idx="272">
                  <c:v>29.969549999999998</c:v>
                </c:pt>
                <c:pt idx="273">
                  <c:v>29.969549999999998</c:v>
                </c:pt>
                <c:pt idx="274">
                  <c:v>29.969549999999998</c:v>
                </c:pt>
                <c:pt idx="275">
                  <c:v>29.969549999999998</c:v>
                </c:pt>
                <c:pt idx="276">
                  <c:v>29.969549999999998</c:v>
                </c:pt>
                <c:pt idx="277">
                  <c:v>29.969549999999998</c:v>
                </c:pt>
                <c:pt idx="278">
                  <c:v>29.969549999999998</c:v>
                </c:pt>
                <c:pt idx="279">
                  <c:v>29.969549999999998</c:v>
                </c:pt>
                <c:pt idx="280">
                  <c:v>29.969549999999998</c:v>
                </c:pt>
                <c:pt idx="281">
                  <c:v>29.969549999999998</c:v>
                </c:pt>
                <c:pt idx="282">
                  <c:v>29.969549999999998</c:v>
                </c:pt>
                <c:pt idx="283">
                  <c:v>29.969549999999998</c:v>
                </c:pt>
                <c:pt idx="284">
                  <c:v>29.969549999999998</c:v>
                </c:pt>
                <c:pt idx="285">
                  <c:v>29.969549999999998</c:v>
                </c:pt>
                <c:pt idx="286">
                  <c:v>29.969549999999998</c:v>
                </c:pt>
                <c:pt idx="287">
                  <c:v>29.969549999999998</c:v>
                </c:pt>
                <c:pt idx="288">
                  <c:v>29.969549999999998</c:v>
                </c:pt>
                <c:pt idx="289">
                  <c:v>29.969549999999998</c:v>
                </c:pt>
                <c:pt idx="290">
                  <c:v>29.969549999999998</c:v>
                </c:pt>
                <c:pt idx="291">
                  <c:v>29.969549999999998</c:v>
                </c:pt>
                <c:pt idx="292">
                  <c:v>29.969549999999998</c:v>
                </c:pt>
                <c:pt idx="293">
                  <c:v>29.969549999999998</c:v>
                </c:pt>
                <c:pt idx="294">
                  <c:v>29.969549999999998</c:v>
                </c:pt>
                <c:pt idx="295">
                  <c:v>29.969549999999998</c:v>
                </c:pt>
                <c:pt idx="296">
                  <c:v>29.969549999999998</c:v>
                </c:pt>
                <c:pt idx="297">
                  <c:v>29.969549999999998</c:v>
                </c:pt>
                <c:pt idx="298">
                  <c:v>29.969549999999998</c:v>
                </c:pt>
                <c:pt idx="299">
                  <c:v>29.969549999999998</c:v>
                </c:pt>
                <c:pt idx="300">
                  <c:v>29.969549999999998</c:v>
                </c:pt>
                <c:pt idx="301">
                  <c:v>29.969549999999998</c:v>
                </c:pt>
                <c:pt idx="302">
                  <c:v>29.969549999999998</c:v>
                </c:pt>
                <c:pt idx="303">
                  <c:v>29.969549999999998</c:v>
                </c:pt>
                <c:pt idx="304">
                  <c:v>29.969549999999998</c:v>
                </c:pt>
                <c:pt idx="305">
                  <c:v>29.969549999999998</c:v>
                </c:pt>
                <c:pt idx="306">
                  <c:v>29.969549999999998</c:v>
                </c:pt>
                <c:pt idx="307">
                  <c:v>29.969549999999998</c:v>
                </c:pt>
                <c:pt idx="308">
                  <c:v>29.969549999999998</c:v>
                </c:pt>
                <c:pt idx="309">
                  <c:v>29.969549999999998</c:v>
                </c:pt>
                <c:pt idx="310">
                  <c:v>29.969549999999998</c:v>
                </c:pt>
                <c:pt idx="311">
                  <c:v>29.969549999999998</c:v>
                </c:pt>
                <c:pt idx="312">
                  <c:v>29.969549999999998</c:v>
                </c:pt>
                <c:pt idx="313">
                  <c:v>29.969549999999998</c:v>
                </c:pt>
                <c:pt idx="314">
                  <c:v>29.969549999999998</c:v>
                </c:pt>
                <c:pt idx="315">
                  <c:v>29.969549999999998</c:v>
                </c:pt>
                <c:pt idx="316">
                  <c:v>29.969549999999998</c:v>
                </c:pt>
                <c:pt idx="317">
                  <c:v>29.969549999999998</c:v>
                </c:pt>
                <c:pt idx="318">
                  <c:v>29.969549999999998</c:v>
                </c:pt>
                <c:pt idx="319">
                  <c:v>29.969549999999998</c:v>
                </c:pt>
                <c:pt idx="320">
                  <c:v>29.969549999999998</c:v>
                </c:pt>
                <c:pt idx="321">
                  <c:v>29.969549999999998</c:v>
                </c:pt>
                <c:pt idx="322">
                  <c:v>29.969549999999998</c:v>
                </c:pt>
                <c:pt idx="323">
                  <c:v>29.969549999999998</c:v>
                </c:pt>
                <c:pt idx="324">
                  <c:v>29.969549999999998</c:v>
                </c:pt>
                <c:pt idx="325">
                  <c:v>29.969549999999998</c:v>
                </c:pt>
                <c:pt idx="326">
                  <c:v>29.969549999999998</c:v>
                </c:pt>
                <c:pt idx="327">
                  <c:v>29.969549999999998</c:v>
                </c:pt>
                <c:pt idx="328">
                  <c:v>29.969549999999998</c:v>
                </c:pt>
                <c:pt idx="329">
                  <c:v>29.969549999999998</c:v>
                </c:pt>
                <c:pt idx="330">
                  <c:v>29.969549999999998</c:v>
                </c:pt>
                <c:pt idx="331">
                  <c:v>29.969549999999998</c:v>
                </c:pt>
                <c:pt idx="332">
                  <c:v>29.969549999999998</c:v>
                </c:pt>
                <c:pt idx="333">
                  <c:v>29.969549999999998</c:v>
                </c:pt>
                <c:pt idx="334">
                  <c:v>29.969549999999998</c:v>
                </c:pt>
                <c:pt idx="335">
                  <c:v>29.969549999999998</c:v>
                </c:pt>
                <c:pt idx="336">
                  <c:v>29.969549999999998</c:v>
                </c:pt>
                <c:pt idx="337">
                  <c:v>29.969549999999998</c:v>
                </c:pt>
                <c:pt idx="338">
                  <c:v>29.969549999999998</c:v>
                </c:pt>
                <c:pt idx="339">
                  <c:v>29.969549999999998</c:v>
                </c:pt>
                <c:pt idx="340">
                  <c:v>29.969549999999998</c:v>
                </c:pt>
                <c:pt idx="341">
                  <c:v>29.969549999999998</c:v>
                </c:pt>
                <c:pt idx="342">
                  <c:v>29.969549999999998</c:v>
                </c:pt>
                <c:pt idx="343">
                  <c:v>29.969549999999998</c:v>
                </c:pt>
                <c:pt idx="344">
                  <c:v>29.969549999999998</c:v>
                </c:pt>
                <c:pt idx="345">
                  <c:v>29.969549999999998</c:v>
                </c:pt>
                <c:pt idx="346">
                  <c:v>29.969549999999998</c:v>
                </c:pt>
                <c:pt idx="347">
                  <c:v>29.969549999999998</c:v>
                </c:pt>
                <c:pt idx="348">
                  <c:v>29.969549999999998</c:v>
                </c:pt>
                <c:pt idx="349">
                  <c:v>29.969549999999998</c:v>
                </c:pt>
                <c:pt idx="350">
                  <c:v>29.969549999999998</c:v>
                </c:pt>
                <c:pt idx="351">
                  <c:v>29.969549999999998</c:v>
                </c:pt>
                <c:pt idx="352">
                  <c:v>29.969549999999998</c:v>
                </c:pt>
                <c:pt idx="353">
                  <c:v>29.969549999999998</c:v>
                </c:pt>
                <c:pt idx="354">
                  <c:v>29.969549999999998</c:v>
                </c:pt>
                <c:pt idx="355">
                  <c:v>29.969549999999998</c:v>
                </c:pt>
                <c:pt idx="356">
                  <c:v>29.969549999999998</c:v>
                </c:pt>
                <c:pt idx="357">
                  <c:v>29.969549999999998</c:v>
                </c:pt>
                <c:pt idx="358">
                  <c:v>29.969549999999998</c:v>
                </c:pt>
                <c:pt idx="359">
                  <c:v>29.969549999999998</c:v>
                </c:pt>
                <c:pt idx="360">
                  <c:v>29.969549999999998</c:v>
                </c:pt>
                <c:pt idx="361">
                  <c:v>29.969549999999998</c:v>
                </c:pt>
                <c:pt idx="362">
                  <c:v>29.969549999999998</c:v>
                </c:pt>
                <c:pt idx="363">
                  <c:v>29.969549999999998</c:v>
                </c:pt>
                <c:pt idx="364">
                  <c:v>29.969549999999998</c:v>
                </c:pt>
                <c:pt idx="365">
                  <c:v>29.969549999999998</c:v>
                </c:pt>
                <c:pt idx="366">
                  <c:v>29.969549999999998</c:v>
                </c:pt>
                <c:pt idx="367">
                  <c:v>29.969549999999998</c:v>
                </c:pt>
                <c:pt idx="368">
                  <c:v>29.969549999999998</c:v>
                </c:pt>
                <c:pt idx="369">
                  <c:v>29.969549999999998</c:v>
                </c:pt>
                <c:pt idx="370">
                  <c:v>29.969549999999998</c:v>
                </c:pt>
                <c:pt idx="371">
                  <c:v>29.969549999999998</c:v>
                </c:pt>
                <c:pt idx="372">
                  <c:v>29.969549999999998</c:v>
                </c:pt>
                <c:pt idx="373">
                  <c:v>29.969549999999998</c:v>
                </c:pt>
                <c:pt idx="374">
                  <c:v>29.969549999999998</c:v>
                </c:pt>
                <c:pt idx="375">
                  <c:v>29.969549999999998</c:v>
                </c:pt>
                <c:pt idx="376">
                  <c:v>29.969549999999998</c:v>
                </c:pt>
                <c:pt idx="377">
                  <c:v>29.969549999999998</c:v>
                </c:pt>
                <c:pt idx="378">
                  <c:v>29.969549999999998</c:v>
                </c:pt>
                <c:pt idx="379">
                  <c:v>29.969549999999998</c:v>
                </c:pt>
                <c:pt idx="380">
                  <c:v>29.969549999999998</c:v>
                </c:pt>
                <c:pt idx="381">
                  <c:v>29.969549999999998</c:v>
                </c:pt>
                <c:pt idx="382">
                  <c:v>29.969549999999998</c:v>
                </c:pt>
                <c:pt idx="383">
                  <c:v>29.969549999999998</c:v>
                </c:pt>
                <c:pt idx="384">
                  <c:v>29.969549999999998</c:v>
                </c:pt>
                <c:pt idx="385">
                  <c:v>29.969549999999998</c:v>
                </c:pt>
                <c:pt idx="386">
                  <c:v>29.969549999999998</c:v>
                </c:pt>
                <c:pt idx="387">
                  <c:v>29.969549999999998</c:v>
                </c:pt>
                <c:pt idx="388">
                  <c:v>29.969549999999998</c:v>
                </c:pt>
                <c:pt idx="389">
                  <c:v>29.969549999999998</c:v>
                </c:pt>
                <c:pt idx="390">
                  <c:v>29.969549999999998</c:v>
                </c:pt>
                <c:pt idx="391">
                  <c:v>29.969549999999998</c:v>
                </c:pt>
                <c:pt idx="392">
                  <c:v>29.969549999999998</c:v>
                </c:pt>
                <c:pt idx="393">
                  <c:v>29.969549999999998</c:v>
                </c:pt>
                <c:pt idx="394">
                  <c:v>29.969549999999998</c:v>
                </c:pt>
                <c:pt idx="395">
                  <c:v>29.969549999999998</c:v>
                </c:pt>
                <c:pt idx="396">
                  <c:v>29.969549999999998</c:v>
                </c:pt>
                <c:pt idx="397">
                  <c:v>29.969549999999998</c:v>
                </c:pt>
                <c:pt idx="398">
                  <c:v>29.969549999999998</c:v>
                </c:pt>
                <c:pt idx="399">
                  <c:v>29.969549999999998</c:v>
                </c:pt>
                <c:pt idx="400">
                  <c:v>29.969549999999998</c:v>
                </c:pt>
                <c:pt idx="401">
                  <c:v>29.969549999999998</c:v>
                </c:pt>
                <c:pt idx="402">
                  <c:v>29.969549999999998</c:v>
                </c:pt>
                <c:pt idx="403">
                  <c:v>29.969549999999998</c:v>
                </c:pt>
                <c:pt idx="404">
                  <c:v>29.969549999999998</c:v>
                </c:pt>
                <c:pt idx="405">
                  <c:v>29.969549999999998</c:v>
                </c:pt>
                <c:pt idx="406">
                  <c:v>29.969549999999998</c:v>
                </c:pt>
                <c:pt idx="407">
                  <c:v>29.969549999999998</c:v>
                </c:pt>
                <c:pt idx="408">
                  <c:v>29.969549999999998</c:v>
                </c:pt>
                <c:pt idx="409">
                  <c:v>29.969549999999998</c:v>
                </c:pt>
                <c:pt idx="410">
                  <c:v>29.969549999999998</c:v>
                </c:pt>
                <c:pt idx="411">
                  <c:v>29.969549999999998</c:v>
                </c:pt>
                <c:pt idx="412">
                  <c:v>29.969549999999998</c:v>
                </c:pt>
                <c:pt idx="413">
                  <c:v>29.969549999999998</c:v>
                </c:pt>
                <c:pt idx="414">
                  <c:v>29.969549999999998</c:v>
                </c:pt>
                <c:pt idx="415">
                  <c:v>29.969549999999998</c:v>
                </c:pt>
                <c:pt idx="416">
                  <c:v>29.969549999999998</c:v>
                </c:pt>
                <c:pt idx="417">
                  <c:v>29.969549999999998</c:v>
                </c:pt>
                <c:pt idx="418">
                  <c:v>29.969549999999998</c:v>
                </c:pt>
                <c:pt idx="419">
                  <c:v>29.969549999999998</c:v>
                </c:pt>
                <c:pt idx="420">
                  <c:v>29.969549999999998</c:v>
                </c:pt>
                <c:pt idx="421">
                  <c:v>29.969549999999998</c:v>
                </c:pt>
                <c:pt idx="422">
                  <c:v>29.969549999999998</c:v>
                </c:pt>
                <c:pt idx="423">
                  <c:v>29.969549999999998</c:v>
                </c:pt>
                <c:pt idx="424">
                  <c:v>29.969549999999998</c:v>
                </c:pt>
                <c:pt idx="425">
                  <c:v>29.969549999999998</c:v>
                </c:pt>
                <c:pt idx="426">
                  <c:v>29.969549999999998</c:v>
                </c:pt>
                <c:pt idx="427">
                  <c:v>29.969549999999998</c:v>
                </c:pt>
                <c:pt idx="428">
                  <c:v>29.969549999999998</c:v>
                </c:pt>
                <c:pt idx="429">
                  <c:v>29.969549999999998</c:v>
                </c:pt>
                <c:pt idx="430">
                  <c:v>29.969549999999998</c:v>
                </c:pt>
                <c:pt idx="431">
                  <c:v>29.969549999999998</c:v>
                </c:pt>
                <c:pt idx="432">
                  <c:v>29.969549999999998</c:v>
                </c:pt>
                <c:pt idx="433">
                  <c:v>29.969549999999998</c:v>
                </c:pt>
                <c:pt idx="434">
                  <c:v>29.969549999999998</c:v>
                </c:pt>
                <c:pt idx="435">
                  <c:v>29.969549999999998</c:v>
                </c:pt>
                <c:pt idx="436">
                  <c:v>29.969549999999998</c:v>
                </c:pt>
                <c:pt idx="437">
                  <c:v>29.969549999999998</c:v>
                </c:pt>
                <c:pt idx="438">
                  <c:v>29.969549999999998</c:v>
                </c:pt>
                <c:pt idx="439">
                  <c:v>29.969549999999998</c:v>
                </c:pt>
                <c:pt idx="440">
                  <c:v>29.969549999999998</c:v>
                </c:pt>
                <c:pt idx="441">
                  <c:v>29.969549999999998</c:v>
                </c:pt>
                <c:pt idx="442">
                  <c:v>29.969549999999998</c:v>
                </c:pt>
                <c:pt idx="443">
                  <c:v>29.969549999999998</c:v>
                </c:pt>
                <c:pt idx="444">
                  <c:v>29.969549999999998</c:v>
                </c:pt>
                <c:pt idx="445">
                  <c:v>29.969549999999998</c:v>
                </c:pt>
                <c:pt idx="446">
                  <c:v>29.969549999999998</c:v>
                </c:pt>
                <c:pt idx="447">
                  <c:v>29.969549999999998</c:v>
                </c:pt>
                <c:pt idx="448">
                  <c:v>29.969549999999998</c:v>
                </c:pt>
                <c:pt idx="449">
                  <c:v>29.969549999999998</c:v>
                </c:pt>
                <c:pt idx="450">
                  <c:v>29.969549999999998</c:v>
                </c:pt>
                <c:pt idx="451">
                  <c:v>29.969549999999998</c:v>
                </c:pt>
                <c:pt idx="452">
                  <c:v>29.969549999999998</c:v>
                </c:pt>
                <c:pt idx="453">
                  <c:v>29.969549999999998</c:v>
                </c:pt>
                <c:pt idx="454">
                  <c:v>29.969549999999998</c:v>
                </c:pt>
                <c:pt idx="455">
                  <c:v>29.969549999999998</c:v>
                </c:pt>
                <c:pt idx="456">
                  <c:v>29.969549999999998</c:v>
                </c:pt>
                <c:pt idx="457">
                  <c:v>29.969549999999998</c:v>
                </c:pt>
                <c:pt idx="458">
                  <c:v>29.969549999999998</c:v>
                </c:pt>
                <c:pt idx="459">
                  <c:v>29.969549999999998</c:v>
                </c:pt>
                <c:pt idx="460">
                  <c:v>29.969549999999998</c:v>
                </c:pt>
                <c:pt idx="461">
                  <c:v>29.969549999999998</c:v>
                </c:pt>
                <c:pt idx="462">
                  <c:v>29.969549999999998</c:v>
                </c:pt>
                <c:pt idx="463">
                  <c:v>29.969549999999998</c:v>
                </c:pt>
                <c:pt idx="464">
                  <c:v>29.969549999999998</c:v>
                </c:pt>
                <c:pt idx="465">
                  <c:v>29.969549999999998</c:v>
                </c:pt>
                <c:pt idx="466">
                  <c:v>29.969549999999998</c:v>
                </c:pt>
                <c:pt idx="467">
                  <c:v>29.969549999999998</c:v>
                </c:pt>
                <c:pt idx="468">
                  <c:v>29.969549999999998</c:v>
                </c:pt>
                <c:pt idx="469">
                  <c:v>29.969549999999998</c:v>
                </c:pt>
                <c:pt idx="470">
                  <c:v>29.969549999999998</c:v>
                </c:pt>
                <c:pt idx="471">
                  <c:v>29.969549999999998</c:v>
                </c:pt>
                <c:pt idx="472">
                  <c:v>29.969549999999998</c:v>
                </c:pt>
                <c:pt idx="473">
                  <c:v>29.969549999999998</c:v>
                </c:pt>
                <c:pt idx="474">
                  <c:v>29.969549999999998</c:v>
                </c:pt>
                <c:pt idx="475">
                  <c:v>29.969549999999998</c:v>
                </c:pt>
                <c:pt idx="476">
                  <c:v>29.969549999999998</c:v>
                </c:pt>
                <c:pt idx="477">
                  <c:v>29.969549999999998</c:v>
                </c:pt>
                <c:pt idx="478">
                  <c:v>29.969549999999998</c:v>
                </c:pt>
                <c:pt idx="479">
                  <c:v>29.969549999999998</c:v>
                </c:pt>
                <c:pt idx="480">
                  <c:v>29.969549999999998</c:v>
                </c:pt>
                <c:pt idx="481">
                  <c:v>29.969549999999998</c:v>
                </c:pt>
                <c:pt idx="482">
                  <c:v>29.969549999999998</c:v>
                </c:pt>
                <c:pt idx="483">
                  <c:v>29.969549999999998</c:v>
                </c:pt>
                <c:pt idx="484">
                  <c:v>29.969549999999998</c:v>
                </c:pt>
                <c:pt idx="485">
                  <c:v>29.969549999999998</c:v>
                </c:pt>
                <c:pt idx="486">
                  <c:v>29.969549999999998</c:v>
                </c:pt>
                <c:pt idx="487">
                  <c:v>29.969549999999998</c:v>
                </c:pt>
                <c:pt idx="488">
                  <c:v>29.969549999999998</c:v>
                </c:pt>
                <c:pt idx="489">
                  <c:v>29.969549999999998</c:v>
                </c:pt>
                <c:pt idx="490">
                  <c:v>29.969549999999998</c:v>
                </c:pt>
                <c:pt idx="491">
                  <c:v>29.969549999999998</c:v>
                </c:pt>
                <c:pt idx="492">
                  <c:v>29.969549999999998</c:v>
                </c:pt>
                <c:pt idx="493">
                  <c:v>29.969549999999998</c:v>
                </c:pt>
                <c:pt idx="494">
                  <c:v>29.969549999999998</c:v>
                </c:pt>
                <c:pt idx="495">
                  <c:v>29.969549999999998</c:v>
                </c:pt>
                <c:pt idx="496">
                  <c:v>29.969549999999998</c:v>
                </c:pt>
                <c:pt idx="497">
                  <c:v>29.969549999999998</c:v>
                </c:pt>
                <c:pt idx="498">
                  <c:v>29.969549999999998</c:v>
                </c:pt>
                <c:pt idx="499">
                  <c:v>29.969549999999998</c:v>
                </c:pt>
                <c:pt idx="500">
                  <c:v>29.969549999999998</c:v>
                </c:pt>
                <c:pt idx="501">
                  <c:v>29.969549999999998</c:v>
                </c:pt>
                <c:pt idx="502">
                  <c:v>29.969549999999998</c:v>
                </c:pt>
                <c:pt idx="503">
                  <c:v>29.969549999999998</c:v>
                </c:pt>
                <c:pt idx="504">
                  <c:v>29.969549999999998</c:v>
                </c:pt>
                <c:pt idx="505">
                  <c:v>29.969549999999998</c:v>
                </c:pt>
                <c:pt idx="506">
                  <c:v>29.969549999999998</c:v>
                </c:pt>
                <c:pt idx="507">
                  <c:v>29.969549999999998</c:v>
                </c:pt>
                <c:pt idx="508">
                  <c:v>29.969549999999998</c:v>
                </c:pt>
                <c:pt idx="509">
                  <c:v>29.969549999999998</c:v>
                </c:pt>
                <c:pt idx="510">
                  <c:v>29.969549999999998</c:v>
                </c:pt>
                <c:pt idx="511">
                  <c:v>29.969549999999998</c:v>
                </c:pt>
                <c:pt idx="512">
                  <c:v>29.969549999999998</c:v>
                </c:pt>
                <c:pt idx="513">
                  <c:v>29.969549999999998</c:v>
                </c:pt>
                <c:pt idx="514">
                  <c:v>29.969549999999998</c:v>
                </c:pt>
                <c:pt idx="515">
                  <c:v>29.969549999999998</c:v>
                </c:pt>
                <c:pt idx="516">
                  <c:v>29.969549999999998</c:v>
                </c:pt>
                <c:pt idx="517">
                  <c:v>29.969549999999998</c:v>
                </c:pt>
                <c:pt idx="518">
                  <c:v>29.969549999999998</c:v>
                </c:pt>
                <c:pt idx="519">
                  <c:v>29.969549999999998</c:v>
                </c:pt>
                <c:pt idx="520">
                  <c:v>29.969549999999998</c:v>
                </c:pt>
                <c:pt idx="521">
                  <c:v>29.969549999999998</c:v>
                </c:pt>
                <c:pt idx="522">
                  <c:v>29.969549999999998</c:v>
                </c:pt>
                <c:pt idx="523">
                  <c:v>29.969549999999998</c:v>
                </c:pt>
                <c:pt idx="524">
                  <c:v>29.969549999999998</c:v>
                </c:pt>
                <c:pt idx="525">
                  <c:v>29.969549999999998</c:v>
                </c:pt>
                <c:pt idx="526">
                  <c:v>29.969549999999998</c:v>
                </c:pt>
                <c:pt idx="527">
                  <c:v>29.969549999999998</c:v>
                </c:pt>
                <c:pt idx="528">
                  <c:v>29.969549999999998</c:v>
                </c:pt>
                <c:pt idx="529">
                  <c:v>29.969549999999998</c:v>
                </c:pt>
                <c:pt idx="530">
                  <c:v>29.969549999999998</c:v>
                </c:pt>
                <c:pt idx="531">
                  <c:v>29.969549999999998</c:v>
                </c:pt>
                <c:pt idx="532">
                  <c:v>29.969549999999998</c:v>
                </c:pt>
                <c:pt idx="533">
                  <c:v>29.969549999999998</c:v>
                </c:pt>
                <c:pt idx="534">
                  <c:v>29.969549999999998</c:v>
                </c:pt>
                <c:pt idx="535">
                  <c:v>29.969549999999998</c:v>
                </c:pt>
                <c:pt idx="536">
                  <c:v>29.969549999999998</c:v>
                </c:pt>
                <c:pt idx="537">
                  <c:v>29.969549999999998</c:v>
                </c:pt>
                <c:pt idx="538">
                  <c:v>29.969549999999998</c:v>
                </c:pt>
                <c:pt idx="539">
                  <c:v>29.969549999999998</c:v>
                </c:pt>
                <c:pt idx="540">
                  <c:v>29.969549999999998</c:v>
                </c:pt>
                <c:pt idx="541">
                  <c:v>29.969549999999998</c:v>
                </c:pt>
                <c:pt idx="542">
                  <c:v>29.969549999999998</c:v>
                </c:pt>
                <c:pt idx="543">
                  <c:v>29.969549999999998</c:v>
                </c:pt>
                <c:pt idx="544">
                  <c:v>29.969549999999998</c:v>
                </c:pt>
                <c:pt idx="545">
                  <c:v>29.969549999999998</c:v>
                </c:pt>
                <c:pt idx="546">
                  <c:v>29.969549999999998</c:v>
                </c:pt>
                <c:pt idx="547">
                  <c:v>29.969549999999998</c:v>
                </c:pt>
                <c:pt idx="548">
                  <c:v>29.969549999999998</c:v>
                </c:pt>
                <c:pt idx="549">
                  <c:v>29.969549999999998</c:v>
                </c:pt>
                <c:pt idx="550">
                  <c:v>29.969549999999998</c:v>
                </c:pt>
                <c:pt idx="551">
                  <c:v>29.969549999999998</c:v>
                </c:pt>
                <c:pt idx="552">
                  <c:v>29.969549999999998</c:v>
                </c:pt>
                <c:pt idx="553">
                  <c:v>29.969549999999998</c:v>
                </c:pt>
                <c:pt idx="554">
                  <c:v>29.969549999999998</c:v>
                </c:pt>
                <c:pt idx="555">
                  <c:v>29.969549999999998</c:v>
                </c:pt>
                <c:pt idx="556">
                  <c:v>29.969549999999998</c:v>
                </c:pt>
                <c:pt idx="557">
                  <c:v>29.969549999999998</c:v>
                </c:pt>
                <c:pt idx="558">
                  <c:v>29.969549999999998</c:v>
                </c:pt>
                <c:pt idx="559">
                  <c:v>29.969549999999998</c:v>
                </c:pt>
                <c:pt idx="560">
                  <c:v>29.969549999999998</c:v>
                </c:pt>
                <c:pt idx="561">
                  <c:v>29.969549999999998</c:v>
                </c:pt>
                <c:pt idx="562">
                  <c:v>29.969549999999998</c:v>
                </c:pt>
                <c:pt idx="563">
                  <c:v>29.969549999999998</c:v>
                </c:pt>
                <c:pt idx="564">
                  <c:v>29.969549999999998</c:v>
                </c:pt>
                <c:pt idx="565">
                  <c:v>29.969549999999998</c:v>
                </c:pt>
                <c:pt idx="566">
                  <c:v>29.969549999999998</c:v>
                </c:pt>
                <c:pt idx="567">
                  <c:v>29.969549999999998</c:v>
                </c:pt>
                <c:pt idx="568">
                  <c:v>29.969549999999998</c:v>
                </c:pt>
                <c:pt idx="569">
                  <c:v>29.969549999999998</c:v>
                </c:pt>
                <c:pt idx="570">
                  <c:v>29.969549999999998</c:v>
                </c:pt>
                <c:pt idx="571">
                  <c:v>29.969549999999998</c:v>
                </c:pt>
                <c:pt idx="572">
                  <c:v>29.969549999999998</c:v>
                </c:pt>
                <c:pt idx="573">
                  <c:v>29.969549999999998</c:v>
                </c:pt>
                <c:pt idx="574">
                  <c:v>29.969549999999998</c:v>
                </c:pt>
                <c:pt idx="575">
                  <c:v>29.969549999999998</c:v>
                </c:pt>
                <c:pt idx="576">
                  <c:v>29.969549999999998</c:v>
                </c:pt>
                <c:pt idx="577">
                  <c:v>29.969549999999998</c:v>
                </c:pt>
                <c:pt idx="578">
                  <c:v>29.969549999999998</c:v>
                </c:pt>
                <c:pt idx="579">
                  <c:v>29.969549999999998</c:v>
                </c:pt>
                <c:pt idx="580">
                  <c:v>29.969549999999998</c:v>
                </c:pt>
                <c:pt idx="581">
                  <c:v>29.969549999999998</c:v>
                </c:pt>
                <c:pt idx="582">
                  <c:v>29.969549999999998</c:v>
                </c:pt>
                <c:pt idx="583">
                  <c:v>29.969549999999998</c:v>
                </c:pt>
                <c:pt idx="584">
                  <c:v>29.969549999999998</c:v>
                </c:pt>
                <c:pt idx="585">
                  <c:v>29.969549999999998</c:v>
                </c:pt>
                <c:pt idx="586">
                  <c:v>29.969549999999998</c:v>
                </c:pt>
                <c:pt idx="587">
                  <c:v>29.969549999999998</c:v>
                </c:pt>
                <c:pt idx="588">
                  <c:v>29.969549999999998</c:v>
                </c:pt>
                <c:pt idx="589">
                  <c:v>29.969549999999998</c:v>
                </c:pt>
                <c:pt idx="590">
                  <c:v>29.969549999999998</c:v>
                </c:pt>
                <c:pt idx="591">
                  <c:v>29.969549999999998</c:v>
                </c:pt>
                <c:pt idx="592">
                  <c:v>29.969549999999998</c:v>
                </c:pt>
                <c:pt idx="593">
                  <c:v>29.969549999999998</c:v>
                </c:pt>
                <c:pt idx="594">
                  <c:v>29.969549999999998</c:v>
                </c:pt>
                <c:pt idx="595">
                  <c:v>29.969549999999998</c:v>
                </c:pt>
                <c:pt idx="596">
                  <c:v>29.969549999999998</c:v>
                </c:pt>
                <c:pt idx="597">
                  <c:v>29.969549999999998</c:v>
                </c:pt>
                <c:pt idx="598">
                  <c:v>29.969549999999998</c:v>
                </c:pt>
                <c:pt idx="599">
                  <c:v>29.969549999999998</c:v>
                </c:pt>
                <c:pt idx="600">
                  <c:v>29.969549999999998</c:v>
                </c:pt>
                <c:pt idx="601">
                  <c:v>29.969549999999998</c:v>
                </c:pt>
                <c:pt idx="602">
                  <c:v>29.969549999999998</c:v>
                </c:pt>
                <c:pt idx="603">
                  <c:v>29.969549999999998</c:v>
                </c:pt>
                <c:pt idx="604">
                  <c:v>29.969549999999998</c:v>
                </c:pt>
                <c:pt idx="605">
                  <c:v>29.969549999999998</c:v>
                </c:pt>
                <c:pt idx="606">
                  <c:v>29.969549999999998</c:v>
                </c:pt>
                <c:pt idx="607">
                  <c:v>29.969549999999998</c:v>
                </c:pt>
                <c:pt idx="608">
                  <c:v>29.969549999999998</c:v>
                </c:pt>
                <c:pt idx="609">
                  <c:v>29.969549999999998</c:v>
                </c:pt>
                <c:pt idx="610">
                  <c:v>29.969549999999998</c:v>
                </c:pt>
                <c:pt idx="611">
                  <c:v>29.969549999999998</c:v>
                </c:pt>
                <c:pt idx="612">
                  <c:v>29.969549999999998</c:v>
                </c:pt>
                <c:pt idx="613">
                  <c:v>29.969549999999998</c:v>
                </c:pt>
                <c:pt idx="614">
                  <c:v>29.969549999999998</c:v>
                </c:pt>
                <c:pt idx="615">
                  <c:v>29.969549999999998</c:v>
                </c:pt>
                <c:pt idx="616">
                  <c:v>29.969549999999998</c:v>
                </c:pt>
                <c:pt idx="617">
                  <c:v>29.969549999999998</c:v>
                </c:pt>
                <c:pt idx="618">
                  <c:v>29.969549999999998</c:v>
                </c:pt>
                <c:pt idx="619">
                  <c:v>29.969549999999998</c:v>
                </c:pt>
                <c:pt idx="620">
                  <c:v>29.969549999999998</c:v>
                </c:pt>
                <c:pt idx="621">
                  <c:v>29.969549999999998</c:v>
                </c:pt>
                <c:pt idx="622">
                  <c:v>29.969549999999998</c:v>
                </c:pt>
                <c:pt idx="623">
                  <c:v>29.969549999999998</c:v>
                </c:pt>
                <c:pt idx="624">
                  <c:v>29.969549999999998</c:v>
                </c:pt>
                <c:pt idx="625">
                  <c:v>29.969549999999998</c:v>
                </c:pt>
                <c:pt idx="626">
                  <c:v>29.969549999999998</c:v>
                </c:pt>
                <c:pt idx="627">
                  <c:v>29.969549999999998</c:v>
                </c:pt>
                <c:pt idx="628">
                  <c:v>29.969549999999998</c:v>
                </c:pt>
                <c:pt idx="629">
                  <c:v>29.969549999999998</c:v>
                </c:pt>
                <c:pt idx="630">
                  <c:v>29.969549999999998</c:v>
                </c:pt>
                <c:pt idx="631">
                  <c:v>29.969549999999998</c:v>
                </c:pt>
                <c:pt idx="632">
                  <c:v>29.969549999999998</c:v>
                </c:pt>
                <c:pt idx="633">
                  <c:v>29.969549999999998</c:v>
                </c:pt>
                <c:pt idx="634">
                  <c:v>29.969549999999998</c:v>
                </c:pt>
                <c:pt idx="635">
                  <c:v>29.969549999999998</c:v>
                </c:pt>
                <c:pt idx="636">
                  <c:v>29.969549999999998</c:v>
                </c:pt>
                <c:pt idx="637">
                  <c:v>29.969549999999998</c:v>
                </c:pt>
                <c:pt idx="638">
                  <c:v>29.969549999999998</c:v>
                </c:pt>
                <c:pt idx="639">
                  <c:v>29.969549999999998</c:v>
                </c:pt>
                <c:pt idx="640">
                  <c:v>29.969549999999998</c:v>
                </c:pt>
                <c:pt idx="641">
                  <c:v>29.969549999999998</c:v>
                </c:pt>
                <c:pt idx="642">
                  <c:v>29.969549999999998</c:v>
                </c:pt>
                <c:pt idx="643">
                  <c:v>29.969549999999998</c:v>
                </c:pt>
                <c:pt idx="644">
                  <c:v>29.969549999999998</c:v>
                </c:pt>
                <c:pt idx="645">
                  <c:v>29.969549999999998</c:v>
                </c:pt>
                <c:pt idx="646">
                  <c:v>29.969549999999998</c:v>
                </c:pt>
                <c:pt idx="647">
                  <c:v>29.969549999999998</c:v>
                </c:pt>
                <c:pt idx="648">
                  <c:v>29.969549999999998</c:v>
                </c:pt>
                <c:pt idx="649">
                  <c:v>29.969549999999998</c:v>
                </c:pt>
                <c:pt idx="650">
                  <c:v>29.969549999999998</c:v>
                </c:pt>
                <c:pt idx="651">
                  <c:v>29.969549999999998</c:v>
                </c:pt>
                <c:pt idx="652">
                  <c:v>29.969549999999998</c:v>
                </c:pt>
                <c:pt idx="653">
                  <c:v>29.969549999999998</c:v>
                </c:pt>
                <c:pt idx="654">
                  <c:v>29.969549999999998</c:v>
                </c:pt>
                <c:pt idx="655">
                  <c:v>29.969549999999998</c:v>
                </c:pt>
                <c:pt idx="656">
                  <c:v>29.969549999999998</c:v>
                </c:pt>
                <c:pt idx="657">
                  <c:v>29.969549999999998</c:v>
                </c:pt>
                <c:pt idx="658">
                  <c:v>29.969549999999998</c:v>
                </c:pt>
                <c:pt idx="659">
                  <c:v>29.969549999999998</c:v>
                </c:pt>
                <c:pt idx="660">
                  <c:v>29.969549999999998</c:v>
                </c:pt>
                <c:pt idx="661">
                  <c:v>29.969549999999998</c:v>
                </c:pt>
                <c:pt idx="662">
                  <c:v>29.969549999999998</c:v>
                </c:pt>
                <c:pt idx="663">
                  <c:v>29.969549999999998</c:v>
                </c:pt>
                <c:pt idx="664">
                  <c:v>29.969549999999998</c:v>
                </c:pt>
                <c:pt idx="665">
                  <c:v>29.969549999999998</c:v>
                </c:pt>
                <c:pt idx="666">
                  <c:v>29.969549999999998</c:v>
                </c:pt>
                <c:pt idx="667">
                  <c:v>29.969549999999998</c:v>
                </c:pt>
                <c:pt idx="668">
                  <c:v>29.969549999999998</c:v>
                </c:pt>
                <c:pt idx="669">
                  <c:v>29.969549999999998</c:v>
                </c:pt>
                <c:pt idx="670">
                  <c:v>29.969549999999998</c:v>
                </c:pt>
                <c:pt idx="671">
                  <c:v>29.969549999999998</c:v>
                </c:pt>
                <c:pt idx="672">
                  <c:v>29.969549999999998</c:v>
                </c:pt>
                <c:pt idx="673">
                  <c:v>29.969549999999998</c:v>
                </c:pt>
                <c:pt idx="674">
                  <c:v>29.969549999999998</c:v>
                </c:pt>
                <c:pt idx="675">
                  <c:v>29.969549999999998</c:v>
                </c:pt>
                <c:pt idx="676">
                  <c:v>29.969549999999998</c:v>
                </c:pt>
                <c:pt idx="677">
                  <c:v>29.969549999999998</c:v>
                </c:pt>
                <c:pt idx="678">
                  <c:v>29.969549999999998</c:v>
                </c:pt>
                <c:pt idx="679">
                  <c:v>29.969549999999998</c:v>
                </c:pt>
                <c:pt idx="680">
                  <c:v>29.969549999999998</c:v>
                </c:pt>
                <c:pt idx="681">
                  <c:v>29.969549999999998</c:v>
                </c:pt>
                <c:pt idx="682">
                  <c:v>29.969549999999998</c:v>
                </c:pt>
                <c:pt idx="683">
                  <c:v>29.969549999999998</c:v>
                </c:pt>
                <c:pt idx="684">
                  <c:v>29.969549999999998</c:v>
                </c:pt>
                <c:pt idx="685">
                  <c:v>29.969549999999998</c:v>
                </c:pt>
                <c:pt idx="686">
                  <c:v>29.969549999999998</c:v>
                </c:pt>
                <c:pt idx="687">
                  <c:v>29.969549999999998</c:v>
                </c:pt>
                <c:pt idx="688">
                  <c:v>29.969549999999998</c:v>
                </c:pt>
                <c:pt idx="689">
                  <c:v>29.969549999999998</c:v>
                </c:pt>
                <c:pt idx="690">
                  <c:v>29.969549999999998</c:v>
                </c:pt>
                <c:pt idx="691">
                  <c:v>29.969549999999998</c:v>
                </c:pt>
                <c:pt idx="692">
                  <c:v>29.969549999999998</c:v>
                </c:pt>
                <c:pt idx="693">
                  <c:v>29.969549999999998</c:v>
                </c:pt>
                <c:pt idx="694">
                  <c:v>29.969549999999998</c:v>
                </c:pt>
                <c:pt idx="695">
                  <c:v>29.969549999999998</c:v>
                </c:pt>
                <c:pt idx="696">
                  <c:v>29.969549999999998</c:v>
                </c:pt>
                <c:pt idx="697">
                  <c:v>29.969549999999998</c:v>
                </c:pt>
                <c:pt idx="698">
                  <c:v>29.969549999999998</c:v>
                </c:pt>
                <c:pt idx="699">
                  <c:v>29.969549999999998</c:v>
                </c:pt>
                <c:pt idx="700">
                  <c:v>29.969549999999998</c:v>
                </c:pt>
                <c:pt idx="701">
                  <c:v>29.969549999999998</c:v>
                </c:pt>
                <c:pt idx="702">
                  <c:v>29.969549999999998</c:v>
                </c:pt>
                <c:pt idx="703">
                  <c:v>29.969549999999998</c:v>
                </c:pt>
                <c:pt idx="704">
                  <c:v>29.969549999999998</c:v>
                </c:pt>
                <c:pt idx="705">
                  <c:v>29.969549999999998</c:v>
                </c:pt>
                <c:pt idx="706">
                  <c:v>29.969549999999998</c:v>
                </c:pt>
                <c:pt idx="707">
                  <c:v>29.969549999999998</c:v>
                </c:pt>
                <c:pt idx="708">
                  <c:v>29.969549999999998</c:v>
                </c:pt>
                <c:pt idx="709">
                  <c:v>29.969549999999998</c:v>
                </c:pt>
                <c:pt idx="710">
                  <c:v>29.969549999999998</c:v>
                </c:pt>
                <c:pt idx="711">
                  <c:v>29.969549999999998</c:v>
                </c:pt>
                <c:pt idx="712">
                  <c:v>29.969549999999998</c:v>
                </c:pt>
                <c:pt idx="713">
                  <c:v>29.969549999999998</c:v>
                </c:pt>
                <c:pt idx="714">
                  <c:v>29.969549999999998</c:v>
                </c:pt>
                <c:pt idx="715">
                  <c:v>29.969549999999998</c:v>
                </c:pt>
                <c:pt idx="716">
                  <c:v>29.969549999999998</c:v>
                </c:pt>
                <c:pt idx="717">
                  <c:v>29.969549999999998</c:v>
                </c:pt>
                <c:pt idx="718">
                  <c:v>29.969549999999998</c:v>
                </c:pt>
                <c:pt idx="719">
                  <c:v>29.969549999999998</c:v>
                </c:pt>
                <c:pt idx="720">
                  <c:v>29.969549999999998</c:v>
                </c:pt>
                <c:pt idx="721">
                  <c:v>29.969549999999998</c:v>
                </c:pt>
                <c:pt idx="722">
                  <c:v>29.969549999999998</c:v>
                </c:pt>
                <c:pt idx="723">
                  <c:v>29.969549999999998</c:v>
                </c:pt>
                <c:pt idx="724">
                  <c:v>29.969549999999998</c:v>
                </c:pt>
                <c:pt idx="725">
                  <c:v>29.969549999999998</c:v>
                </c:pt>
                <c:pt idx="726">
                  <c:v>29.969549999999998</c:v>
                </c:pt>
                <c:pt idx="727">
                  <c:v>29.969549999999998</c:v>
                </c:pt>
                <c:pt idx="728">
                  <c:v>29.969549999999998</c:v>
                </c:pt>
                <c:pt idx="729">
                  <c:v>29.969549999999998</c:v>
                </c:pt>
                <c:pt idx="730">
                  <c:v>29.969549999999998</c:v>
                </c:pt>
                <c:pt idx="731">
                  <c:v>29.969549999999998</c:v>
                </c:pt>
                <c:pt idx="732">
                  <c:v>29.969549999999998</c:v>
                </c:pt>
                <c:pt idx="733">
                  <c:v>29.969549999999998</c:v>
                </c:pt>
                <c:pt idx="734">
                  <c:v>29.969549999999998</c:v>
                </c:pt>
                <c:pt idx="735">
                  <c:v>29.969549999999998</c:v>
                </c:pt>
                <c:pt idx="736">
                  <c:v>29.969549999999998</c:v>
                </c:pt>
                <c:pt idx="737">
                  <c:v>29.969549999999998</c:v>
                </c:pt>
                <c:pt idx="738">
                  <c:v>29.969549999999998</c:v>
                </c:pt>
                <c:pt idx="739">
                  <c:v>29.969549999999998</c:v>
                </c:pt>
                <c:pt idx="740">
                  <c:v>29.969549999999998</c:v>
                </c:pt>
                <c:pt idx="741">
                  <c:v>29.969549999999998</c:v>
                </c:pt>
                <c:pt idx="742">
                  <c:v>29.969549999999998</c:v>
                </c:pt>
                <c:pt idx="743">
                  <c:v>29.969549999999998</c:v>
                </c:pt>
                <c:pt idx="744">
                  <c:v>29.969549999999998</c:v>
                </c:pt>
                <c:pt idx="745">
                  <c:v>29.969549999999998</c:v>
                </c:pt>
                <c:pt idx="746">
                  <c:v>29.969549999999998</c:v>
                </c:pt>
                <c:pt idx="747">
                  <c:v>29.969549999999998</c:v>
                </c:pt>
                <c:pt idx="748">
                  <c:v>29.969549999999998</c:v>
                </c:pt>
                <c:pt idx="749">
                  <c:v>29.969549999999998</c:v>
                </c:pt>
                <c:pt idx="750">
                  <c:v>29.969549999999998</c:v>
                </c:pt>
                <c:pt idx="751">
                  <c:v>29.969549999999998</c:v>
                </c:pt>
                <c:pt idx="752">
                  <c:v>29.969549999999998</c:v>
                </c:pt>
                <c:pt idx="753">
                  <c:v>29.969549999999998</c:v>
                </c:pt>
                <c:pt idx="754">
                  <c:v>29.969549999999998</c:v>
                </c:pt>
                <c:pt idx="755">
                  <c:v>29.969549999999998</c:v>
                </c:pt>
                <c:pt idx="756">
                  <c:v>29.969549999999998</c:v>
                </c:pt>
                <c:pt idx="757">
                  <c:v>29.969549999999998</c:v>
                </c:pt>
                <c:pt idx="758">
                  <c:v>29.969549999999998</c:v>
                </c:pt>
                <c:pt idx="759">
                  <c:v>29.969549999999998</c:v>
                </c:pt>
                <c:pt idx="760">
                  <c:v>29.969549999999998</c:v>
                </c:pt>
                <c:pt idx="761">
                  <c:v>29.969549999999998</c:v>
                </c:pt>
                <c:pt idx="762">
                  <c:v>29.969549999999998</c:v>
                </c:pt>
                <c:pt idx="763">
                  <c:v>29.969549999999998</c:v>
                </c:pt>
                <c:pt idx="764">
                  <c:v>29.969549999999998</c:v>
                </c:pt>
                <c:pt idx="765">
                  <c:v>29.969549999999998</c:v>
                </c:pt>
                <c:pt idx="766">
                  <c:v>29.969549999999998</c:v>
                </c:pt>
                <c:pt idx="767">
                  <c:v>29.969549999999998</c:v>
                </c:pt>
                <c:pt idx="768">
                  <c:v>29.969549999999998</c:v>
                </c:pt>
                <c:pt idx="769">
                  <c:v>29.969549999999998</c:v>
                </c:pt>
                <c:pt idx="770">
                  <c:v>29.969549999999998</c:v>
                </c:pt>
                <c:pt idx="771">
                  <c:v>29.969549999999998</c:v>
                </c:pt>
                <c:pt idx="772">
                  <c:v>29.969549999999998</c:v>
                </c:pt>
                <c:pt idx="773">
                  <c:v>29.969549999999998</c:v>
                </c:pt>
                <c:pt idx="774">
                  <c:v>29.969549999999998</c:v>
                </c:pt>
                <c:pt idx="775">
                  <c:v>29.969549999999998</c:v>
                </c:pt>
                <c:pt idx="776">
                  <c:v>29.969549999999998</c:v>
                </c:pt>
                <c:pt idx="777">
                  <c:v>29.969549999999998</c:v>
                </c:pt>
                <c:pt idx="778">
                  <c:v>29.969549999999998</c:v>
                </c:pt>
                <c:pt idx="779">
                  <c:v>29.969549999999998</c:v>
                </c:pt>
                <c:pt idx="780">
                  <c:v>29.969549999999998</c:v>
                </c:pt>
                <c:pt idx="781">
                  <c:v>29.969549999999998</c:v>
                </c:pt>
                <c:pt idx="782">
                  <c:v>29.969549999999998</c:v>
                </c:pt>
                <c:pt idx="783">
                  <c:v>29.969549999999998</c:v>
                </c:pt>
                <c:pt idx="784">
                  <c:v>29.969549999999998</c:v>
                </c:pt>
                <c:pt idx="785">
                  <c:v>29.969549999999998</c:v>
                </c:pt>
                <c:pt idx="786">
                  <c:v>29.969549999999998</c:v>
                </c:pt>
                <c:pt idx="787">
                  <c:v>29.969549999999998</c:v>
                </c:pt>
                <c:pt idx="788">
                  <c:v>29.969549999999998</c:v>
                </c:pt>
                <c:pt idx="789">
                  <c:v>29.969549999999998</c:v>
                </c:pt>
                <c:pt idx="790">
                  <c:v>29.969549999999998</c:v>
                </c:pt>
                <c:pt idx="791">
                  <c:v>29.969549999999998</c:v>
                </c:pt>
                <c:pt idx="792">
                  <c:v>29.969549999999998</c:v>
                </c:pt>
                <c:pt idx="793">
                  <c:v>29.969549999999998</c:v>
                </c:pt>
                <c:pt idx="794">
                  <c:v>29.969549999999998</c:v>
                </c:pt>
                <c:pt idx="795">
                  <c:v>29.969549999999998</c:v>
                </c:pt>
                <c:pt idx="796">
                  <c:v>29.969549999999998</c:v>
                </c:pt>
                <c:pt idx="797">
                  <c:v>29.969549999999998</c:v>
                </c:pt>
                <c:pt idx="798">
                  <c:v>29.969549999999998</c:v>
                </c:pt>
                <c:pt idx="799">
                  <c:v>29.969549999999998</c:v>
                </c:pt>
                <c:pt idx="800">
                  <c:v>29.969549999999998</c:v>
                </c:pt>
                <c:pt idx="801">
                  <c:v>29.969549999999998</c:v>
                </c:pt>
                <c:pt idx="802">
                  <c:v>29.969549999999998</c:v>
                </c:pt>
                <c:pt idx="803">
                  <c:v>29.969549999999998</c:v>
                </c:pt>
                <c:pt idx="804">
                  <c:v>29.969549999999998</c:v>
                </c:pt>
                <c:pt idx="805">
                  <c:v>29.969549999999998</c:v>
                </c:pt>
                <c:pt idx="806">
                  <c:v>29.969549999999998</c:v>
                </c:pt>
                <c:pt idx="807">
                  <c:v>29.969549999999998</c:v>
                </c:pt>
                <c:pt idx="808">
                  <c:v>29.969549999999998</c:v>
                </c:pt>
                <c:pt idx="809">
                  <c:v>29.969549999999998</c:v>
                </c:pt>
                <c:pt idx="810">
                  <c:v>29.969549999999998</c:v>
                </c:pt>
                <c:pt idx="811">
                  <c:v>29.969549999999998</c:v>
                </c:pt>
                <c:pt idx="812">
                  <c:v>29.969549999999998</c:v>
                </c:pt>
                <c:pt idx="813">
                  <c:v>29.969549999999998</c:v>
                </c:pt>
                <c:pt idx="814">
                  <c:v>29.969549999999998</c:v>
                </c:pt>
                <c:pt idx="815">
                  <c:v>29.969549999999998</c:v>
                </c:pt>
                <c:pt idx="816">
                  <c:v>29.969549999999998</c:v>
                </c:pt>
                <c:pt idx="817">
                  <c:v>29.969549999999998</c:v>
                </c:pt>
                <c:pt idx="818">
                  <c:v>29.969549999999998</c:v>
                </c:pt>
                <c:pt idx="819">
                  <c:v>29.969549999999998</c:v>
                </c:pt>
                <c:pt idx="820">
                  <c:v>29.969549999999998</c:v>
                </c:pt>
                <c:pt idx="821">
                  <c:v>29.969549999999998</c:v>
                </c:pt>
                <c:pt idx="822">
                  <c:v>29.969549999999998</c:v>
                </c:pt>
                <c:pt idx="823">
                  <c:v>29.969549999999998</c:v>
                </c:pt>
                <c:pt idx="824">
                  <c:v>29.969549999999998</c:v>
                </c:pt>
                <c:pt idx="825">
                  <c:v>29.969549999999998</c:v>
                </c:pt>
                <c:pt idx="826">
                  <c:v>29.969549999999998</c:v>
                </c:pt>
                <c:pt idx="827">
                  <c:v>29.969549999999998</c:v>
                </c:pt>
                <c:pt idx="828">
                  <c:v>29.969549999999998</c:v>
                </c:pt>
                <c:pt idx="829">
                  <c:v>29.969549999999998</c:v>
                </c:pt>
                <c:pt idx="830">
                  <c:v>29.969549999999998</c:v>
                </c:pt>
                <c:pt idx="831">
                  <c:v>29.969549999999998</c:v>
                </c:pt>
                <c:pt idx="832">
                  <c:v>29.969549999999998</c:v>
                </c:pt>
                <c:pt idx="833">
                  <c:v>29.969549999999998</c:v>
                </c:pt>
                <c:pt idx="834">
                  <c:v>29.969549999999998</c:v>
                </c:pt>
                <c:pt idx="835">
                  <c:v>29.969549999999998</c:v>
                </c:pt>
                <c:pt idx="836">
                  <c:v>29.969549999999998</c:v>
                </c:pt>
                <c:pt idx="837">
                  <c:v>29.969549999999998</c:v>
                </c:pt>
                <c:pt idx="838">
                  <c:v>29.969549999999998</c:v>
                </c:pt>
                <c:pt idx="839">
                  <c:v>29.969549999999998</c:v>
                </c:pt>
                <c:pt idx="840">
                  <c:v>29.969549999999998</c:v>
                </c:pt>
                <c:pt idx="841">
                  <c:v>29.969549999999998</c:v>
                </c:pt>
                <c:pt idx="842">
                  <c:v>29.969549999999998</c:v>
                </c:pt>
                <c:pt idx="843">
                  <c:v>29.969549999999998</c:v>
                </c:pt>
                <c:pt idx="844">
                  <c:v>29.969549999999998</c:v>
                </c:pt>
                <c:pt idx="845">
                  <c:v>29.969549999999998</c:v>
                </c:pt>
                <c:pt idx="846">
                  <c:v>29.969549999999998</c:v>
                </c:pt>
                <c:pt idx="847">
                  <c:v>29.969549999999998</c:v>
                </c:pt>
                <c:pt idx="848">
                  <c:v>29.969549999999998</c:v>
                </c:pt>
                <c:pt idx="849">
                  <c:v>29.969549999999998</c:v>
                </c:pt>
                <c:pt idx="850">
                  <c:v>29.969549999999998</c:v>
                </c:pt>
                <c:pt idx="851">
                  <c:v>29.969549999999998</c:v>
                </c:pt>
                <c:pt idx="852">
                  <c:v>29.969549999999998</c:v>
                </c:pt>
                <c:pt idx="853">
                  <c:v>29.969549999999998</c:v>
                </c:pt>
                <c:pt idx="854">
                  <c:v>29.969549999999998</c:v>
                </c:pt>
                <c:pt idx="855">
                  <c:v>29.969549999999998</c:v>
                </c:pt>
                <c:pt idx="856">
                  <c:v>29.969549999999998</c:v>
                </c:pt>
                <c:pt idx="857">
                  <c:v>29.969549999999998</c:v>
                </c:pt>
                <c:pt idx="858">
                  <c:v>29.969549999999998</c:v>
                </c:pt>
                <c:pt idx="859">
                  <c:v>29.969549999999998</c:v>
                </c:pt>
                <c:pt idx="860">
                  <c:v>29.969549999999998</c:v>
                </c:pt>
                <c:pt idx="861">
                  <c:v>29.969549999999998</c:v>
                </c:pt>
                <c:pt idx="862">
                  <c:v>29.969549999999998</c:v>
                </c:pt>
                <c:pt idx="863">
                  <c:v>29.969549999999998</c:v>
                </c:pt>
                <c:pt idx="864">
                  <c:v>29.969549999999998</c:v>
                </c:pt>
                <c:pt idx="865">
                  <c:v>29.969549999999998</c:v>
                </c:pt>
                <c:pt idx="866">
                  <c:v>29.969549999999998</c:v>
                </c:pt>
                <c:pt idx="867">
                  <c:v>29.969549999999998</c:v>
                </c:pt>
                <c:pt idx="868">
                  <c:v>29.969549999999998</c:v>
                </c:pt>
                <c:pt idx="869">
                  <c:v>29.969549999999998</c:v>
                </c:pt>
                <c:pt idx="870">
                  <c:v>29.969549999999998</c:v>
                </c:pt>
                <c:pt idx="871">
                  <c:v>29.969549999999998</c:v>
                </c:pt>
                <c:pt idx="872">
                  <c:v>29.969549999999998</c:v>
                </c:pt>
                <c:pt idx="873">
                  <c:v>29.969549999999998</c:v>
                </c:pt>
                <c:pt idx="874">
                  <c:v>29.969549999999998</c:v>
                </c:pt>
                <c:pt idx="875">
                  <c:v>29.969549999999998</c:v>
                </c:pt>
                <c:pt idx="876">
                  <c:v>29.969549999999998</c:v>
                </c:pt>
                <c:pt idx="877">
                  <c:v>29.969549999999998</c:v>
                </c:pt>
                <c:pt idx="878">
                  <c:v>29.969549999999998</c:v>
                </c:pt>
                <c:pt idx="879">
                  <c:v>29.969549999999998</c:v>
                </c:pt>
                <c:pt idx="880">
                  <c:v>29.969549999999998</c:v>
                </c:pt>
                <c:pt idx="881">
                  <c:v>29.969549999999998</c:v>
                </c:pt>
                <c:pt idx="882">
                  <c:v>29.969549999999998</c:v>
                </c:pt>
                <c:pt idx="883">
                  <c:v>29.969549999999998</c:v>
                </c:pt>
                <c:pt idx="884">
                  <c:v>29.969549999999998</c:v>
                </c:pt>
                <c:pt idx="885">
                  <c:v>29.969549999999998</c:v>
                </c:pt>
                <c:pt idx="886">
                  <c:v>29.969549999999998</c:v>
                </c:pt>
                <c:pt idx="887">
                  <c:v>29.969549999999998</c:v>
                </c:pt>
                <c:pt idx="888">
                  <c:v>29.969549999999998</c:v>
                </c:pt>
                <c:pt idx="889">
                  <c:v>29.969549999999998</c:v>
                </c:pt>
                <c:pt idx="890">
                  <c:v>29.969549999999998</c:v>
                </c:pt>
                <c:pt idx="891">
                  <c:v>29.969549999999998</c:v>
                </c:pt>
                <c:pt idx="892">
                  <c:v>29.969549999999998</c:v>
                </c:pt>
                <c:pt idx="893">
                  <c:v>29.969549999999998</c:v>
                </c:pt>
                <c:pt idx="894">
                  <c:v>29.969549999999998</c:v>
                </c:pt>
                <c:pt idx="895">
                  <c:v>29.969549999999998</c:v>
                </c:pt>
                <c:pt idx="896">
                  <c:v>29.969549999999998</c:v>
                </c:pt>
                <c:pt idx="897">
                  <c:v>29.969549999999998</c:v>
                </c:pt>
                <c:pt idx="898">
                  <c:v>29.969549999999998</c:v>
                </c:pt>
                <c:pt idx="899">
                  <c:v>29.969549999999998</c:v>
                </c:pt>
                <c:pt idx="900">
                  <c:v>29.969549999999998</c:v>
                </c:pt>
                <c:pt idx="901">
                  <c:v>29.969549999999998</c:v>
                </c:pt>
                <c:pt idx="902">
                  <c:v>29.969549999999998</c:v>
                </c:pt>
                <c:pt idx="903">
                  <c:v>29.969549999999998</c:v>
                </c:pt>
                <c:pt idx="904">
                  <c:v>29.969549999999998</c:v>
                </c:pt>
                <c:pt idx="905">
                  <c:v>29.969549999999998</c:v>
                </c:pt>
                <c:pt idx="906">
                  <c:v>29.969549999999998</c:v>
                </c:pt>
                <c:pt idx="907">
                  <c:v>29.969549999999998</c:v>
                </c:pt>
                <c:pt idx="908">
                  <c:v>29.969549999999998</c:v>
                </c:pt>
                <c:pt idx="909">
                  <c:v>29.969549999999998</c:v>
                </c:pt>
                <c:pt idx="910">
                  <c:v>29.969549999999998</c:v>
                </c:pt>
                <c:pt idx="911">
                  <c:v>29.969549999999998</c:v>
                </c:pt>
                <c:pt idx="912">
                  <c:v>29.969549999999998</c:v>
                </c:pt>
                <c:pt idx="913">
                  <c:v>29.969549999999998</c:v>
                </c:pt>
                <c:pt idx="914">
                  <c:v>29.969549999999998</c:v>
                </c:pt>
                <c:pt idx="915">
                  <c:v>29.969549999999998</c:v>
                </c:pt>
                <c:pt idx="916">
                  <c:v>29.969549999999998</c:v>
                </c:pt>
                <c:pt idx="917">
                  <c:v>29.969549999999998</c:v>
                </c:pt>
                <c:pt idx="918">
                  <c:v>29.969549999999998</c:v>
                </c:pt>
                <c:pt idx="919">
                  <c:v>29.969549999999998</c:v>
                </c:pt>
                <c:pt idx="920">
                  <c:v>29.969549999999998</c:v>
                </c:pt>
                <c:pt idx="921">
                  <c:v>29.969549999999998</c:v>
                </c:pt>
                <c:pt idx="922">
                  <c:v>29.969549999999998</c:v>
                </c:pt>
                <c:pt idx="923">
                  <c:v>29.969549999999998</c:v>
                </c:pt>
                <c:pt idx="924">
                  <c:v>29.969549999999998</c:v>
                </c:pt>
                <c:pt idx="925">
                  <c:v>29.969549999999998</c:v>
                </c:pt>
                <c:pt idx="926">
                  <c:v>29.969549999999998</c:v>
                </c:pt>
                <c:pt idx="927">
                  <c:v>29.969549999999998</c:v>
                </c:pt>
                <c:pt idx="928">
                  <c:v>29.969549999999998</c:v>
                </c:pt>
                <c:pt idx="929">
                  <c:v>29.969549999999998</c:v>
                </c:pt>
                <c:pt idx="930">
                  <c:v>29.969549999999998</c:v>
                </c:pt>
                <c:pt idx="931">
                  <c:v>29.969549999999998</c:v>
                </c:pt>
                <c:pt idx="932">
                  <c:v>29.969549999999998</c:v>
                </c:pt>
                <c:pt idx="933">
                  <c:v>29.969549999999998</c:v>
                </c:pt>
                <c:pt idx="934">
                  <c:v>29.969549999999998</c:v>
                </c:pt>
                <c:pt idx="935">
                  <c:v>29.969549999999998</c:v>
                </c:pt>
                <c:pt idx="936">
                  <c:v>29.969549999999998</c:v>
                </c:pt>
                <c:pt idx="937">
                  <c:v>29.969549999999998</c:v>
                </c:pt>
                <c:pt idx="938">
                  <c:v>29.969549999999998</c:v>
                </c:pt>
                <c:pt idx="939">
                  <c:v>29.969549999999998</c:v>
                </c:pt>
                <c:pt idx="940">
                  <c:v>29.969549999999998</c:v>
                </c:pt>
                <c:pt idx="941">
                  <c:v>29.969549999999998</c:v>
                </c:pt>
                <c:pt idx="942">
                  <c:v>29.969549999999998</c:v>
                </c:pt>
                <c:pt idx="943">
                  <c:v>29.969549999999998</c:v>
                </c:pt>
                <c:pt idx="944">
                  <c:v>29.969549999999998</c:v>
                </c:pt>
                <c:pt idx="945">
                  <c:v>29.969549999999998</c:v>
                </c:pt>
                <c:pt idx="946">
                  <c:v>29.969549999999998</c:v>
                </c:pt>
                <c:pt idx="947">
                  <c:v>29.969549999999998</c:v>
                </c:pt>
                <c:pt idx="948">
                  <c:v>29.969549999999998</c:v>
                </c:pt>
                <c:pt idx="949">
                  <c:v>29.969549999999998</c:v>
                </c:pt>
                <c:pt idx="950">
                  <c:v>29.969549999999998</c:v>
                </c:pt>
                <c:pt idx="951">
                  <c:v>29.969549999999998</c:v>
                </c:pt>
                <c:pt idx="952">
                  <c:v>29.969549999999998</c:v>
                </c:pt>
                <c:pt idx="953">
                  <c:v>29.969549999999998</c:v>
                </c:pt>
                <c:pt idx="954">
                  <c:v>29.969549999999998</c:v>
                </c:pt>
                <c:pt idx="955">
                  <c:v>29.969549999999998</c:v>
                </c:pt>
                <c:pt idx="956">
                  <c:v>29.969549999999998</c:v>
                </c:pt>
                <c:pt idx="957">
                  <c:v>29.969549999999998</c:v>
                </c:pt>
                <c:pt idx="958">
                  <c:v>29.969549999999998</c:v>
                </c:pt>
                <c:pt idx="959">
                  <c:v>29.969549999999998</c:v>
                </c:pt>
                <c:pt idx="960">
                  <c:v>29.969549999999998</c:v>
                </c:pt>
                <c:pt idx="961">
                  <c:v>29.969549999999998</c:v>
                </c:pt>
                <c:pt idx="962">
                  <c:v>29.969549999999998</c:v>
                </c:pt>
                <c:pt idx="963">
                  <c:v>29.969549999999998</c:v>
                </c:pt>
                <c:pt idx="964">
                  <c:v>29.969549999999998</c:v>
                </c:pt>
                <c:pt idx="965">
                  <c:v>29.969549999999998</c:v>
                </c:pt>
                <c:pt idx="966">
                  <c:v>29.969549999999998</c:v>
                </c:pt>
                <c:pt idx="967">
                  <c:v>29.969549999999998</c:v>
                </c:pt>
                <c:pt idx="968">
                  <c:v>29.969549999999998</c:v>
                </c:pt>
                <c:pt idx="969">
                  <c:v>29.969549999999998</c:v>
                </c:pt>
                <c:pt idx="970">
                  <c:v>29.969549999999998</c:v>
                </c:pt>
                <c:pt idx="971">
                  <c:v>29.969549999999998</c:v>
                </c:pt>
                <c:pt idx="972">
                  <c:v>29.969549999999998</c:v>
                </c:pt>
                <c:pt idx="973">
                  <c:v>29.969549999999998</c:v>
                </c:pt>
                <c:pt idx="974">
                  <c:v>29.969549999999998</c:v>
                </c:pt>
                <c:pt idx="975">
                  <c:v>29.969549999999998</c:v>
                </c:pt>
                <c:pt idx="976">
                  <c:v>29.969549999999998</c:v>
                </c:pt>
                <c:pt idx="977">
                  <c:v>29.969549999999998</c:v>
                </c:pt>
                <c:pt idx="978">
                  <c:v>29.969549999999998</c:v>
                </c:pt>
                <c:pt idx="979">
                  <c:v>29.969549999999998</c:v>
                </c:pt>
                <c:pt idx="980">
                  <c:v>29.969549999999998</c:v>
                </c:pt>
                <c:pt idx="981">
                  <c:v>29.969549999999998</c:v>
                </c:pt>
                <c:pt idx="982">
                  <c:v>29.969549999999998</c:v>
                </c:pt>
                <c:pt idx="983">
                  <c:v>29.969549999999998</c:v>
                </c:pt>
                <c:pt idx="984">
                  <c:v>29.969549999999998</c:v>
                </c:pt>
                <c:pt idx="985">
                  <c:v>29.969549999999998</c:v>
                </c:pt>
                <c:pt idx="986">
                  <c:v>29.969549999999998</c:v>
                </c:pt>
                <c:pt idx="987">
                  <c:v>29.969549999999998</c:v>
                </c:pt>
                <c:pt idx="988">
                  <c:v>29.969549999999998</c:v>
                </c:pt>
                <c:pt idx="989">
                  <c:v>29.969549999999998</c:v>
                </c:pt>
                <c:pt idx="990">
                  <c:v>29.969549999999998</c:v>
                </c:pt>
                <c:pt idx="991">
                  <c:v>29.969549999999998</c:v>
                </c:pt>
                <c:pt idx="992">
                  <c:v>29.969549999999998</c:v>
                </c:pt>
                <c:pt idx="993">
                  <c:v>29.969549999999998</c:v>
                </c:pt>
                <c:pt idx="994">
                  <c:v>29.969549999999998</c:v>
                </c:pt>
                <c:pt idx="995">
                  <c:v>29.969549999999998</c:v>
                </c:pt>
                <c:pt idx="996">
                  <c:v>29.969549999999998</c:v>
                </c:pt>
                <c:pt idx="997">
                  <c:v>29.969549999999998</c:v>
                </c:pt>
                <c:pt idx="998">
                  <c:v>29.969549999999998</c:v>
                </c:pt>
                <c:pt idx="999">
                  <c:v>29.969549999999998</c:v>
                </c:pt>
                <c:pt idx="1000">
                  <c:v>29.969549999999998</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31.900100000000162</c:v>
                </c:pt>
                <c:pt idx="379">
                  <c:v>31.900200000000162</c:v>
                </c:pt>
                <c:pt idx="380">
                  <c:v>31.900300000000161</c:v>
                </c:pt>
                <c:pt idx="381">
                  <c:v>31.900400000000161</c:v>
                </c:pt>
                <c:pt idx="382">
                  <c:v>31.900500000000161</c:v>
                </c:pt>
                <c:pt idx="383">
                  <c:v>31.900600000000161</c:v>
                </c:pt>
                <c:pt idx="384">
                  <c:v>31.90070000000016</c:v>
                </c:pt>
                <c:pt idx="385">
                  <c:v>31.90080000000016</c:v>
                </c:pt>
                <c:pt idx="386">
                  <c:v>31.90090000000016</c:v>
                </c:pt>
                <c:pt idx="387">
                  <c:v>31.90100000000016</c:v>
                </c:pt>
                <c:pt idx="388">
                  <c:v>31.901100000000159</c:v>
                </c:pt>
                <c:pt idx="389">
                  <c:v>31.901200000000159</c:v>
                </c:pt>
                <c:pt idx="390">
                  <c:v>31.901300000000159</c:v>
                </c:pt>
                <c:pt idx="391">
                  <c:v>31.901400000000159</c:v>
                </c:pt>
                <c:pt idx="392">
                  <c:v>31.901500000000159</c:v>
                </c:pt>
                <c:pt idx="393">
                  <c:v>31.901600000000158</c:v>
                </c:pt>
                <c:pt idx="394">
                  <c:v>31.901700000000158</c:v>
                </c:pt>
                <c:pt idx="395">
                  <c:v>31.901800000000158</c:v>
                </c:pt>
                <c:pt idx="396">
                  <c:v>31.901900000000158</c:v>
                </c:pt>
                <c:pt idx="397">
                  <c:v>31.902000000000157</c:v>
                </c:pt>
                <c:pt idx="398">
                  <c:v>31.902100000000157</c:v>
                </c:pt>
                <c:pt idx="399">
                  <c:v>31.902200000000157</c:v>
                </c:pt>
                <c:pt idx="400">
                  <c:v>31.902300000000157</c:v>
                </c:pt>
                <c:pt idx="401">
                  <c:v>31.902400000000156</c:v>
                </c:pt>
                <c:pt idx="402">
                  <c:v>31.902500000000156</c:v>
                </c:pt>
                <c:pt idx="403">
                  <c:v>31.902600000000156</c:v>
                </c:pt>
                <c:pt idx="404">
                  <c:v>31.902700000000156</c:v>
                </c:pt>
                <c:pt idx="405">
                  <c:v>31.902800000000155</c:v>
                </c:pt>
                <c:pt idx="406">
                  <c:v>31.902900000000155</c:v>
                </c:pt>
                <c:pt idx="407">
                  <c:v>31.903000000000155</c:v>
                </c:pt>
                <c:pt idx="408">
                  <c:v>31.903100000000155</c:v>
                </c:pt>
                <c:pt idx="409">
                  <c:v>31.903200000000155</c:v>
                </c:pt>
                <c:pt idx="410">
                  <c:v>31.903300000000154</c:v>
                </c:pt>
                <c:pt idx="411">
                  <c:v>31.903400000000154</c:v>
                </c:pt>
                <c:pt idx="412">
                  <c:v>31.903500000000154</c:v>
                </c:pt>
                <c:pt idx="413">
                  <c:v>31.903600000000154</c:v>
                </c:pt>
                <c:pt idx="414">
                  <c:v>31.903700000000153</c:v>
                </c:pt>
                <c:pt idx="415">
                  <c:v>31.903800000000153</c:v>
                </c:pt>
                <c:pt idx="416">
                  <c:v>31.903900000000153</c:v>
                </c:pt>
                <c:pt idx="417">
                  <c:v>31.904000000000153</c:v>
                </c:pt>
                <c:pt idx="418">
                  <c:v>31.904100000000152</c:v>
                </c:pt>
                <c:pt idx="419">
                  <c:v>31.904200000000152</c:v>
                </c:pt>
                <c:pt idx="420">
                  <c:v>31.904300000000152</c:v>
                </c:pt>
                <c:pt idx="421">
                  <c:v>31.904400000000152</c:v>
                </c:pt>
                <c:pt idx="422">
                  <c:v>31.904500000000152</c:v>
                </c:pt>
                <c:pt idx="423">
                  <c:v>31.904600000000151</c:v>
                </c:pt>
                <c:pt idx="424">
                  <c:v>31.904700000000151</c:v>
                </c:pt>
                <c:pt idx="425">
                  <c:v>31.904800000000151</c:v>
                </c:pt>
                <c:pt idx="426">
                  <c:v>31.904900000000151</c:v>
                </c:pt>
                <c:pt idx="427">
                  <c:v>31.90500000000015</c:v>
                </c:pt>
                <c:pt idx="428">
                  <c:v>31.90510000000015</c:v>
                </c:pt>
                <c:pt idx="429">
                  <c:v>31.90520000000015</c:v>
                </c:pt>
                <c:pt idx="430">
                  <c:v>31.90530000000015</c:v>
                </c:pt>
                <c:pt idx="431">
                  <c:v>31.905400000000149</c:v>
                </c:pt>
                <c:pt idx="432">
                  <c:v>31.905500000000149</c:v>
                </c:pt>
                <c:pt idx="433">
                  <c:v>31.905600000000149</c:v>
                </c:pt>
                <c:pt idx="434">
                  <c:v>31.905700000000149</c:v>
                </c:pt>
                <c:pt idx="435">
                  <c:v>31.905800000000148</c:v>
                </c:pt>
                <c:pt idx="436">
                  <c:v>31.905900000000148</c:v>
                </c:pt>
                <c:pt idx="437">
                  <c:v>31.906000000000148</c:v>
                </c:pt>
                <c:pt idx="438">
                  <c:v>31.906100000000148</c:v>
                </c:pt>
                <c:pt idx="439">
                  <c:v>31.906200000000148</c:v>
                </c:pt>
                <c:pt idx="440">
                  <c:v>31.906300000000147</c:v>
                </c:pt>
                <c:pt idx="441">
                  <c:v>31.906400000000147</c:v>
                </c:pt>
                <c:pt idx="442">
                  <c:v>31.906500000000147</c:v>
                </c:pt>
                <c:pt idx="443">
                  <c:v>31.906600000000147</c:v>
                </c:pt>
                <c:pt idx="444">
                  <c:v>31.906700000000146</c:v>
                </c:pt>
                <c:pt idx="445">
                  <c:v>31.906800000000146</c:v>
                </c:pt>
                <c:pt idx="446">
                  <c:v>31.906900000000146</c:v>
                </c:pt>
                <c:pt idx="447">
                  <c:v>31.907000000000146</c:v>
                </c:pt>
                <c:pt idx="448">
                  <c:v>31.907100000000145</c:v>
                </c:pt>
                <c:pt idx="449">
                  <c:v>31.907200000000145</c:v>
                </c:pt>
                <c:pt idx="450">
                  <c:v>31.907300000000145</c:v>
                </c:pt>
                <c:pt idx="451">
                  <c:v>31.907400000000145</c:v>
                </c:pt>
                <c:pt idx="452">
                  <c:v>31.907500000000145</c:v>
                </c:pt>
                <c:pt idx="453">
                  <c:v>31.907600000000144</c:v>
                </c:pt>
                <c:pt idx="454">
                  <c:v>31.907700000000144</c:v>
                </c:pt>
                <c:pt idx="455">
                  <c:v>31.907800000000144</c:v>
                </c:pt>
                <c:pt idx="456">
                  <c:v>31.907900000000144</c:v>
                </c:pt>
                <c:pt idx="457">
                  <c:v>31.908000000000143</c:v>
                </c:pt>
                <c:pt idx="458">
                  <c:v>31.908100000000143</c:v>
                </c:pt>
                <c:pt idx="459">
                  <c:v>31.908200000000143</c:v>
                </c:pt>
                <c:pt idx="460">
                  <c:v>31.908300000000143</c:v>
                </c:pt>
                <c:pt idx="461">
                  <c:v>31.908400000000142</c:v>
                </c:pt>
                <c:pt idx="462">
                  <c:v>31.908500000000142</c:v>
                </c:pt>
                <c:pt idx="463">
                  <c:v>31.908600000000142</c:v>
                </c:pt>
                <c:pt idx="464">
                  <c:v>31.908700000000142</c:v>
                </c:pt>
                <c:pt idx="465">
                  <c:v>31.908800000000141</c:v>
                </c:pt>
                <c:pt idx="466">
                  <c:v>31.908900000000141</c:v>
                </c:pt>
                <c:pt idx="467">
                  <c:v>31.909000000000141</c:v>
                </c:pt>
                <c:pt idx="468">
                  <c:v>31.909100000000141</c:v>
                </c:pt>
                <c:pt idx="469">
                  <c:v>31.909200000000141</c:v>
                </c:pt>
                <c:pt idx="470">
                  <c:v>31.90930000000014</c:v>
                </c:pt>
                <c:pt idx="471">
                  <c:v>31.90940000000014</c:v>
                </c:pt>
                <c:pt idx="472">
                  <c:v>31.90950000000014</c:v>
                </c:pt>
                <c:pt idx="473">
                  <c:v>31.90960000000014</c:v>
                </c:pt>
                <c:pt idx="474">
                  <c:v>31.909700000000139</c:v>
                </c:pt>
                <c:pt idx="475">
                  <c:v>31.909800000000139</c:v>
                </c:pt>
                <c:pt idx="476">
                  <c:v>31.909900000000139</c:v>
                </c:pt>
                <c:pt idx="477">
                  <c:v>31.910000000000139</c:v>
                </c:pt>
                <c:pt idx="478">
                  <c:v>31.910100000000138</c:v>
                </c:pt>
                <c:pt idx="479">
                  <c:v>31.910200000000138</c:v>
                </c:pt>
                <c:pt idx="480">
                  <c:v>31.910300000000138</c:v>
                </c:pt>
                <c:pt idx="481">
                  <c:v>31.910400000000138</c:v>
                </c:pt>
                <c:pt idx="482">
                  <c:v>31.910500000000138</c:v>
                </c:pt>
                <c:pt idx="483">
                  <c:v>31.910600000000137</c:v>
                </c:pt>
                <c:pt idx="484">
                  <c:v>31.910700000000137</c:v>
                </c:pt>
                <c:pt idx="485">
                  <c:v>31.910800000000137</c:v>
                </c:pt>
                <c:pt idx="486">
                  <c:v>31.910900000000137</c:v>
                </c:pt>
                <c:pt idx="487">
                  <c:v>31.911000000000136</c:v>
                </c:pt>
                <c:pt idx="488">
                  <c:v>31.911100000000136</c:v>
                </c:pt>
                <c:pt idx="489">
                  <c:v>31.911200000000136</c:v>
                </c:pt>
                <c:pt idx="490">
                  <c:v>31.911300000000136</c:v>
                </c:pt>
                <c:pt idx="491">
                  <c:v>31.911400000000135</c:v>
                </c:pt>
                <c:pt idx="492">
                  <c:v>31.911500000000135</c:v>
                </c:pt>
                <c:pt idx="493">
                  <c:v>31.911600000000135</c:v>
                </c:pt>
                <c:pt idx="494">
                  <c:v>31.911700000000135</c:v>
                </c:pt>
                <c:pt idx="495">
                  <c:v>31.911800000000135</c:v>
                </c:pt>
                <c:pt idx="496">
                  <c:v>31.911900000000134</c:v>
                </c:pt>
                <c:pt idx="497">
                  <c:v>31.912000000000134</c:v>
                </c:pt>
                <c:pt idx="498">
                  <c:v>31.912100000000134</c:v>
                </c:pt>
                <c:pt idx="499">
                  <c:v>31.912200000000134</c:v>
                </c:pt>
                <c:pt idx="500">
                  <c:v>31.912300000000133</c:v>
                </c:pt>
                <c:pt idx="501">
                  <c:v>31.912400000000133</c:v>
                </c:pt>
                <c:pt idx="502">
                  <c:v>31.912500000000133</c:v>
                </c:pt>
                <c:pt idx="503">
                  <c:v>31.912600000000133</c:v>
                </c:pt>
                <c:pt idx="504">
                  <c:v>31.912700000000132</c:v>
                </c:pt>
                <c:pt idx="505">
                  <c:v>31.912800000000132</c:v>
                </c:pt>
                <c:pt idx="506">
                  <c:v>31.912900000000132</c:v>
                </c:pt>
                <c:pt idx="507">
                  <c:v>31.913000000000132</c:v>
                </c:pt>
                <c:pt idx="508">
                  <c:v>31.913100000000131</c:v>
                </c:pt>
                <c:pt idx="509">
                  <c:v>31.913200000000131</c:v>
                </c:pt>
                <c:pt idx="510">
                  <c:v>31.913300000000131</c:v>
                </c:pt>
                <c:pt idx="511">
                  <c:v>31.913400000000131</c:v>
                </c:pt>
                <c:pt idx="512">
                  <c:v>31.913500000000131</c:v>
                </c:pt>
                <c:pt idx="513">
                  <c:v>31.91360000000013</c:v>
                </c:pt>
                <c:pt idx="514">
                  <c:v>31.91370000000013</c:v>
                </c:pt>
                <c:pt idx="515">
                  <c:v>31.91380000000013</c:v>
                </c:pt>
                <c:pt idx="516">
                  <c:v>31.91390000000013</c:v>
                </c:pt>
                <c:pt idx="517">
                  <c:v>31.914000000000129</c:v>
                </c:pt>
                <c:pt idx="518">
                  <c:v>31.914100000000129</c:v>
                </c:pt>
                <c:pt idx="519">
                  <c:v>31.914200000000129</c:v>
                </c:pt>
                <c:pt idx="520">
                  <c:v>31.914300000000129</c:v>
                </c:pt>
                <c:pt idx="521">
                  <c:v>31.914400000000128</c:v>
                </c:pt>
                <c:pt idx="522">
                  <c:v>31.914500000000128</c:v>
                </c:pt>
                <c:pt idx="523">
                  <c:v>31.914600000000128</c:v>
                </c:pt>
                <c:pt idx="524">
                  <c:v>31.914700000000128</c:v>
                </c:pt>
                <c:pt idx="525">
                  <c:v>31.914800000000128</c:v>
                </c:pt>
                <c:pt idx="526">
                  <c:v>31.914900000000127</c:v>
                </c:pt>
                <c:pt idx="527">
                  <c:v>31.915000000000127</c:v>
                </c:pt>
                <c:pt idx="528">
                  <c:v>31.915100000000127</c:v>
                </c:pt>
                <c:pt idx="529">
                  <c:v>31.915200000000127</c:v>
                </c:pt>
                <c:pt idx="530">
                  <c:v>31.915300000000126</c:v>
                </c:pt>
                <c:pt idx="531">
                  <c:v>31.915400000000126</c:v>
                </c:pt>
                <c:pt idx="532">
                  <c:v>31.915500000000126</c:v>
                </c:pt>
                <c:pt idx="533">
                  <c:v>31.915600000000126</c:v>
                </c:pt>
                <c:pt idx="534">
                  <c:v>31.915700000000125</c:v>
                </c:pt>
                <c:pt idx="535">
                  <c:v>31.915800000000125</c:v>
                </c:pt>
                <c:pt idx="536">
                  <c:v>31.915900000000125</c:v>
                </c:pt>
                <c:pt idx="537">
                  <c:v>31.916000000000125</c:v>
                </c:pt>
                <c:pt idx="538">
                  <c:v>31.916100000000124</c:v>
                </c:pt>
                <c:pt idx="539">
                  <c:v>31.916200000000124</c:v>
                </c:pt>
                <c:pt idx="540">
                  <c:v>31.916300000000124</c:v>
                </c:pt>
                <c:pt idx="541">
                  <c:v>31.916400000000124</c:v>
                </c:pt>
                <c:pt idx="542">
                  <c:v>31.916500000000124</c:v>
                </c:pt>
                <c:pt idx="543">
                  <c:v>31.916600000000123</c:v>
                </c:pt>
                <c:pt idx="544">
                  <c:v>31.916700000000123</c:v>
                </c:pt>
                <c:pt idx="545">
                  <c:v>31.916800000000123</c:v>
                </c:pt>
                <c:pt idx="546">
                  <c:v>31.916900000000123</c:v>
                </c:pt>
                <c:pt idx="547">
                  <c:v>31.917000000000122</c:v>
                </c:pt>
                <c:pt idx="548">
                  <c:v>31.917100000000122</c:v>
                </c:pt>
                <c:pt idx="549">
                  <c:v>31.917200000000122</c:v>
                </c:pt>
                <c:pt idx="550">
                  <c:v>31.917300000000122</c:v>
                </c:pt>
                <c:pt idx="551">
                  <c:v>31.917400000000121</c:v>
                </c:pt>
                <c:pt idx="552">
                  <c:v>31.917500000000121</c:v>
                </c:pt>
                <c:pt idx="553">
                  <c:v>31.917600000000121</c:v>
                </c:pt>
                <c:pt idx="554">
                  <c:v>31.917700000000121</c:v>
                </c:pt>
                <c:pt idx="555">
                  <c:v>31.917800000000121</c:v>
                </c:pt>
                <c:pt idx="556">
                  <c:v>31.91790000000012</c:v>
                </c:pt>
                <c:pt idx="557">
                  <c:v>31.91800000000012</c:v>
                </c:pt>
                <c:pt idx="558">
                  <c:v>31.91810000000012</c:v>
                </c:pt>
                <c:pt idx="559">
                  <c:v>31.91820000000012</c:v>
                </c:pt>
                <c:pt idx="560">
                  <c:v>31.918300000000119</c:v>
                </c:pt>
                <c:pt idx="561">
                  <c:v>31.918400000000119</c:v>
                </c:pt>
                <c:pt idx="562">
                  <c:v>31.918500000000119</c:v>
                </c:pt>
                <c:pt idx="563">
                  <c:v>31.918600000000119</c:v>
                </c:pt>
                <c:pt idx="564">
                  <c:v>31.918700000000118</c:v>
                </c:pt>
                <c:pt idx="565">
                  <c:v>31.918800000000118</c:v>
                </c:pt>
                <c:pt idx="566">
                  <c:v>31.918900000000118</c:v>
                </c:pt>
                <c:pt idx="567">
                  <c:v>31.919000000000118</c:v>
                </c:pt>
                <c:pt idx="568">
                  <c:v>31.919100000000117</c:v>
                </c:pt>
                <c:pt idx="569">
                  <c:v>31.919200000000117</c:v>
                </c:pt>
                <c:pt idx="570">
                  <c:v>31.919300000000117</c:v>
                </c:pt>
                <c:pt idx="571">
                  <c:v>31.919400000000117</c:v>
                </c:pt>
                <c:pt idx="572">
                  <c:v>31.919500000000117</c:v>
                </c:pt>
                <c:pt idx="573">
                  <c:v>31.919600000000116</c:v>
                </c:pt>
                <c:pt idx="574">
                  <c:v>31.919700000000116</c:v>
                </c:pt>
                <c:pt idx="575">
                  <c:v>31.919800000000116</c:v>
                </c:pt>
                <c:pt idx="576">
                  <c:v>31.919900000000116</c:v>
                </c:pt>
                <c:pt idx="577">
                  <c:v>31.920000000000115</c:v>
                </c:pt>
                <c:pt idx="578">
                  <c:v>31.920100000000115</c:v>
                </c:pt>
                <c:pt idx="579">
                  <c:v>31.920200000000115</c:v>
                </c:pt>
                <c:pt idx="580">
                  <c:v>31.920300000000115</c:v>
                </c:pt>
                <c:pt idx="581">
                  <c:v>31.920400000000114</c:v>
                </c:pt>
                <c:pt idx="582">
                  <c:v>31.920500000000114</c:v>
                </c:pt>
                <c:pt idx="583">
                  <c:v>31.920600000000114</c:v>
                </c:pt>
                <c:pt idx="584">
                  <c:v>31.920700000000114</c:v>
                </c:pt>
                <c:pt idx="585">
                  <c:v>31.920800000000114</c:v>
                </c:pt>
                <c:pt idx="586">
                  <c:v>31.920900000000113</c:v>
                </c:pt>
                <c:pt idx="587">
                  <c:v>31.921000000000113</c:v>
                </c:pt>
                <c:pt idx="588">
                  <c:v>31.921100000000113</c:v>
                </c:pt>
                <c:pt idx="589">
                  <c:v>31.921200000000113</c:v>
                </c:pt>
                <c:pt idx="590">
                  <c:v>31.921300000000112</c:v>
                </c:pt>
                <c:pt idx="591">
                  <c:v>31.921400000000112</c:v>
                </c:pt>
                <c:pt idx="592">
                  <c:v>31.921500000000112</c:v>
                </c:pt>
                <c:pt idx="593">
                  <c:v>31.921600000000112</c:v>
                </c:pt>
                <c:pt idx="594">
                  <c:v>31.921700000000111</c:v>
                </c:pt>
                <c:pt idx="595">
                  <c:v>31.921800000000111</c:v>
                </c:pt>
                <c:pt idx="596">
                  <c:v>31.921900000000111</c:v>
                </c:pt>
                <c:pt idx="597">
                  <c:v>31.922000000000111</c:v>
                </c:pt>
                <c:pt idx="598">
                  <c:v>31.92210000000011</c:v>
                </c:pt>
                <c:pt idx="599">
                  <c:v>31.92220000000011</c:v>
                </c:pt>
                <c:pt idx="600">
                  <c:v>31.92230000000011</c:v>
                </c:pt>
                <c:pt idx="601">
                  <c:v>31.92240000000011</c:v>
                </c:pt>
                <c:pt idx="602">
                  <c:v>31.92250000000011</c:v>
                </c:pt>
                <c:pt idx="603">
                  <c:v>31.922600000000109</c:v>
                </c:pt>
                <c:pt idx="604">
                  <c:v>31.922700000000109</c:v>
                </c:pt>
                <c:pt idx="605">
                  <c:v>31.922800000000109</c:v>
                </c:pt>
                <c:pt idx="606">
                  <c:v>31.922900000000109</c:v>
                </c:pt>
                <c:pt idx="607">
                  <c:v>31.923000000000108</c:v>
                </c:pt>
                <c:pt idx="608">
                  <c:v>31.923100000000108</c:v>
                </c:pt>
                <c:pt idx="609">
                  <c:v>31.923200000000108</c:v>
                </c:pt>
                <c:pt idx="610">
                  <c:v>31.923300000000108</c:v>
                </c:pt>
                <c:pt idx="611">
                  <c:v>31.923400000000107</c:v>
                </c:pt>
                <c:pt idx="612">
                  <c:v>31.923500000000107</c:v>
                </c:pt>
                <c:pt idx="613">
                  <c:v>31.923600000000107</c:v>
                </c:pt>
                <c:pt idx="614">
                  <c:v>31.923700000000107</c:v>
                </c:pt>
                <c:pt idx="615">
                  <c:v>31.923800000000107</c:v>
                </c:pt>
                <c:pt idx="616">
                  <c:v>31.923900000000106</c:v>
                </c:pt>
                <c:pt idx="617">
                  <c:v>31.924000000000106</c:v>
                </c:pt>
                <c:pt idx="618">
                  <c:v>31.924100000000106</c:v>
                </c:pt>
                <c:pt idx="619">
                  <c:v>31.924200000000106</c:v>
                </c:pt>
                <c:pt idx="620">
                  <c:v>31.924300000000105</c:v>
                </c:pt>
                <c:pt idx="621">
                  <c:v>31.924400000000105</c:v>
                </c:pt>
                <c:pt idx="622">
                  <c:v>31.924500000000105</c:v>
                </c:pt>
                <c:pt idx="623">
                  <c:v>31.924600000000105</c:v>
                </c:pt>
                <c:pt idx="624">
                  <c:v>31.924700000000104</c:v>
                </c:pt>
                <c:pt idx="625">
                  <c:v>31.924800000000104</c:v>
                </c:pt>
                <c:pt idx="626">
                  <c:v>31.924900000000104</c:v>
                </c:pt>
                <c:pt idx="627">
                  <c:v>31.925000000000104</c:v>
                </c:pt>
                <c:pt idx="628">
                  <c:v>31.925100000000104</c:v>
                </c:pt>
                <c:pt idx="629">
                  <c:v>31.925200000000103</c:v>
                </c:pt>
                <c:pt idx="630">
                  <c:v>31.925300000000103</c:v>
                </c:pt>
                <c:pt idx="631">
                  <c:v>31.925400000000103</c:v>
                </c:pt>
                <c:pt idx="632">
                  <c:v>31.925500000000103</c:v>
                </c:pt>
                <c:pt idx="633">
                  <c:v>31.925600000000102</c:v>
                </c:pt>
                <c:pt idx="634">
                  <c:v>31.925700000000102</c:v>
                </c:pt>
                <c:pt idx="635">
                  <c:v>31.925800000000102</c:v>
                </c:pt>
                <c:pt idx="636">
                  <c:v>31.925900000000102</c:v>
                </c:pt>
                <c:pt idx="637">
                  <c:v>31.926000000000101</c:v>
                </c:pt>
                <c:pt idx="638">
                  <c:v>31.926100000000101</c:v>
                </c:pt>
                <c:pt idx="639">
                  <c:v>31.926200000000101</c:v>
                </c:pt>
                <c:pt idx="640">
                  <c:v>31.926300000000101</c:v>
                </c:pt>
                <c:pt idx="641">
                  <c:v>31.9264000000001</c:v>
                </c:pt>
                <c:pt idx="642">
                  <c:v>31.9265000000001</c:v>
                </c:pt>
                <c:pt idx="643">
                  <c:v>31.9266000000001</c:v>
                </c:pt>
                <c:pt idx="644">
                  <c:v>31.9267000000001</c:v>
                </c:pt>
                <c:pt idx="645">
                  <c:v>31.9268000000001</c:v>
                </c:pt>
                <c:pt idx="646">
                  <c:v>31.926900000000099</c:v>
                </c:pt>
                <c:pt idx="647">
                  <c:v>31.927000000000099</c:v>
                </c:pt>
                <c:pt idx="648">
                  <c:v>31.927100000000099</c:v>
                </c:pt>
                <c:pt idx="649">
                  <c:v>31.927200000000099</c:v>
                </c:pt>
                <c:pt idx="650">
                  <c:v>31.927300000000098</c:v>
                </c:pt>
                <c:pt idx="651">
                  <c:v>31.927400000000098</c:v>
                </c:pt>
                <c:pt idx="652">
                  <c:v>31.927500000000098</c:v>
                </c:pt>
                <c:pt idx="653">
                  <c:v>31.927600000000098</c:v>
                </c:pt>
                <c:pt idx="654">
                  <c:v>31.927700000000097</c:v>
                </c:pt>
                <c:pt idx="655">
                  <c:v>31.927800000000097</c:v>
                </c:pt>
                <c:pt idx="656">
                  <c:v>31.927900000000097</c:v>
                </c:pt>
                <c:pt idx="657">
                  <c:v>31.928000000000097</c:v>
                </c:pt>
                <c:pt idx="658">
                  <c:v>31.928100000000097</c:v>
                </c:pt>
                <c:pt idx="659">
                  <c:v>31.928200000000096</c:v>
                </c:pt>
                <c:pt idx="660">
                  <c:v>31.928300000000096</c:v>
                </c:pt>
                <c:pt idx="661">
                  <c:v>31.928400000000096</c:v>
                </c:pt>
                <c:pt idx="662">
                  <c:v>31.928500000000096</c:v>
                </c:pt>
                <c:pt idx="663">
                  <c:v>31.928600000000095</c:v>
                </c:pt>
                <c:pt idx="664">
                  <c:v>31.928700000000095</c:v>
                </c:pt>
                <c:pt idx="665">
                  <c:v>31.928800000000095</c:v>
                </c:pt>
                <c:pt idx="666">
                  <c:v>31.928900000000095</c:v>
                </c:pt>
                <c:pt idx="667">
                  <c:v>31.929000000000094</c:v>
                </c:pt>
                <c:pt idx="668">
                  <c:v>31.929100000000094</c:v>
                </c:pt>
                <c:pt idx="669">
                  <c:v>31.929200000000094</c:v>
                </c:pt>
                <c:pt idx="670">
                  <c:v>31.929300000000094</c:v>
                </c:pt>
                <c:pt idx="671">
                  <c:v>31.929400000000093</c:v>
                </c:pt>
                <c:pt idx="672">
                  <c:v>31.929500000000093</c:v>
                </c:pt>
                <c:pt idx="673">
                  <c:v>31.929600000000093</c:v>
                </c:pt>
                <c:pt idx="674">
                  <c:v>31.929700000000093</c:v>
                </c:pt>
                <c:pt idx="675">
                  <c:v>31.929800000000093</c:v>
                </c:pt>
                <c:pt idx="676">
                  <c:v>31.929900000000092</c:v>
                </c:pt>
                <c:pt idx="677">
                  <c:v>31.930000000000092</c:v>
                </c:pt>
                <c:pt idx="678">
                  <c:v>31.930100000000092</c:v>
                </c:pt>
                <c:pt idx="679">
                  <c:v>31.930200000000092</c:v>
                </c:pt>
                <c:pt idx="680">
                  <c:v>31.930300000000091</c:v>
                </c:pt>
                <c:pt idx="681">
                  <c:v>31.930400000000091</c:v>
                </c:pt>
                <c:pt idx="682">
                  <c:v>31.930500000000091</c:v>
                </c:pt>
                <c:pt idx="683">
                  <c:v>31.930600000000091</c:v>
                </c:pt>
                <c:pt idx="684">
                  <c:v>31.93070000000009</c:v>
                </c:pt>
                <c:pt idx="685">
                  <c:v>31.93080000000009</c:v>
                </c:pt>
                <c:pt idx="686">
                  <c:v>31.93090000000009</c:v>
                </c:pt>
                <c:pt idx="687">
                  <c:v>31.93100000000009</c:v>
                </c:pt>
                <c:pt idx="688">
                  <c:v>31.93110000000009</c:v>
                </c:pt>
                <c:pt idx="689">
                  <c:v>31.931200000000089</c:v>
                </c:pt>
                <c:pt idx="690">
                  <c:v>31.931300000000089</c:v>
                </c:pt>
                <c:pt idx="691">
                  <c:v>31.931400000000089</c:v>
                </c:pt>
                <c:pt idx="692">
                  <c:v>31.931500000000089</c:v>
                </c:pt>
                <c:pt idx="693">
                  <c:v>31.931600000000088</c:v>
                </c:pt>
                <c:pt idx="694">
                  <c:v>31.931700000000088</c:v>
                </c:pt>
                <c:pt idx="695">
                  <c:v>31.931800000000088</c:v>
                </c:pt>
                <c:pt idx="696">
                  <c:v>31.931900000000088</c:v>
                </c:pt>
                <c:pt idx="697">
                  <c:v>31.932000000000087</c:v>
                </c:pt>
                <c:pt idx="698">
                  <c:v>31.932100000000087</c:v>
                </c:pt>
                <c:pt idx="699">
                  <c:v>31.932200000000087</c:v>
                </c:pt>
                <c:pt idx="700">
                  <c:v>31.932300000000087</c:v>
                </c:pt>
                <c:pt idx="701">
                  <c:v>31.932400000000086</c:v>
                </c:pt>
                <c:pt idx="702">
                  <c:v>31.932500000000086</c:v>
                </c:pt>
                <c:pt idx="703">
                  <c:v>31.932600000000086</c:v>
                </c:pt>
                <c:pt idx="704">
                  <c:v>31.932700000000086</c:v>
                </c:pt>
                <c:pt idx="705">
                  <c:v>31.932800000000086</c:v>
                </c:pt>
                <c:pt idx="706">
                  <c:v>31.932900000000085</c:v>
                </c:pt>
                <c:pt idx="707">
                  <c:v>31.933000000000085</c:v>
                </c:pt>
                <c:pt idx="708">
                  <c:v>31.933100000000085</c:v>
                </c:pt>
                <c:pt idx="709">
                  <c:v>31.933200000000085</c:v>
                </c:pt>
                <c:pt idx="710">
                  <c:v>31.933300000000084</c:v>
                </c:pt>
                <c:pt idx="711">
                  <c:v>31.933400000000084</c:v>
                </c:pt>
                <c:pt idx="712">
                  <c:v>31.933500000000084</c:v>
                </c:pt>
                <c:pt idx="713">
                  <c:v>31.933600000000084</c:v>
                </c:pt>
                <c:pt idx="714">
                  <c:v>31.933700000000083</c:v>
                </c:pt>
                <c:pt idx="715">
                  <c:v>31.933800000000083</c:v>
                </c:pt>
                <c:pt idx="716">
                  <c:v>31.933900000000083</c:v>
                </c:pt>
                <c:pt idx="717">
                  <c:v>31.934000000000083</c:v>
                </c:pt>
                <c:pt idx="718">
                  <c:v>31.934100000000083</c:v>
                </c:pt>
                <c:pt idx="719">
                  <c:v>31.934200000000082</c:v>
                </c:pt>
                <c:pt idx="720">
                  <c:v>31.934300000000082</c:v>
                </c:pt>
                <c:pt idx="721">
                  <c:v>31.934400000000082</c:v>
                </c:pt>
                <c:pt idx="722">
                  <c:v>31.934500000000082</c:v>
                </c:pt>
                <c:pt idx="723">
                  <c:v>31.934600000000081</c:v>
                </c:pt>
                <c:pt idx="724">
                  <c:v>31.934700000000081</c:v>
                </c:pt>
                <c:pt idx="725">
                  <c:v>31.934800000000081</c:v>
                </c:pt>
                <c:pt idx="726">
                  <c:v>31.934900000000081</c:v>
                </c:pt>
                <c:pt idx="727">
                  <c:v>31.93500000000008</c:v>
                </c:pt>
                <c:pt idx="728">
                  <c:v>31.93510000000008</c:v>
                </c:pt>
                <c:pt idx="729">
                  <c:v>31.93520000000008</c:v>
                </c:pt>
                <c:pt idx="730">
                  <c:v>31.93530000000008</c:v>
                </c:pt>
                <c:pt idx="731">
                  <c:v>31.93540000000008</c:v>
                </c:pt>
                <c:pt idx="732">
                  <c:v>31.935500000000079</c:v>
                </c:pt>
                <c:pt idx="733">
                  <c:v>31.935600000000079</c:v>
                </c:pt>
                <c:pt idx="734">
                  <c:v>31.935700000000079</c:v>
                </c:pt>
                <c:pt idx="735">
                  <c:v>31.935800000000079</c:v>
                </c:pt>
                <c:pt idx="736">
                  <c:v>31.935900000000078</c:v>
                </c:pt>
                <c:pt idx="737">
                  <c:v>31.936000000000078</c:v>
                </c:pt>
                <c:pt idx="738">
                  <c:v>31.936100000000078</c:v>
                </c:pt>
                <c:pt idx="739">
                  <c:v>31.936200000000078</c:v>
                </c:pt>
                <c:pt idx="740">
                  <c:v>31.936300000000077</c:v>
                </c:pt>
                <c:pt idx="741">
                  <c:v>31.936400000000077</c:v>
                </c:pt>
                <c:pt idx="742">
                  <c:v>31.936500000000077</c:v>
                </c:pt>
                <c:pt idx="743">
                  <c:v>31.936600000000077</c:v>
                </c:pt>
                <c:pt idx="744">
                  <c:v>31.936700000000076</c:v>
                </c:pt>
                <c:pt idx="745">
                  <c:v>31.936800000000076</c:v>
                </c:pt>
                <c:pt idx="746">
                  <c:v>31.936900000000076</c:v>
                </c:pt>
                <c:pt idx="747">
                  <c:v>31.937000000000076</c:v>
                </c:pt>
                <c:pt idx="748">
                  <c:v>31.937100000000076</c:v>
                </c:pt>
                <c:pt idx="749">
                  <c:v>31.937200000000075</c:v>
                </c:pt>
                <c:pt idx="750">
                  <c:v>31.937300000000075</c:v>
                </c:pt>
                <c:pt idx="751">
                  <c:v>31.937400000000075</c:v>
                </c:pt>
                <c:pt idx="752">
                  <c:v>31.937500000000075</c:v>
                </c:pt>
                <c:pt idx="753">
                  <c:v>31.937600000000074</c:v>
                </c:pt>
                <c:pt idx="754">
                  <c:v>31.937700000000074</c:v>
                </c:pt>
                <c:pt idx="755">
                  <c:v>31.937800000000074</c:v>
                </c:pt>
                <c:pt idx="756">
                  <c:v>31.937900000000074</c:v>
                </c:pt>
                <c:pt idx="757">
                  <c:v>31.938000000000073</c:v>
                </c:pt>
                <c:pt idx="758">
                  <c:v>31.938100000000073</c:v>
                </c:pt>
                <c:pt idx="759">
                  <c:v>31.938200000000073</c:v>
                </c:pt>
                <c:pt idx="760">
                  <c:v>31.938300000000073</c:v>
                </c:pt>
                <c:pt idx="761">
                  <c:v>31.938400000000073</c:v>
                </c:pt>
                <c:pt idx="762">
                  <c:v>31.938500000000072</c:v>
                </c:pt>
                <c:pt idx="763">
                  <c:v>31.938600000000072</c:v>
                </c:pt>
                <c:pt idx="764">
                  <c:v>31.938700000000072</c:v>
                </c:pt>
                <c:pt idx="765">
                  <c:v>31.938800000000072</c:v>
                </c:pt>
                <c:pt idx="766">
                  <c:v>31.938900000000071</c:v>
                </c:pt>
                <c:pt idx="767">
                  <c:v>31.939000000000071</c:v>
                </c:pt>
                <c:pt idx="768">
                  <c:v>31.939100000000071</c:v>
                </c:pt>
                <c:pt idx="769">
                  <c:v>31.939200000000071</c:v>
                </c:pt>
                <c:pt idx="770">
                  <c:v>31.93930000000007</c:v>
                </c:pt>
                <c:pt idx="771">
                  <c:v>31.93940000000007</c:v>
                </c:pt>
                <c:pt idx="772">
                  <c:v>31.93950000000007</c:v>
                </c:pt>
                <c:pt idx="773">
                  <c:v>31.93960000000007</c:v>
                </c:pt>
                <c:pt idx="774">
                  <c:v>31.939700000000069</c:v>
                </c:pt>
                <c:pt idx="775">
                  <c:v>31.939800000000069</c:v>
                </c:pt>
                <c:pt idx="776">
                  <c:v>31.939900000000069</c:v>
                </c:pt>
                <c:pt idx="777">
                  <c:v>31.940000000000069</c:v>
                </c:pt>
                <c:pt idx="778">
                  <c:v>31.940100000000069</c:v>
                </c:pt>
                <c:pt idx="779">
                  <c:v>31.940200000000068</c:v>
                </c:pt>
                <c:pt idx="780">
                  <c:v>31.940300000000068</c:v>
                </c:pt>
                <c:pt idx="781">
                  <c:v>31.940400000000068</c:v>
                </c:pt>
                <c:pt idx="782">
                  <c:v>31.940500000000068</c:v>
                </c:pt>
                <c:pt idx="783">
                  <c:v>31.940600000000067</c:v>
                </c:pt>
                <c:pt idx="784">
                  <c:v>31.940700000000067</c:v>
                </c:pt>
                <c:pt idx="785">
                  <c:v>31.940800000000067</c:v>
                </c:pt>
                <c:pt idx="786">
                  <c:v>31.940900000000067</c:v>
                </c:pt>
                <c:pt idx="787">
                  <c:v>31.941000000000066</c:v>
                </c:pt>
                <c:pt idx="788">
                  <c:v>31.941100000000066</c:v>
                </c:pt>
                <c:pt idx="789">
                  <c:v>31.941200000000066</c:v>
                </c:pt>
                <c:pt idx="790">
                  <c:v>31.941300000000066</c:v>
                </c:pt>
                <c:pt idx="791">
                  <c:v>31.941400000000066</c:v>
                </c:pt>
                <c:pt idx="792">
                  <c:v>31.941500000000065</c:v>
                </c:pt>
                <c:pt idx="793">
                  <c:v>31.941600000000065</c:v>
                </c:pt>
                <c:pt idx="794">
                  <c:v>31.941700000000065</c:v>
                </c:pt>
                <c:pt idx="795">
                  <c:v>31.941800000000065</c:v>
                </c:pt>
                <c:pt idx="796">
                  <c:v>31.941900000000064</c:v>
                </c:pt>
                <c:pt idx="797">
                  <c:v>31.942000000000064</c:v>
                </c:pt>
                <c:pt idx="798">
                  <c:v>31.942100000000064</c:v>
                </c:pt>
                <c:pt idx="799">
                  <c:v>31.942200000000064</c:v>
                </c:pt>
                <c:pt idx="800">
                  <c:v>31.942300000000063</c:v>
                </c:pt>
                <c:pt idx="801">
                  <c:v>31.942400000000063</c:v>
                </c:pt>
                <c:pt idx="802">
                  <c:v>31.942500000000063</c:v>
                </c:pt>
                <c:pt idx="803">
                  <c:v>31.942600000000063</c:v>
                </c:pt>
                <c:pt idx="804">
                  <c:v>31.942700000000062</c:v>
                </c:pt>
                <c:pt idx="805">
                  <c:v>31.942800000000062</c:v>
                </c:pt>
                <c:pt idx="806">
                  <c:v>31.942900000000062</c:v>
                </c:pt>
                <c:pt idx="807">
                  <c:v>31.943000000000062</c:v>
                </c:pt>
                <c:pt idx="808">
                  <c:v>31.943100000000062</c:v>
                </c:pt>
                <c:pt idx="809">
                  <c:v>31.943200000000061</c:v>
                </c:pt>
                <c:pt idx="810">
                  <c:v>31.943300000000061</c:v>
                </c:pt>
                <c:pt idx="811">
                  <c:v>31.943400000000061</c:v>
                </c:pt>
                <c:pt idx="812">
                  <c:v>31.943500000000061</c:v>
                </c:pt>
                <c:pt idx="813">
                  <c:v>31.94360000000006</c:v>
                </c:pt>
                <c:pt idx="814">
                  <c:v>31.94370000000006</c:v>
                </c:pt>
                <c:pt idx="815">
                  <c:v>31.94380000000006</c:v>
                </c:pt>
                <c:pt idx="816">
                  <c:v>31.94390000000006</c:v>
                </c:pt>
                <c:pt idx="817">
                  <c:v>31.944000000000059</c:v>
                </c:pt>
                <c:pt idx="818">
                  <c:v>31.944100000000059</c:v>
                </c:pt>
                <c:pt idx="819">
                  <c:v>31.944200000000059</c:v>
                </c:pt>
                <c:pt idx="820">
                  <c:v>31.944300000000059</c:v>
                </c:pt>
                <c:pt idx="821">
                  <c:v>31.944400000000059</c:v>
                </c:pt>
                <c:pt idx="822">
                  <c:v>31.944500000000058</c:v>
                </c:pt>
                <c:pt idx="823">
                  <c:v>31.944600000000058</c:v>
                </c:pt>
                <c:pt idx="824">
                  <c:v>31.944700000000058</c:v>
                </c:pt>
                <c:pt idx="825">
                  <c:v>31.944800000000058</c:v>
                </c:pt>
                <c:pt idx="826">
                  <c:v>31.944900000000057</c:v>
                </c:pt>
                <c:pt idx="827">
                  <c:v>31.945000000000057</c:v>
                </c:pt>
                <c:pt idx="828">
                  <c:v>31.945100000000057</c:v>
                </c:pt>
                <c:pt idx="829">
                  <c:v>31.945200000000057</c:v>
                </c:pt>
                <c:pt idx="830">
                  <c:v>31.945300000000056</c:v>
                </c:pt>
                <c:pt idx="831">
                  <c:v>31.945400000000056</c:v>
                </c:pt>
                <c:pt idx="832">
                  <c:v>31.945500000000056</c:v>
                </c:pt>
                <c:pt idx="833">
                  <c:v>31.945600000000056</c:v>
                </c:pt>
                <c:pt idx="834">
                  <c:v>31.945700000000055</c:v>
                </c:pt>
                <c:pt idx="835">
                  <c:v>31.945800000000055</c:v>
                </c:pt>
                <c:pt idx="836">
                  <c:v>31.945900000000055</c:v>
                </c:pt>
                <c:pt idx="837">
                  <c:v>31.946000000000055</c:v>
                </c:pt>
                <c:pt idx="838">
                  <c:v>31.946100000000055</c:v>
                </c:pt>
                <c:pt idx="839">
                  <c:v>31.946200000000054</c:v>
                </c:pt>
                <c:pt idx="840">
                  <c:v>31.946300000000054</c:v>
                </c:pt>
                <c:pt idx="841">
                  <c:v>31.946400000000054</c:v>
                </c:pt>
                <c:pt idx="842">
                  <c:v>31.946500000000054</c:v>
                </c:pt>
                <c:pt idx="843">
                  <c:v>31.946600000000053</c:v>
                </c:pt>
                <c:pt idx="844">
                  <c:v>31.946700000000053</c:v>
                </c:pt>
                <c:pt idx="845">
                  <c:v>31.946800000000053</c:v>
                </c:pt>
                <c:pt idx="846">
                  <c:v>31.946900000000053</c:v>
                </c:pt>
                <c:pt idx="847">
                  <c:v>31.947000000000052</c:v>
                </c:pt>
                <c:pt idx="848">
                  <c:v>31.947100000000052</c:v>
                </c:pt>
                <c:pt idx="849">
                  <c:v>31.947200000000052</c:v>
                </c:pt>
                <c:pt idx="850">
                  <c:v>31.947300000000052</c:v>
                </c:pt>
                <c:pt idx="851">
                  <c:v>31.947400000000052</c:v>
                </c:pt>
                <c:pt idx="852">
                  <c:v>31.947500000000051</c:v>
                </c:pt>
                <c:pt idx="853">
                  <c:v>31.947600000000051</c:v>
                </c:pt>
                <c:pt idx="854">
                  <c:v>31.947700000000051</c:v>
                </c:pt>
                <c:pt idx="855">
                  <c:v>31.947800000000051</c:v>
                </c:pt>
                <c:pt idx="856">
                  <c:v>31.94790000000005</c:v>
                </c:pt>
                <c:pt idx="857">
                  <c:v>31.94800000000005</c:v>
                </c:pt>
                <c:pt idx="858">
                  <c:v>31.94810000000005</c:v>
                </c:pt>
                <c:pt idx="859">
                  <c:v>31.94820000000005</c:v>
                </c:pt>
                <c:pt idx="860">
                  <c:v>31.948300000000049</c:v>
                </c:pt>
                <c:pt idx="861">
                  <c:v>31.948400000000049</c:v>
                </c:pt>
                <c:pt idx="862">
                  <c:v>31.948500000000049</c:v>
                </c:pt>
                <c:pt idx="863">
                  <c:v>31.948600000000049</c:v>
                </c:pt>
                <c:pt idx="864">
                  <c:v>31.948700000000049</c:v>
                </c:pt>
                <c:pt idx="865">
                  <c:v>31.948800000000048</c:v>
                </c:pt>
                <c:pt idx="866">
                  <c:v>31.948900000000048</c:v>
                </c:pt>
                <c:pt idx="867">
                  <c:v>31.949000000000048</c:v>
                </c:pt>
                <c:pt idx="868">
                  <c:v>31.949100000000048</c:v>
                </c:pt>
                <c:pt idx="869">
                  <c:v>31.949200000000047</c:v>
                </c:pt>
                <c:pt idx="870">
                  <c:v>31.949300000000047</c:v>
                </c:pt>
                <c:pt idx="871">
                  <c:v>31.949400000000047</c:v>
                </c:pt>
                <c:pt idx="872">
                  <c:v>31.949500000000047</c:v>
                </c:pt>
                <c:pt idx="873">
                  <c:v>31.949600000000046</c:v>
                </c:pt>
                <c:pt idx="874">
                  <c:v>31.949700000000046</c:v>
                </c:pt>
                <c:pt idx="875">
                  <c:v>31.949800000000046</c:v>
                </c:pt>
                <c:pt idx="876">
                  <c:v>31.949900000000046</c:v>
                </c:pt>
                <c:pt idx="877">
                  <c:v>31.950000000000045</c:v>
                </c:pt>
                <c:pt idx="878">
                  <c:v>31.950100000000045</c:v>
                </c:pt>
                <c:pt idx="879">
                  <c:v>31.950200000000045</c:v>
                </c:pt>
                <c:pt idx="880">
                  <c:v>31.950300000000045</c:v>
                </c:pt>
                <c:pt idx="881">
                  <c:v>31.950400000000045</c:v>
                </c:pt>
                <c:pt idx="882">
                  <c:v>31.950500000000044</c:v>
                </c:pt>
                <c:pt idx="883">
                  <c:v>31.950600000000044</c:v>
                </c:pt>
                <c:pt idx="884">
                  <c:v>31.950700000000044</c:v>
                </c:pt>
                <c:pt idx="885">
                  <c:v>31.950800000000044</c:v>
                </c:pt>
                <c:pt idx="886">
                  <c:v>31.950900000000043</c:v>
                </c:pt>
                <c:pt idx="887">
                  <c:v>31.951000000000043</c:v>
                </c:pt>
                <c:pt idx="888">
                  <c:v>31.951100000000043</c:v>
                </c:pt>
                <c:pt idx="889">
                  <c:v>31.951200000000043</c:v>
                </c:pt>
                <c:pt idx="890">
                  <c:v>31.951300000000042</c:v>
                </c:pt>
                <c:pt idx="891">
                  <c:v>31.951400000000042</c:v>
                </c:pt>
                <c:pt idx="892">
                  <c:v>31.951500000000042</c:v>
                </c:pt>
                <c:pt idx="893">
                  <c:v>31.951600000000042</c:v>
                </c:pt>
                <c:pt idx="894">
                  <c:v>31.951700000000042</c:v>
                </c:pt>
                <c:pt idx="895">
                  <c:v>31.951800000000041</c:v>
                </c:pt>
                <c:pt idx="896">
                  <c:v>31.951900000000041</c:v>
                </c:pt>
                <c:pt idx="897">
                  <c:v>31.952000000000041</c:v>
                </c:pt>
                <c:pt idx="898">
                  <c:v>31.952100000000041</c:v>
                </c:pt>
                <c:pt idx="899">
                  <c:v>31.95220000000004</c:v>
                </c:pt>
                <c:pt idx="900">
                  <c:v>31.95230000000004</c:v>
                </c:pt>
                <c:pt idx="901">
                  <c:v>31.95240000000004</c:v>
                </c:pt>
                <c:pt idx="902">
                  <c:v>31.95250000000004</c:v>
                </c:pt>
                <c:pt idx="903">
                  <c:v>31.952600000000039</c:v>
                </c:pt>
                <c:pt idx="904">
                  <c:v>31.952700000000039</c:v>
                </c:pt>
                <c:pt idx="905">
                  <c:v>31.952800000000039</c:v>
                </c:pt>
                <c:pt idx="906">
                  <c:v>31.952900000000039</c:v>
                </c:pt>
                <c:pt idx="907">
                  <c:v>31.953000000000038</c:v>
                </c:pt>
                <c:pt idx="908">
                  <c:v>31.953100000000038</c:v>
                </c:pt>
                <c:pt idx="909">
                  <c:v>31.953200000000038</c:v>
                </c:pt>
                <c:pt idx="910">
                  <c:v>31.953300000000038</c:v>
                </c:pt>
                <c:pt idx="911">
                  <c:v>31.953400000000038</c:v>
                </c:pt>
                <c:pt idx="912">
                  <c:v>31.953500000000037</c:v>
                </c:pt>
                <c:pt idx="913">
                  <c:v>31.953600000000037</c:v>
                </c:pt>
                <c:pt idx="914">
                  <c:v>31.953700000000037</c:v>
                </c:pt>
                <c:pt idx="915">
                  <c:v>31.953800000000037</c:v>
                </c:pt>
                <c:pt idx="916">
                  <c:v>31.953900000000036</c:v>
                </c:pt>
                <c:pt idx="917">
                  <c:v>31.954000000000036</c:v>
                </c:pt>
                <c:pt idx="918">
                  <c:v>31.954100000000036</c:v>
                </c:pt>
                <c:pt idx="919">
                  <c:v>31.954200000000036</c:v>
                </c:pt>
                <c:pt idx="920">
                  <c:v>31.954300000000035</c:v>
                </c:pt>
                <c:pt idx="921">
                  <c:v>31.954400000000035</c:v>
                </c:pt>
                <c:pt idx="922">
                  <c:v>31.954500000000035</c:v>
                </c:pt>
                <c:pt idx="923">
                  <c:v>31.954600000000035</c:v>
                </c:pt>
                <c:pt idx="924">
                  <c:v>31.954700000000035</c:v>
                </c:pt>
                <c:pt idx="925">
                  <c:v>31.954800000000034</c:v>
                </c:pt>
                <c:pt idx="926">
                  <c:v>31.954900000000034</c:v>
                </c:pt>
                <c:pt idx="927">
                  <c:v>31.955000000000034</c:v>
                </c:pt>
                <c:pt idx="928">
                  <c:v>31.955100000000034</c:v>
                </c:pt>
                <c:pt idx="929">
                  <c:v>31.955200000000033</c:v>
                </c:pt>
                <c:pt idx="930">
                  <c:v>31.955300000000033</c:v>
                </c:pt>
                <c:pt idx="931">
                  <c:v>31.955400000000033</c:v>
                </c:pt>
                <c:pt idx="932">
                  <c:v>31.955500000000033</c:v>
                </c:pt>
                <c:pt idx="933">
                  <c:v>31.955600000000032</c:v>
                </c:pt>
                <c:pt idx="934">
                  <c:v>31.955700000000032</c:v>
                </c:pt>
                <c:pt idx="935">
                  <c:v>31.955800000000032</c:v>
                </c:pt>
                <c:pt idx="936">
                  <c:v>31.955900000000032</c:v>
                </c:pt>
                <c:pt idx="937">
                  <c:v>31.956000000000031</c:v>
                </c:pt>
                <c:pt idx="938">
                  <c:v>31.956100000000031</c:v>
                </c:pt>
                <c:pt idx="939">
                  <c:v>31.956200000000031</c:v>
                </c:pt>
                <c:pt idx="940">
                  <c:v>31.956300000000031</c:v>
                </c:pt>
                <c:pt idx="941">
                  <c:v>31.956400000000031</c:v>
                </c:pt>
                <c:pt idx="942">
                  <c:v>31.95650000000003</c:v>
                </c:pt>
                <c:pt idx="943">
                  <c:v>31.95660000000003</c:v>
                </c:pt>
                <c:pt idx="944">
                  <c:v>31.95670000000003</c:v>
                </c:pt>
                <c:pt idx="945">
                  <c:v>31.95680000000003</c:v>
                </c:pt>
                <c:pt idx="946">
                  <c:v>31.956900000000029</c:v>
                </c:pt>
                <c:pt idx="947">
                  <c:v>31.957000000000029</c:v>
                </c:pt>
                <c:pt idx="948">
                  <c:v>31.957100000000029</c:v>
                </c:pt>
                <c:pt idx="949">
                  <c:v>31.957200000000029</c:v>
                </c:pt>
                <c:pt idx="950">
                  <c:v>31.957300000000028</c:v>
                </c:pt>
                <c:pt idx="951">
                  <c:v>31.957400000000028</c:v>
                </c:pt>
                <c:pt idx="952">
                  <c:v>31.957500000000028</c:v>
                </c:pt>
                <c:pt idx="953">
                  <c:v>31.957600000000028</c:v>
                </c:pt>
                <c:pt idx="954">
                  <c:v>31.957700000000028</c:v>
                </c:pt>
                <c:pt idx="955">
                  <c:v>31.957800000000027</c:v>
                </c:pt>
                <c:pt idx="956">
                  <c:v>31.957900000000027</c:v>
                </c:pt>
                <c:pt idx="957">
                  <c:v>31.958000000000027</c:v>
                </c:pt>
                <c:pt idx="958">
                  <c:v>31.958100000000027</c:v>
                </c:pt>
                <c:pt idx="959">
                  <c:v>31.958200000000026</c:v>
                </c:pt>
                <c:pt idx="960">
                  <c:v>31.958300000000026</c:v>
                </c:pt>
                <c:pt idx="961">
                  <c:v>31.958400000000026</c:v>
                </c:pt>
                <c:pt idx="962">
                  <c:v>31.958500000000026</c:v>
                </c:pt>
                <c:pt idx="963">
                  <c:v>31.958600000000025</c:v>
                </c:pt>
                <c:pt idx="964">
                  <c:v>31.958700000000025</c:v>
                </c:pt>
                <c:pt idx="965">
                  <c:v>31.958800000000025</c:v>
                </c:pt>
                <c:pt idx="966">
                  <c:v>31.958900000000025</c:v>
                </c:pt>
                <c:pt idx="967">
                  <c:v>31.959000000000024</c:v>
                </c:pt>
                <c:pt idx="968">
                  <c:v>31.959100000000024</c:v>
                </c:pt>
                <c:pt idx="969">
                  <c:v>31.959200000000024</c:v>
                </c:pt>
                <c:pt idx="970">
                  <c:v>31.959300000000024</c:v>
                </c:pt>
                <c:pt idx="971">
                  <c:v>31.959400000000024</c:v>
                </c:pt>
                <c:pt idx="972">
                  <c:v>31.959500000000023</c:v>
                </c:pt>
                <c:pt idx="973">
                  <c:v>31.959600000000023</c:v>
                </c:pt>
                <c:pt idx="974">
                  <c:v>31.959700000000023</c:v>
                </c:pt>
                <c:pt idx="975">
                  <c:v>31.959800000000023</c:v>
                </c:pt>
                <c:pt idx="976">
                  <c:v>31.959900000000022</c:v>
                </c:pt>
                <c:pt idx="977">
                  <c:v>31.960000000000022</c:v>
                </c:pt>
                <c:pt idx="978">
                  <c:v>31.960100000000022</c:v>
                </c:pt>
                <c:pt idx="979">
                  <c:v>31.960200000000022</c:v>
                </c:pt>
                <c:pt idx="980">
                  <c:v>31.960300000000021</c:v>
                </c:pt>
                <c:pt idx="981">
                  <c:v>31.960400000000021</c:v>
                </c:pt>
                <c:pt idx="982">
                  <c:v>31.960500000000021</c:v>
                </c:pt>
                <c:pt idx="983">
                  <c:v>31.960600000000021</c:v>
                </c:pt>
                <c:pt idx="984">
                  <c:v>31.960700000000021</c:v>
                </c:pt>
                <c:pt idx="985">
                  <c:v>31.96080000000002</c:v>
                </c:pt>
                <c:pt idx="986">
                  <c:v>31.96090000000002</c:v>
                </c:pt>
                <c:pt idx="987">
                  <c:v>31.96100000000002</c:v>
                </c:pt>
                <c:pt idx="988">
                  <c:v>31.96110000000002</c:v>
                </c:pt>
                <c:pt idx="989">
                  <c:v>31.961200000000019</c:v>
                </c:pt>
                <c:pt idx="990">
                  <c:v>31.961300000000019</c:v>
                </c:pt>
                <c:pt idx="991">
                  <c:v>31.961400000000019</c:v>
                </c:pt>
                <c:pt idx="992">
                  <c:v>31.961500000000019</c:v>
                </c:pt>
                <c:pt idx="993">
                  <c:v>31.961600000000018</c:v>
                </c:pt>
                <c:pt idx="994">
                  <c:v>31.961700000000018</c:v>
                </c:pt>
                <c:pt idx="995">
                  <c:v>31.961800000000018</c:v>
                </c:pt>
                <c:pt idx="996">
                  <c:v>31.961900000000018</c:v>
                </c:pt>
                <c:pt idx="997">
                  <c:v>31.962000000000018</c:v>
                </c:pt>
                <c:pt idx="998">
                  <c:v>31.962100000000017</c:v>
                </c:pt>
                <c:pt idx="999">
                  <c:v>31.962200000000017</c:v>
                </c:pt>
                <c:pt idx="1000">
                  <c:v>31.962300000000017</c:v>
                </c:pt>
              </c:numCache>
            </c:numRef>
          </c:xVal>
          <c:yVal>
            <c:numRef>
              <c:f>Calculs!$W$4:$W$1004</c:f>
              <c:numCache>
                <c:formatCode>0.00</c:formatCode>
                <c:ptCount val="1001"/>
                <c:pt idx="0">
                  <c:v>55.588190581541461</c:v>
                </c:pt>
                <c:pt idx="1">
                  <c:v>55.379133259911661</c:v>
                </c:pt>
                <c:pt idx="2">
                  <c:v>55.171015225540621</c:v>
                </c:pt>
                <c:pt idx="3">
                  <c:v>54.963830906592705</c:v>
                </c:pt>
                <c:pt idx="4">
                  <c:v>54.757574773222906</c:v>
                </c:pt>
                <c:pt idx="5">
                  <c:v>54.552241337195944</c:v>
                </c:pt>
                <c:pt idx="6">
                  <c:v>54.347825151509412</c:v>
                </c:pt>
                <c:pt idx="7">
                  <c:v>54.144320810020801</c:v>
                </c:pt>
                <c:pt idx="8">
                  <c:v>53.941722947078723</c:v>
                </c:pt>
                <c:pt idx="9">
                  <c:v>53.740026237157643</c:v>
                </c:pt>
                <c:pt idx="10">
                  <c:v>53.539225394496988</c:v>
                </c:pt>
                <c:pt idx="11">
                  <c:v>53.339312887531364</c:v>
                </c:pt>
                <c:pt idx="12">
                  <c:v>53.140281286997762</c:v>
                </c:pt>
                <c:pt idx="13">
                  <c:v>52.94212554095148</c:v>
                </c:pt>
                <c:pt idx="14">
                  <c:v>52.744840633794517</c:v>
                </c:pt>
                <c:pt idx="15">
                  <c:v>52.548421585962586</c:v>
                </c:pt>
                <c:pt idx="16">
                  <c:v>52.352863453615285</c:v>
                </c:pt>
                <c:pt idx="17">
                  <c:v>52.158161328329321</c:v>
                </c:pt>
                <c:pt idx="18">
                  <c:v>51.964310336794853</c:v>
                </c:pt>
                <c:pt idx="19">
                  <c:v>51.771305640515045</c:v>
                </c:pt>
                <c:pt idx="20">
                  <c:v>51.579142435508217</c:v>
                </c:pt>
                <c:pt idx="21">
                  <c:v>51.387817073458542</c:v>
                </c:pt>
                <c:pt idx="22">
                  <c:v>51.197325909766278</c:v>
                </c:pt>
                <c:pt idx="23">
                  <c:v>51.007664186602838</c:v>
                </c:pt>
                <c:pt idx="24">
                  <c:v>50.818827180438113</c:v>
                </c:pt>
                <c:pt idx="25">
                  <c:v>50.630810201743827</c:v>
                </c:pt>
                <c:pt idx="26">
                  <c:v>50.443608594699676</c:v>
                </c:pt>
                <c:pt idx="27">
                  <c:v>50.257217736902646</c:v>
                </c:pt>
                <c:pt idx="28">
                  <c:v>50.071633039078996</c:v>
                </c:pt>
                <c:pt idx="29">
                  <c:v>49.886849944799366</c:v>
                </c:pt>
                <c:pt idx="30">
                  <c:v>49.702863930196671</c:v>
                </c:pt>
                <c:pt idx="31">
                  <c:v>49.519670503686719</c:v>
                </c:pt>
                <c:pt idx="32">
                  <c:v>49.33726520569185</c:v>
                </c:pt>
                <c:pt idx="33">
                  <c:v>49.155643608367171</c:v>
                </c:pt>
                <c:pt idx="34">
                  <c:v>48.974801315329543</c:v>
                </c:pt>
                <c:pt idx="35">
                  <c:v>48.794733961389269</c:v>
                </c:pt>
                <c:pt idx="36">
                  <c:v>48.615437212284604</c:v>
                </c:pt>
                <c:pt idx="37">
                  <c:v>48.436906764418779</c:v>
                </c:pt>
                <c:pt idx="38">
                  <c:v>48.259138344599393</c:v>
                </c:pt>
                <c:pt idx="39">
                  <c:v>48.082127709781084</c:v>
                </c:pt>
                <c:pt idx="40">
                  <c:v>47.90587064680988</c:v>
                </c:pt>
                <c:pt idx="41">
                  <c:v>47.730362972170767</c:v>
                </c:pt>
                <c:pt idx="42">
                  <c:v>47.555600531737483</c:v>
                </c:pt>
                <c:pt idx="43">
                  <c:v>47.381579200524598</c:v>
                </c:pt>
                <c:pt idx="44">
                  <c:v>47.208294882442431</c:v>
                </c:pt>
                <c:pt idx="45">
                  <c:v>47.035743510054097</c:v>
                </c:pt>
                <c:pt idx="46">
                  <c:v>46.863921044334944</c:v>
                </c:pt>
                <c:pt idx="47">
                  <c:v>46.692823474434533</c:v>
                </c:pt>
                <c:pt idx="48">
                  <c:v>46.52244681744083</c:v>
                </c:pt>
                <c:pt idx="49">
                  <c:v>46.352787118146573</c:v>
                </c:pt>
                <c:pt idx="50">
                  <c:v>46.183840448818202</c:v>
                </c:pt>
                <c:pt idx="51">
                  <c:v>46.015602908966876</c:v>
                </c:pt>
                <c:pt idx="52">
                  <c:v>45.84807062512165</c:v>
                </c:pt>
                <c:pt idx="53">
                  <c:v>45.681239750605016</c:v>
                </c:pt>
                <c:pt idx="54">
                  <c:v>45.51510646531063</c:v>
                </c:pt>
                <c:pt idx="55">
                  <c:v>45.349666975482997</c:v>
                </c:pt>
                <c:pt idx="56">
                  <c:v>45.184917513499393</c:v>
                </c:pt>
                <c:pt idx="57">
                  <c:v>45.020854337654107</c:v>
                </c:pt>
                <c:pt idx="58">
                  <c:v>44.857473731944324</c:v>
                </c:pt>
                <c:pt idx="59">
                  <c:v>44.694772005858518</c:v>
                </c:pt>
                <c:pt idx="60">
                  <c:v>44.532745494166619</c:v>
                </c:pt>
                <c:pt idx="61">
                  <c:v>44.37139055671225</c:v>
                </c:pt>
                <c:pt idx="62">
                  <c:v>44.21070357820701</c:v>
                </c:pt>
                <c:pt idx="63">
                  <c:v>44.050680968026654</c:v>
                </c:pt>
                <c:pt idx="64">
                  <c:v>43.891319160009282</c:v>
                </c:pt>
                <c:pt idx="65">
                  <c:v>43.73261461225556</c:v>
                </c:pt>
                <c:pt idx="66">
                  <c:v>43.574563806930406</c:v>
                </c:pt>
                <c:pt idx="67">
                  <c:v>43.417163250067354</c:v>
                </c:pt>
                <c:pt idx="68">
                  <c:v>43.260409471373869</c:v>
                </c:pt>
                <c:pt idx="69">
                  <c:v>43.104299024039328</c:v>
                </c:pt>
                <c:pt idx="70">
                  <c:v>42.948828484544187</c:v>
                </c:pt>
                <c:pt idx="71">
                  <c:v>42.793994452471381</c:v>
                </c:pt>
                <c:pt idx="72">
                  <c:v>42.639793550319375</c:v>
                </c:pt>
                <c:pt idx="73">
                  <c:v>42.486222423316825</c:v>
                </c:pt>
                <c:pt idx="74">
                  <c:v>42.333277739239286</c:v>
                </c:pt>
                <c:pt idx="75">
                  <c:v>42.180956188227427</c:v>
                </c:pt>
                <c:pt idx="76">
                  <c:v>42.029254482607016</c:v>
                </c:pt>
                <c:pt idx="77">
                  <c:v>41.878169356710636</c:v>
                </c:pt>
                <c:pt idx="78">
                  <c:v>41.727697566701053</c:v>
                </c:pt>
                <c:pt idx="79">
                  <c:v>41.577835890396202</c:v>
                </c:pt>
                <c:pt idx="80">
                  <c:v>41.428581127095889</c:v>
                </c:pt>
                <c:pt idx="81">
                  <c:v>41.279930097410016</c:v>
                </c:pt>
                <c:pt idx="82">
                  <c:v>41.131879643088581</c:v>
                </c:pt>
                <c:pt idx="83">
                  <c:v>40.984426626852972</c:v>
                </c:pt>
                <c:pt idx="84">
                  <c:v>40.837567932229227</c:v>
                </c:pt>
                <c:pt idx="85">
                  <c:v>40.691300463382397</c:v>
                </c:pt>
                <c:pt idx="86">
                  <c:v>40.545621144952932</c:v>
                </c:pt>
                <c:pt idx="87">
                  <c:v>40.400526921894063</c:v>
                </c:pt>
                <c:pt idx="88">
                  <c:v>40.256014759311228</c:v>
                </c:pt>
                <c:pt idx="89">
                  <c:v>40.112081642302485</c:v>
                </c:pt>
                <c:pt idx="90">
                  <c:v>39.968724575800898</c:v>
                </c:pt>
                <c:pt idx="91">
                  <c:v>39.825940584417765</c:v>
                </c:pt>
                <c:pt idx="92">
                  <c:v>39.683726712287971</c:v>
                </c:pt>
                <c:pt idx="93">
                  <c:v>39.542080022916274</c:v>
                </c:pt>
                <c:pt idx="94">
                  <c:v>39.400997599025175</c:v>
                </c:pt>
                <c:pt idx="95">
                  <c:v>39.260476542404163</c:v>
                </c:pt>
                <c:pt idx="96">
                  <c:v>39.120513973760396</c:v>
                </c:pt>
                <c:pt idx="97">
                  <c:v>38.981107032570712</c:v>
                </c:pt>
                <c:pt idx="98">
                  <c:v>38.842252876934936</c:v>
                </c:pt>
                <c:pt idx="99">
                  <c:v>38.703948683430575</c:v>
                </c:pt>
                <c:pt idx="100">
                  <c:v>38.566191646968939</c:v>
                </c:pt>
                <c:pt idx="101">
                  <c:v>37.20632064520187</c:v>
                </c:pt>
                <c:pt idx="102">
                  <c:v>35.899317754086155</c:v>
                </c:pt>
                <c:pt idx="103">
                  <c:v>34.642565498103842</c:v>
                </c:pt>
                <c:pt idx="104">
                  <c:v>33.433609803437733</c:v>
                </c:pt>
                <c:pt idx="105">
                  <c:v>32.270147897510874</c:v>
                </c:pt>
                <c:pt idx="106">
                  <c:v>31.150017246096773</c:v>
                </c:pt>
                <c:pt idx="107">
                  <c:v>30.071185427309523</c:v>
                </c:pt>
                <c:pt idx="108">
                  <c:v>29.031740852670495</c:v>
                </c:pt>
                <c:pt idx="109">
                  <c:v>28.029884255039995</c:v>
                </c:pt>
                <c:pt idx="110">
                  <c:v>27.063920871666205</c:v>
                </c:pt>
                <c:pt idx="111">
                  <c:v>26.132253258086955</c:v>
                </c:pt>
                <c:pt idx="112">
                  <c:v>25.233374675242139</c:v>
                </c:pt>
                <c:pt idx="113">
                  <c:v>24.365862998027499</c:v>
                </c:pt>
                <c:pt idx="114">
                  <c:v>23.528375098733942</c:v>
                </c:pt>
                <c:pt idx="115">
                  <c:v>22.719641663452375</c:v>
                </c:pt>
                <c:pt idx="116">
                  <c:v>21.93846240365162</c:v>
                </c:pt>
                <c:pt idx="117">
                  <c:v>21.183701628817229</c:v>
                </c:pt>
                <c:pt idx="118">
                  <c:v>20.454284149324373</c:v>
                </c:pt>
                <c:pt idx="119">
                  <c:v>19.749191481655153</c:v>
                </c:pt>
                <c:pt idx="120">
                  <c:v>19.067458330699512</c:v>
                </c:pt>
                <c:pt idx="121">
                  <c:v>18.408169326234834</c:v>
                </c:pt>
                <c:pt idx="122">
                  <c:v>17.770455992793298</c:v>
                </c:pt>
                <c:pt idx="123">
                  <c:v>17.153493934024787</c:v>
                </c:pt>
                <c:pt idx="124">
                  <c:v>16.556500214371379</c:v>
                </c:pt>
                <c:pt idx="125">
                  <c:v>15.978730922406877</c:v>
                </c:pt>
                <c:pt idx="126">
                  <c:v>15.419478901581027</c:v>
                </c:pt>
                <c:pt idx="127">
                  <c:v>14.878071635358957</c:v>
                </c:pt>
                <c:pt idx="128">
                  <c:v>14.353869274876027</c:v>
                </c:pt>
                <c:pt idx="129">
                  <c:v>13.846262798250082</c:v>
                </c:pt>
                <c:pt idx="130">
                  <c:v>13.354672291617883</c:v>
                </c:pt>
                <c:pt idx="131">
                  <c:v>12.878545342800374</c:v>
                </c:pt>
                <c:pt idx="132">
                  <c:v>12.417355539261465</c:v>
                </c:pt>
                <c:pt idx="133">
                  <c:v>11.970601062714943</c:v>
                </c:pt>
                <c:pt idx="134">
                  <c:v>11.537803373361026</c:v>
                </c:pt>
                <c:pt idx="135">
                  <c:v>11.118505977304302</c:v>
                </c:pt>
                <c:pt idx="136">
                  <c:v>10.712273271223658</c:v>
                </c:pt>
                <c:pt idx="137">
                  <c:v>10.318689458837975</c:v>
                </c:pt>
                <c:pt idx="138">
                  <c:v>9.9373575341422793</c:v>
                </c:pt>
                <c:pt idx="139">
                  <c:v>9.5678983267827391</c:v>
                </c:pt>
                <c:pt idx="140">
                  <c:v>9.2099496052982346</c:v>
                </c:pt>
                <c:pt idx="141">
                  <c:v>8.8631652342847431</c:v>
                </c:pt>
                <c:pt idx="142">
                  <c:v>8.5272143818392205</c:v>
                </c:pt>
                <c:pt idx="143">
                  <c:v>8.2017807739148427</c:v>
                </c:pt>
                <c:pt idx="144">
                  <c:v>7.8865619924712247</c:v>
                </c:pt>
                <c:pt idx="145">
                  <c:v>7.581268814534198</c:v>
                </c:pt>
                <c:pt idx="146">
                  <c:v>7.2856245894915759</c:v>
                </c:pt>
                <c:pt idx="147">
                  <c:v>6.9993646521454087</c:v>
                </c:pt>
                <c:pt idx="148">
                  <c:v>6.7222357692197985</c:v>
                </c:pt>
                <c:pt idx="149">
                  <c:v>6.4539956171869335</c:v>
                </c:pt>
                <c:pt idx="150">
                  <c:v>6.1944122894246076</c:v>
                </c:pt>
                <c:pt idx="151">
                  <c:v>5.9432638308565409</c:v>
                </c:pt>
                <c:pt idx="152">
                  <c:v>5.7003377983540204</c:v>
                </c:pt>
                <c:pt idx="153">
                  <c:v>5.4654308452938372</c:v>
                </c:pt>
                <c:pt idx="154">
                  <c:v>5.2383483287748254</c:v>
                </c:pt>
                <c:pt idx="155">
                  <c:v>5.0189039380936258</c:v>
                </c:pt>
                <c:pt idx="156">
                  <c:v>4.8069193431704447</c:v>
                </c:pt>
                <c:pt idx="157">
                  <c:v>4.602223861698409</c:v>
                </c:pt>
                <c:pt idx="158">
                  <c:v>4.4046541438654945</c:v>
                </c:pt>
                <c:pt idx="159">
                  <c:v>4.2140538735671971</c:v>
                </c:pt>
                <c:pt idx="160">
                  <c:v>4.030273485090782</c:v>
                </c:pt>
                <c:pt idx="161">
                  <c:v>3.8531698943089072</c:v>
                </c:pt>
                <c:pt idx="162">
                  <c:v>3.6826062434717328</c:v>
                </c:pt>
                <c:pt idx="163">
                  <c:v>3.5184516587327042</c:v>
                </c:pt>
                <c:pt idx="164">
                  <c:v>3.3605810195840466</c:v>
                </c:pt>
                <c:pt idx="165">
                  <c:v>3.2088747394140338</c:v>
                </c:pt>
                <c:pt idx="166">
                  <c:v>3.0632185564292733</c:v>
                </c:pt>
                <c:pt idx="167">
                  <c:v>2.9235033342117194</c:v>
                </c:pt>
                <c:pt idx="168">
                  <c:v>2.7896248712020957</c:v>
                </c:pt>
                <c:pt idx="169">
                  <c:v>2.6614837184188156</c:v>
                </c:pt>
                <c:pt idx="170">
                  <c:v>2.5389850047345228</c:v>
                </c:pt>
                <c:pt idx="171">
                  <c:v>2.4220382690411184</c:v>
                </c:pt>
                <c:pt idx="172">
                  <c:v>2.3105572986387948</c:v>
                </c:pt>
                <c:pt idx="173">
                  <c:v>2.2044599731852488</c:v>
                </c:pt>
                <c:pt idx="174">
                  <c:v>2.1036681135384265</c:v>
                </c:pt>
                <c:pt idx="175">
                  <c:v>2.0081073348201395</c:v>
                </c:pt>
                <c:pt idx="176">
                  <c:v>1.9177069030194485</c:v>
                </c:pt>
                <c:pt idx="177">
                  <c:v>1.8323995944447014</c:v>
                </c:pt>
                <c:pt idx="178">
                  <c:v>1.7521215573227364</c:v>
                </c:pt>
                <c:pt idx="179">
                  <c:v>1.6768121748345852</c:v>
                </c:pt>
                <c:pt idx="180">
                  <c:v>1.6064139288710695</c:v>
                </c:pt>
                <c:pt idx="181">
                  <c:v>1.5408722637912895</c:v>
                </c:pt>
                <c:pt idx="182">
                  <c:v>1.4801354494752328</c:v>
                </c:pt>
                <c:pt idx="183">
                  <c:v>1.4241544429817741</c:v>
                </c:pt>
                <c:pt idx="184">
                  <c:v>1.3728827481589101</c:v>
                </c:pt>
                <c:pt idx="185">
                  <c:v>1.3262762726079735</c:v>
                </c:pt>
                <c:pt idx="186">
                  <c:v>1.2842931814812957</c:v>
                </c:pt>
                <c:pt idx="187">
                  <c:v>1.2468937476964836</c:v>
                </c:pt>
                <c:pt idx="188">
                  <c:v>1.2140401982818971</c:v>
                </c:pt>
                <c:pt idx="189">
                  <c:v>1.1856965567273214</c:v>
                </c:pt>
                <c:pt idx="190">
                  <c:v>1.1618284813992497</c:v>
                </c:pt>
                <c:pt idx="191">
                  <c:v>1.1424031002867026</c:v>
                </c:pt>
                <c:pt idx="192">
                  <c:v>1.1273888425636274</c:v>
                </c:pt>
                <c:pt idx="193">
                  <c:v>1.116755267677064</c:v>
                </c:pt>
                <c:pt idx="194">
                  <c:v>1.1104728928838272</c:v>
                </c:pt>
                <c:pt idx="195">
                  <c:v>1.1085130203486413</c:v>
                </c:pt>
                <c:pt idx="196">
                  <c:v>1.1108475650698764</c:v>
                </c:pt>
                <c:pt idx="197">
                  <c:v>1.1174488850036055</c:v>
                </c:pt>
                <c:pt idx="198">
                  <c:v>1.128289614804274</c:v>
                </c:pt>
                <c:pt idx="199">
                  <c:v>1.1433425045870418</c:v>
                </c:pt>
                <c:pt idx="200">
                  <c:v>1.1625802650440895</c:v>
                </c:pt>
                <c:pt idx="201">
                  <c:v>1.1859754201210588</c:v>
                </c:pt>
                <c:pt idx="202">
                  <c:v>1.2135001682905775</c:v>
                </c:pt>
                <c:pt idx="203">
                  <c:v>1.245126253260475</c:v>
                </c:pt>
                <c:pt idx="204">
                  <c:v>1.280824844738889</c:v>
                </c:pt>
                <c:pt idx="205">
                  <c:v>1.3205664296606321</c:v>
                </c:pt>
                <c:pt idx="206">
                  <c:v>1.3643207140708133</c:v>
                </c:pt>
                <c:pt idx="207">
                  <c:v>1.4120565356721093</c:v>
                </c:pt>
                <c:pt idx="208">
                  <c:v>1.4637417868776081</c:v>
                </c:pt>
                <c:pt idx="209">
                  <c:v>1.5193433480752299</c:v>
                </c:pt>
                <c:pt idx="210">
                  <c:v>1.5788270307032413</c:v>
                </c:pt>
                <c:pt idx="211">
                  <c:v>1.6421575296581801</c:v>
                </c:pt>
                <c:pt idx="212">
                  <c:v>1.7092983845039658</c:v>
                </c:pt>
                <c:pt idx="213">
                  <c:v>1.7802119489207149</c:v>
                </c:pt>
                <c:pt idx="214">
                  <c:v>1.8548593678199332</c:v>
                </c:pt>
                <c:pt idx="215">
                  <c:v>1.9332005615555599</c:v>
                </c:pt>
                <c:pt idx="216">
                  <c:v>2.0151942166742276</c:v>
                </c:pt>
                <c:pt idx="217">
                  <c:v>2.1007977826699307</c:v>
                </c:pt>
                <c:pt idx="218">
                  <c:v>2.1899674742354418</c:v>
                </c:pt>
                <c:pt idx="219">
                  <c:v>2.2826582785330838</c:v>
                </c:pt>
                <c:pt idx="220">
                  <c:v>2.3788239670392324</c:v>
                </c:pt>
                <c:pt idx="221">
                  <c:v>2.4784171115488056</c:v>
                </c:pt>
                <c:pt idx="222">
                  <c:v>2.5813891039572101</c:v>
                </c:pt>
                <c:pt idx="223">
                  <c:v>2.6876901794669887</c:v>
                </c:pt>
                <c:pt idx="224">
                  <c:v>2.7972694428944695</c:v>
                </c:pt>
                <c:pt idx="225">
                  <c:v>2.9100748977777142</c:v>
                </c:pt>
                <c:pt idx="226">
                  <c:v>3.0260534780110304</c:v>
                </c:pt>
                <c:pt idx="227">
                  <c:v>3.145151081753125</c:v>
                </c:pt>
                <c:pt idx="228">
                  <c:v>3.2673126073757945</c:v>
                </c:pt>
                <c:pt idx="229">
                  <c:v>3.3924819912379869</c:v>
                </c:pt>
                <c:pt idx="230">
                  <c:v>3.5206022470861491</c:v>
                </c:pt>
                <c:pt idx="231">
                  <c:v>3.651615506896309</c:v>
                </c:pt>
                <c:pt idx="232">
                  <c:v>3.7854630629863752</c:v>
                </c:pt>
                <c:pt idx="233">
                  <c:v>3.922085411238827</c:v>
                </c:pt>
                <c:pt idx="234">
                  <c:v>4.061422295284542</c:v>
                </c:pt>
                <c:pt idx="235">
                  <c:v>4.2034127515079565</c:v>
                </c:pt>
                <c:pt idx="236">
                  <c:v>4.3479951547424189</c:v>
                </c:pt>
                <c:pt idx="237">
                  <c:v>4.4951072645322645</c:v>
                </c:pt>
                <c:pt idx="238">
                  <c:v>4.6446862718453961</c:v>
                </c:pt>
                <c:pt idx="239">
                  <c:v>4.7966688461264528</c:v>
                </c:pt>
                <c:pt idx="240">
                  <c:v>4.9509911825867317</c:v>
                </c:pt>
                <c:pt idx="241">
                  <c:v>5.1075890496325336</c:v>
                </c:pt>
                <c:pt idx="242">
                  <c:v>5.2663978363386468</c:v>
                </c:pt>
                <c:pt idx="243">
                  <c:v>5.4273525998784544</c:v>
                </c:pt>
                <c:pt idx="244">
                  <c:v>5.590388112826794</c:v>
                </c:pt>
                <c:pt idx="245">
                  <c:v>5.755438910255724</c:v>
                </c:pt>
                <c:pt idx="246">
                  <c:v>5.9224393365475265</c:v>
                </c:pt>
                <c:pt idx="247">
                  <c:v>6.0913235918530351</c:v>
                </c:pt>
                <c:pt idx="248">
                  <c:v>6.262025778127156</c:v>
                </c:pt>
                <c:pt idx="249">
                  <c:v>6.4344799446768786</c:v>
                </c:pt>
                <c:pt idx="250">
                  <c:v>6.6086201331605521</c:v>
                </c:pt>
                <c:pt idx="251">
                  <c:v>6.7843804219806039</c:v>
                </c:pt>
                <c:pt idx="252">
                  <c:v>6.9616949700149693</c:v>
                </c:pt>
                <c:pt idx="253">
                  <c:v>7.1404980596357381</c:v>
                </c:pt>
                <c:pt idx="254">
                  <c:v>7.3207241389665763</c:v>
                </c:pt>
                <c:pt idx="255">
                  <c:v>7.5023078633335496</c:v>
                </c:pt>
                <c:pt idx="256">
                  <c:v>7.6851841358667903</c:v>
                </c:pt>
                <c:pt idx="257">
                  <c:v>7.8692881472134619</c:v>
                </c:pt>
                <c:pt idx="258">
                  <c:v>8.0545554143253124</c:v>
                </c:pt>
                <c:pt idx="259">
                  <c:v>8.2409218182867523</c:v>
                </c:pt>
                <c:pt idx="260">
                  <c:v>8.4283236411522733</c:v>
                </c:pt>
                <c:pt idx="261">
                  <c:v>8.6166976017646633</c:v>
                </c:pt>
                <c:pt idx="262">
                  <c:v>8.8059808905280104</c:v>
                </c:pt>
                <c:pt idx="263">
                  <c:v>8.9961112031121253</c:v>
                </c:pt>
                <c:pt idx="264">
                  <c:v>9.1870267730676556</c:v>
                </c:pt>
                <c:pt idx="265">
                  <c:v>9.3786664033332929</c:v>
                </c:pt>
                <c:pt idx="266">
                  <c:v>9.5709694966192522</c:v>
                </c:pt>
                <c:pt idx="267">
                  <c:v>9.7638760846533295</c:v>
                </c:pt>
                <c:pt idx="268">
                  <c:v>9.9573268562781774</c:v>
                </c:pt>
                <c:pt idx="269">
                  <c:v>10.151263184390725</c:v>
                </c:pt>
                <c:pt idx="270">
                  <c:v>10.345627151716768</c:v>
                </c:pt>
                <c:pt idx="271">
                  <c:v>10.540361575415877</c:v>
                </c:pt>
                <c:pt idx="272">
                  <c:v>10.735410030513892</c:v>
                </c:pt>
                <c:pt idx="273">
                  <c:v>10.930716872162069</c:v>
                </c:pt>
                <c:pt idx="274">
                  <c:v>11.126227256724111</c:v>
                </c:pt>
                <c:pt idx="275">
                  <c:v>11.321887161693818</c:v>
                </c:pt>
                <c:pt idx="276">
                  <c:v>11.51764340444824</c:v>
                </c:pt>
                <c:pt idx="277">
                  <c:v>11.713443659842556</c:v>
                </c:pt>
                <c:pt idx="278">
                  <c:v>11.909236476654831</c:v>
                </c:pt>
                <c:pt idx="279">
                  <c:v>12.104971292890108</c:v>
                </c:pt>
                <c:pt idx="280">
                  <c:v>12.300598449954965</c:v>
                </c:pt>
                <c:pt idx="281">
                  <c:v>12.496069205714964</c:v>
                </c:pt>
                <c:pt idx="282">
                  <c:v>12.691335746448814</c:v>
                </c:pt>
                <c:pt idx="283">
                  <c:v>12.886351197714271</c:v>
                </c:pt>
                <c:pt idx="284">
                  <c:v>13.081069634142116</c:v>
                </c:pt>
                <c:pt idx="285">
                  <c:v>13.275446088175448</c:v>
                </c:pt>
                <c:pt idx="286">
                  <c:v>13.469436557772887</c:v>
                </c:pt>
                <c:pt idx="287">
                  <c:v>13.662998013094924</c:v>
                </c:pt>
                <c:pt idx="288">
                  <c:v>13.856088402193826</c:v>
                </c:pt>
                <c:pt idx="289">
                  <c:v>14.048666655728175</c:v>
                </c:pt>
                <c:pt idx="290">
                  <c:v>14.240692690724003</c:v>
                </c:pt>
                <c:pt idx="291">
                  <c:v>14.432127413405079</c:v>
                </c:pt>
                <c:pt idx="292">
                  <c:v>14.622932721115557</c:v>
                </c:pt>
                <c:pt idx="293">
                  <c:v>14.813071503358906</c:v>
                </c:pt>
                <c:pt idx="294">
                  <c:v>15.002507641977296</c:v>
                </c:pt>
                <c:pt idx="295">
                  <c:v>15.191206010496282</c:v>
                </c:pt>
                <c:pt idx="296">
                  <c:v>15.379132472659856</c:v>
                </c:pt>
                <c:pt idx="297">
                  <c:v>15.566253880181344</c:v>
                </c:pt>
                <c:pt idx="298">
                  <c:v>15.752538069735913</c:v>
                </c:pt>
                <c:pt idx="299">
                  <c:v>15.937953859220505</c:v>
                </c:pt>
                <c:pt idx="300">
                  <c:v>16.12247104330741</c:v>
                </c:pt>
                <c:pt idx="301">
                  <c:v>16.306060388317515</c:v>
                </c:pt>
                <c:pt idx="302">
                  <c:v>16.488693626439687</c:v>
                </c:pt>
                <c:pt idx="303">
                  <c:v>16.670343449322328</c:v>
                </c:pt>
                <c:pt idx="304">
                  <c:v>16.8509835010634</c:v>
                </c:pt>
                <c:pt idx="305">
                  <c:v>17.030588370625139</c:v>
                </c:pt>
                <c:pt idx="306">
                  <c:v>17.209133583699291</c:v>
                </c:pt>
                <c:pt idx="307">
                  <c:v>17.386595594048913</c:v>
                </c:pt>
                <c:pt idx="308">
                  <c:v>17.562951774352189</c:v>
                </c:pt>
                <c:pt idx="309">
                  <c:v>17.738180406573886</c:v>
                </c:pt>
                <c:pt idx="310">
                  <c:v>17.912260671889378</c:v>
                </c:pt>
                <c:pt idx="311">
                  <c:v>18.085172640186261</c:v>
                </c:pt>
                <c:pt idx="312">
                  <c:v>18.256897259167943</c:v>
                </c:pt>
                <c:pt idx="313">
                  <c:v>18.427416343083493</c:v>
                </c:pt>
                <c:pt idx="314">
                  <c:v>18.596712561107392</c:v>
                </c:pt>
                <c:pt idx="315">
                  <c:v>18.764769425392661</c:v>
                </c:pt>
                <c:pt idx="316">
                  <c:v>18.931571278820194</c:v>
                </c:pt>
                <c:pt idx="317">
                  <c:v>19.097103282467014</c:v>
                </c:pt>
                <c:pt idx="318">
                  <c:v>19.261351402815091</c:v>
                </c:pt>
                <c:pt idx="319">
                  <c:v>19.424302398722766</c:v>
                </c:pt>
                <c:pt idx="320">
                  <c:v>19.585943808179351</c:v>
                </c:pt>
                <c:pt idx="321">
                  <c:v>19.746263934863798</c:v>
                </c:pt>
                <c:pt idx="322">
                  <c:v>19.905251834527231</c:v>
                </c:pt>
                <c:pt idx="323">
                  <c:v>20.062897301218946</c:v>
                </c:pt>
                <c:pt idx="324">
                  <c:v>20.219190853374794</c:v>
                </c:pt>
                <c:pt idx="325">
                  <c:v>20.374123719786329</c:v>
                </c:pt>
                <c:pt idx="326">
                  <c:v>20.527687825468579</c:v>
                </c:pt>
                <c:pt idx="327">
                  <c:v>20.67987577744368</c:v>
                </c:pt>
                <c:pt idx="328">
                  <c:v>20.830680850457245</c:v>
                </c:pt>
                <c:pt idx="329">
                  <c:v>20.980096972643405</c:v>
                </c:pt>
                <c:pt idx="330">
                  <c:v>21.128118711154425</c:v>
                </c:pt>
                <c:pt idx="331">
                  <c:v>21.274741257769502</c:v>
                </c:pt>
                <c:pt idx="332">
                  <c:v>21.419960414497787</c:v>
                </c:pt>
                <c:pt idx="333">
                  <c:v>21.563772579188949</c:v>
                </c:pt>
                <c:pt idx="334">
                  <c:v>21.70617473116522</c:v>
                </c:pt>
                <c:pt idx="335">
                  <c:v>21.847164416887193</c:v>
                </c:pt>
                <c:pt idx="336">
                  <c:v>21.98673973566607</c:v>
                </c:pt>
                <c:pt idx="337">
                  <c:v>22.124899325433848</c:v>
                </c:pt>
                <c:pt idx="338">
                  <c:v>22.261642348582658</c:v>
                </c:pt>
                <c:pt idx="339">
                  <c:v>22.39696847788403</c:v>
                </c:pt>
                <c:pt idx="340">
                  <c:v>22.530877882498078</c:v>
                </c:pt>
                <c:pt idx="341">
                  <c:v>22.663371214082254</c:v>
                </c:pt>
                <c:pt idx="342">
                  <c:v>22.794449593008991</c:v>
                </c:pt>
                <c:pt idx="343">
                  <c:v>22.924114594700551</c:v>
                </c:pt>
                <c:pt idx="344">
                  <c:v>23.052368236089549</c:v>
                </c:pt>
                <c:pt idx="345">
                  <c:v>23.179212962212425</c:v>
                </c:pt>
                <c:pt idx="346">
                  <c:v>23.304651632943582</c:v>
                </c:pt>
                <c:pt idx="347">
                  <c:v>23.428687509876468</c:v>
                </c:pt>
                <c:pt idx="348">
                  <c:v>23.551324243358227</c:v>
                </c:pt>
                <c:pt idx="349">
                  <c:v>23.672565859683559</c:v>
                </c:pt>
                <c:pt idx="350">
                  <c:v>23.792416748453565</c:v>
                </c:pt>
                <c:pt idx="351">
                  <c:v>23.910881650104194</c:v>
                </c:pt>
                <c:pt idx="352">
                  <c:v>24.027965643609395</c:v>
                </c:pt>
                <c:pt idx="353">
                  <c:v>24.143674134362904</c:v>
                </c:pt>
                <c:pt idx="354">
                  <c:v>24.258012842242643</c:v>
                </c:pt>
                <c:pt idx="355">
                  <c:v>24.370987789861491</c:v>
                </c:pt>
                <c:pt idx="356">
                  <c:v>24.482605291007168</c:v>
                </c:pt>
                <c:pt idx="357">
                  <c:v>24.592871939274477</c:v>
                </c:pt>
                <c:pt idx="358">
                  <c:v>24.701794596892228</c:v>
                </c:pt>
                <c:pt idx="359">
                  <c:v>24.809380383746955</c:v>
                </c:pt>
                <c:pt idx="360">
                  <c:v>24.915636666605618</c:v>
                </c:pt>
                <c:pt idx="361">
                  <c:v>25.020571048538542</c:v>
                </c:pt>
                <c:pt idx="362">
                  <c:v>25.124191358544181</c:v>
                </c:pt>
                <c:pt idx="363">
                  <c:v>25.226505641376573</c:v>
                </c:pt>
                <c:pt idx="364">
                  <c:v>25.32752214757641</c:v>
                </c:pt>
                <c:pt idx="365">
                  <c:v>25.427249323706203</c:v>
                </c:pt>
                <c:pt idx="366">
                  <c:v>25.525695802789834</c:v>
                </c:pt>
                <c:pt idx="367">
                  <c:v>25.622870394956639</c:v>
                </c:pt>
                <c:pt idx="368">
                  <c:v>25.718782078289827</c:v>
                </c:pt>
                <c:pt idx="369">
                  <c:v>25.813439989878923</c:v>
                </c:pt>
                <c:pt idx="370">
                  <c:v>25.906853417075709</c:v>
                </c:pt>
                <c:pt idx="371">
                  <c:v>25.999031788952919</c:v>
                </c:pt>
                <c:pt idx="372">
                  <c:v>26.089984667964785</c:v>
                </c:pt>
                <c:pt idx="373">
                  <c:v>26.179721741808496</c:v>
                </c:pt>
                <c:pt idx="374">
                  <c:v>26.268252815484985</c:v>
                </c:pt>
                <c:pt idx="375">
                  <c:v>26.355587803558276</c:v>
                </c:pt>
                <c:pt idx="376">
                  <c:v>26.441736722611299</c:v>
                </c:pt>
                <c:pt idx="377">
                  <c:v>26.526709683896833</c:v>
                </c:pt>
                <c:pt idx="378">
                  <c:v>26.526793358005598</c:v>
                </c:pt>
                <c:pt idx="379">
                  <c:v>26.526877030967015</c:v>
                </c:pt>
                <c:pt idx="380">
                  <c:v>26.526960702781086</c:v>
                </c:pt>
                <c:pt idx="381">
                  <c:v>26.527044373447829</c:v>
                </c:pt>
                <c:pt idx="382">
                  <c:v>26.527128042967259</c:v>
                </c:pt>
                <c:pt idx="383">
                  <c:v>26.527211711339369</c:v>
                </c:pt>
                <c:pt idx="384">
                  <c:v>26.527295378564197</c:v>
                </c:pt>
                <c:pt idx="385">
                  <c:v>26.527379044641741</c:v>
                </c:pt>
                <c:pt idx="386">
                  <c:v>26.527462709571992</c:v>
                </c:pt>
                <c:pt idx="387">
                  <c:v>26.527546373355001</c:v>
                </c:pt>
                <c:pt idx="388">
                  <c:v>26.527630035990718</c:v>
                </c:pt>
                <c:pt idx="389">
                  <c:v>26.527713697479204</c:v>
                </c:pt>
                <c:pt idx="390">
                  <c:v>26.527797357820464</c:v>
                </c:pt>
                <c:pt idx="391">
                  <c:v>26.527881017014487</c:v>
                </c:pt>
                <c:pt idx="392">
                  <c:v>26.527964675061291</c:v>
                </c:pt>
                <c:pt idx="393">
                  <c:v>26.528048331960886</c:v>
                </c:pt>
                <c:pt idx="394">
                  <c:v>26.528131987713309</c:v>
                </c:pt>
                <c:pt idx="395">
                  <c:v>26.528215642318521</c:v>
                </c:pt>
                <c:pt idx="396">
                  <c:v>26.528299295776556</c:v>
                </c:pt>
                <c:pt idx="397">
                  <c:v>26.52838294808743</c:v>
                </c:pt>
                <c:pt idx="398">
                  <c:v>26.528466599251143</c:v>
                </c:pt>
                <c:pt idx="399">
                  <c:v>26.528550249267717</c:v>
                </c:pt>
                <c:pt idx="400">
                  <c:v>26.528633898137151</c:v>
                </c:pt>
                <c:pt idx="401">
                  <c:v>26.528717545859461</c:v>
                </c:pt>
                <c:pt idx="402">
                  <c:v>26.528801192434649</c:v>
                </c:pt>
                <c:pt idx="403">
                  <c:v>26.52888483786273</c:v>
                </c:pt>
                <c:pt idx="404">
                  <c:v>26.528968482143725</c:v>
                </c:pt>
                <c:pt idx="405">
                  <c:v>26.529052125277616</c:v>
                </c:pt>
                <c:pt idx="406">
                  <c:v>26.529135767264446</c:v>
                </c:pt>
                <c:pt idx="407">
                  <c:v>26.529219408104204</c:v>
                </c:pt>
                <c:pt idx="408">
                  <c:v>26.529303047796894</c:v>
                </c:pt>
                <c:pt idx="409">
                  <c:v>26.529386686342558</c:v>
                </c:pt>
                <c:pt idx="410">
                  <c:v>26.529470323741176</c:v>
                </c:pt>
                <c:pt idx="411">
                  <c:v>26.529553959992764</c:v>
                </c:pt>
                <c:pt idx="412">
                  <c:v>26.529637595097341</c:v>
                </c:pt>
                <c:pt idx="413">
                  <c:v>26.529721229054914</c:v>
                </c:pt>
                <c:pt idx="414">
                  <c:v>26.52980486186549</c:v>
                </c:pt>
                <c:pt idx="415">
                  <c:v>26.529888493529086</c:v>
                </c:pt>
                <c:pt idx="416">
                  <c:v>26.529972124045699</c:v>
                </c:pt>
                <c:pt idx="417">
                  <c:v>26.53005575341534</c:v>
                </c:pt>
                <c:pt idx="418">
                  <c:v>26.53013938163803</c:v>
                </c:pt>
                <c:pt idx="419">
                  <c:v>26.530223008713783</c:v>
                </c:pt>
                <c:pt idx="420">
                  <c:v>26.530306634642582</c:v>
                </c:pt>
                <c:pt idx="421">
                  <c:v>26.530390259424479</c:v>
                </c:pt>
                <c:pt idx="422">
                  <c:v>26.53047388305944</c:v>
                </c:pt>
                <c:pt idx="423">
                  <c:v>26.530557505547513</c:v>
                </c:pt>
                <c:pt idx="424">
                  <c:v>26.530641126888675</c:v>
                </c:pt>
                <c:pt idx="425">
                  <c:v>26.530724747082949</c:v>
                </c:pt>
                <c:pt idx="426">
                  <c:v>26.530808366130358</c:v>
                </c:pt>
                <c:pt idx="427">
                  <c:v>26.530891984030905</c:v>
                </c:pt>
                <c:pt idx="428">
                  <c:v>26.530975600784593</c:v>
                </c:pt>
                <c:pt idx="429">
                  <c:v>26.531059216391427</c:v>
                </c:pt>
                <c:pt idx="430">
                  <c:v>26.531142830851429</c:v>
                </c:pt>
                <c:pt idx="431">
                  <c:v>26.53122644416462</c:v>
                </c:pt>
                <c:pt idx="432">
                  <c:v>26.53131005633097</c:v>
                </c:pt>
                <c:pt idx="433">
                  <c:v>26.531393667350535</c:v>
                </c:pt>
                <c:pt idx="434">
                  <c:v>26.531477277223292</c:v>
                </c:pt>
                <c:pt idx="435">
                  <c:v>26.531560885949268</c:v>
                </c:pt>
                <c:pt idx="436">
                  <c:v>26.531644493528471</c:v>
                </c:pt>
                <c:pt idx="437">
                  <c:v>26.531728099960915</c:v>
                </c:pt>
                <c:pt idx="438">
                  <c:v>26.531811705246596</c:v>
                </c:pt>
                <c:pt idx="439">
                  <c:v>26.531895309385533</c:v>
                </c:pt>
                <c:pt idx="440">
                  <c:v>26.531978912377724</c:v>
                </c:pt>
                <c:pt idx="441">
                  <c:v>26.53206251422321</c:v>
                </c:pt>
                <c:pt idx="442">
                  <c:v>26.532146114921975</c:v>
                </c:pt>
                <c:pt idx="443">
                  <c:v>26.532229714474045</c:v>
                </c:pt>
                <c:pt idx="444">
                  <c:v>26.532313312879403</c:v>
                </c:pt>
                <c:pt idx="445">
                  <c:v>26.532396910138093</c:v>
                </c:pt>
                <c:pt idx="446">
                  <c:v>26.532480506250092</c:v>
                </c:pt>
                <c:pt idx="447">
                  <c:v>26.532564101215428</c:v>
                </c:pt>
                <c:pt idx="448">
                  <c:v>26.532647695034107</c:v>
                </c:pt>
                <c:pt idx="449">
                  <c:v>26.532731287706159</c:v>
                </c:pt>
                <c:pt idx="450">
                  <c:v>26.532814879231569</c:v>
                </c:pt>
                <c:pt idx="451">
                  <c:v>26.532898469610345</c:v>
                </c:pt>
                <c:pt idx="452">
                  <c:v>26.532982058842514</c:v>
                </c:pt>
                <c:pt idx="453">
                  <c:v>26.533065646928083</c:v>
                </c:pt>
                <c:pt idx="454">
                  <c:v>26.53314923386705</c:v>
                </c:pt>
                <c:pt idx="455">
                  <c:v>26.533232819659428</c:v>
                </c:pt>
                <c:pt idx="456">
                  <c:v>26.533316404305229</c:v>
                </c:pt>
                <c:pt idx="457">
                  <c:v>26.533399987804501</c:v>
                </c:pt>
                <c:pt idx="458">
                  <c:v>26.533483570157181</c:v>
                </c:pt>
                <c:pt idx="459">
                  <c:v>26.533567151363343</c:v>
                </c:pt>
                <c:pt idx="460">
                  <c:v>26.533650731422952</c:v>
                </c:pt>
                <c:pt idx="461">
                  <c:v>26.533734310336044</c:v>
                </c:pt>
                <c:pt idx="462">
                  <c:v>26.533817888102629</c:v>
                </c:pt>
                <c:pt idx="463">
                  <c:v>26.533901464722696</c:v>
                </c:pt>
                <c:pt idx="464">
                  <c:v>26.533985040196274</c:v>
                </c:pt>
                <c:pt idx="465">
                  <c:v>26.534068614523381</c:v>
                </c:pt>
                <c:pt idx="466">
                  <c:v>26.534152187704009</c:v>
                </c:pt>
                <c:pt idx="467">
                  <c:v>26.534235759738163</c:v>
                </c:pt>
                <c:pt idx="468">
                  <c:v>26.53431933062587</c:v>
                </c:pt>
                <c:pt idx="469">
                  <c:v>26.53440290036713</c:v>
                </c:pt>
                <c:pt idx="470">
                  <c:v>26.534486468961962</c:v>
                </c:pt>
                <c:pt idx="471">
                  <c:v>26.534570036410368</c:v>
                </c:pt>
                <c:pt idx="472">
                  <c:v>26.534653602712357</c:v>
                </c:pt>
                <c:pt idx="473">
                  <c:v>26.534737167867942</c:v>
                </c:pt>
                <c:pt idx="474">
                  <c:v>26.534820731877151</c:v>
                </c:pt>
                <c:pt idx="475">
                  <c:v>26.534904294739963</c:v>
                </c:pt>
                <c:pt idx="476">
                  <c:v>26.534987856456404</c:v>
                </c:pt>
                <c:pt idx="477">
                  <c:v>26.535071417026476</c:v>
                </c:pt>
                <c:pt idx="478">
                  <c:v>26.535154976450197</c:v>
                </c:pt>
                <c:pt idx="479">
                  <c:v>26.53523853472759</c:v>
                </c:pt>
                <c:pt idx="480">
                  <c:v>26.535322091858635</c:v>
                </c:pt>
                <c:pt idx="481">
                  <c:v>26.535405647843358</c:v>
                </c:pt>
                <c:pt idx="482">
                  <c:v>26.53548920268177</c:v>
                </c:pt>
                <c:pt idx="483">
                  <c:v>26.535572756373877</c:v>
                </c:pt>
                <c:pt idx="484">
                  <c:v>26.53565630891968</c:v>
                </c:pt>
                <c:pt idx="485">
                  <c:v>26.535739860319229</c:v>
                </c:pt>
                <c:pt idx="486">
                  <c:v>26.535823410572476</c:v>
                </c:pt>
                <c:pt idx="487">
                  <c:v>26.53590695967948</c:v>
                </c:pt>
                <c:pt idx="488">
                  <c:v>26.535990507640214</c:v>
                </c:pt>
                <c:pt idx="489">
                  <c:v>26.536074054454726</c:v>
                </c:pt>
                <c:pt idx="490">
                  <c:v>26.536157600122994</c:v>
                </c:pt>
                <c:pt idx="491">
                  <c:v>26.536241144645032</c:v>
                </c:pt>
                <c:pt idx="492">
                  <c:v>26.536324688020866</c:v>
                </c:pt>
                <c:pt idx="493">
                  <c:v>26.536408230250505</c:v>
                </c:pt>
                <c:pt idx="494">
                  <c:v>26.536491771333935</c:v>
                </c:pt>
                <c:pt idx="495">
                  <c:v>26.5365753112712</c:v>
                </c:pt>
                <c:pt idx="496">
                  <c:v>26.536658850062288</c:v>
                </c:pt>
                <c:pt idx="497">
                  <c:v>26.536742387707204</c:v>
                </c:pt>
                <c:pt idx="498">
                  <c:v>26.536825924205981</c:v>
                </c:pt>
                <c:pt idx="499">
                  <c:v>26.536909459558608</c:v>
                </c:pt>
                <c:pt idx="500">
                  <c:v>26.5369929937651</c:v>
                </c:pt>
                <c:pt idx="501">
                  <c:v>26.537076526825476</c:v>
                </c:pt>
                <c:pt idx="502">
                  <c:v>26.53716005873974</c:v>
                </c:pt>
                <c:pt idx="503">
                  <c:v>26.537243589507902</c:v>
                </c:pt>
                <c:pt idx="504">
                  <c:v>26.537327119129966</c:v>
                </c:pt>
                <c:pt idx="505">
                  <c:v>26.537410647605963</c:v>
                </c:pt>
                <c:pt idx="506">
                  <c:v>26.537494174935887</c:v>
                </c:pt>
                <c:pt idx="507">
                  <c:v>26.537577701119741</c:v>
                </c:pt>
                <c:pt idx="508">
                  <c:v>26.537661226157539</c:v>
                </c:pt>
                <c:pt idx="509">
                  <c:v>26.53774475004931</c:v>
                </c:pt>
                <c:pt idx="510">
                  <c:v>26.537828272795029</c:v>
                </c:pt>
                <c:pt idx="511">
                  <c:v>26.537911794394745</c:v>
                </c:pt>
                <c:pt idx="512">
                  <c:v>26.537995314848441</c:v>
                </c:pt>
                <c:pt idx="513">
                  <c:v>26.538078834156146</c:v>
                </c:pt>
                <c:pt idx="514">
                  <c:v>26.538162352317833</c:v>
                </c:pt>
                <c:pt idx="515">
                  <c:v>26.538245869333565</c:v>
                </c:pt>
                <c:pt idx="516">
                  <c:v>26.538329385203312</c:v>
                </c:pt>
                <c:pt idx="517">
                  <c:v>26.538412899927096</c:v>
                </c:pt>
                <c:pt idx="518">
                  <c:v>26.538496413504948</c:v>
                </c:pt>
                <c:pt idx="519">
                  <c:v>26.53857992593684</c:v>
                </c:pt>
                <c:pt idx="520">
                  <c:v>26.538663437222805</c:v>
                </c:pt>
                <c:pt idx="521">
                  <c:v>26.538746947362853</c:v>
                </c:pt>
                <c:pt idx="522">
                  <c:v>26.53883045635699</c:v>
                </c:pt>
                <c:pt idx="523">
                  <c:v>26.538913964205225</c:v>
                </c:pt>
                <c:pt idx="524">
                  <c:v>26.538997470907564</c:v>
                </c:pt>
                <c:pt idx="525">
                  <c:v>26.539080976464028</c:v>
                </c:pt>
                <c:pt idx="526">
                  <c:v>26.539164480874625</c:v>
                </c:pt>
                <c:pt idx="527">
                  <c:v>26.539247984139347</c:v>
                </c:pt>
                <c:pt idx="528">
                  <c:v>26.539331486258234</c:v>
                </c:pt>
                <c:pt idx="529">
                  <c:v>26.539414987231268</c:v>
                </c:pt>
                <c:pt idx="530">
                  <c:v>26.539498487058484</c:v>
                </c:pt>
                <c:pt idx="531">
                  <c:v>26.539581985739858</c:v>
                </c:pt>
                <c:pt idx="532">
                  <c:v>26.539665483275453</c:v>
                </c:pt>
                <c:pt idx="533">
                  <c:v>26.539748979665234</c:v>
                </c:pt>
                <c:pt idx="534">
                  <c:v>26.539832474909222</c:v>
                </c:pt>
                <c:pt idx="535">
                  <c:v>26.539915969007431</c:v>
                </c:pt>
                <c:pt idx="536">
                  <c:v>26.539999461959869</c:v>
                </c:pt>
                <c:pt idx="537">
                  <c:v>26.540082953766536</c:v>
                </c:pt>
                <c:pt idx="538">
                  <c:v>26.540166444427474</c:v>
                </c:pt>
                <c:pt idx="539">
                  <c:v>26.540249933942647</c:v>
                </c:pt>
                <c:pt idx="540">
                  <c:v>26.540333422312113</c:v>
                </c:pt>
                <c:pt idx="541">
                  <c:v>26.540416909535857</c:v>
                </c:pt>
                <c:pt idx="542">
                  <c:v>26.540500395613876</c:v>
                </c:pt>
                <c:pt idx="543">
                  <c:v>26.540583880546215</c:v>
                </c:pt>
                <c:pt idx="544">
                  <c:v>26.540667364332847</c:v>
                </c:pt>
                <c:pt idx="545">
                  <c:v>26.540750846973808</c:v>
                </c:pt>
                <c:pt idx="546">
                  <c:v>26.54083432846911</c:v>
                </c:pt>
                <c:pt idx="547">
                  <c:v>26.540917808818733</c:v>
                </c:pt>
                <c:pt idx="548">
                  <c:v>26.541001288022713</c:v>
                </c:pt>
                <c:pt idx="549">
                  <c:v>26.541084766081052</c:v>
                </c:pt>
                <c:pt idx="550">
                  <c:v>26.54116824299377</c:v>
                </c:pt>
                <c:pt idx="551">
                  <c:v>26.541251718760854</c:v>
                </c:pt>
                <c:pt idx="552">
                  <c:v>26.541335193382348</c:v>
                </c:pt>
                <c:pt idx="553">
                  <c:v>26.541418666858227</c:v>
                </c:pt>
                <c:pt idx="554">
                  <c:v>26.54150213918852</c:v>
                </c:pt>
                <c:pt idx="555">
                  <c:v>26.541585610373243</c:v>
                </c:pt>
                <c:pt idx="556">
                  <c:v>26.541669080412383</c:v>
                </c:pt>
                <c:pt idx="557">
                  <c:v>26.541752549305969</c:v>
                </c:pt>
                <c:pt idx="558">
                  <c:v>26.541836017054006</c:v>
                </c:pt>
                <c:pt idx="559">
                  <c:v>26.541919483656514</c:v>
                </c:pt>
                <c:pt idx="560">
                  <c:v>26.542002949113481</c:v>
                </c:pt>
                <c:pt idx="561">
                  <c:v>26.542086413424929</c:v>
                </c:pt>
                <c:pt idx="562">
                  <c:v>26.542169876590858</c:v>
                </c:pt>
                <c:pt idx="563">
                  <c:v>26.54225333861131</c:v>
                </c:pt>
                <c:pt idx="564">
                  <c:v>26.542336799486261</c:v>
                </c:pt>
                <c:pt idx="565">
                  <c:v>26.542420259215735</c:v>
                </c:pt>
                <c:pt idx="566">
                  <c:v>26.542503717799743</c:v>
                </c:pt>
                <c:pt idx="567">
                  <c:v>26.542587175238289</c:v>
                </c:pt>
                <c:pt idx="568">
                  <c:v>26.542670631531376</c:v>
                </c:pt>
                <c:pt idx="569">
                  <c:v>26.54275408667905</c:v>
                </c:pt>
                <c:pt idx="570">
                  <c:v>26.542837540681283</c:v>
                </c:pt>
                <c:pt idx="571">
                  <c:v>26.542920993538093</c:v>
                </c:pt>
                <c:pt idx="572">
                  <c:v>26.543004445249498</c:v>
                </c:pt>
                <c:pt idx="573">
                  <c:v>26.543087895815507</c:v>
                </c:pt>
                <c:pt idx="574">
                  <c:v>26.543171345236129</c:v>
                </c:pt>
                <c:pt idx="575">
                  <c:v>26.543254793511373</c:v>
                </c:pt>
                <c:pt idx="576">
                  <c:v>26.543338240641258</c:v>
                </c:pt>
                <c:pt idx="577">
                  <c:v>26.543421686625759</c:v>
                </c:pt>
                <c:pt idx="578">
                  <c:v>26.54350513146494</c:v>
                </c:pt>
                <c:pt idx="579">
                  <c:v>26.543588575158772</c:v>
                </c:pt>
                <c:pt idx="580">
                  <c:v>26.54367201770728</c:v>
                </c:pt>
                <c:pt idx="581">
                  <c:v>26.543755459110464</c:v>
                </c:pt>
                <c:pt idx="582">
                  <c:v>26.543838899368343</c:v>
                </c:pt>
                <c:pt idx="583">
                  <c:v>26.543922338480918</c:v>
                </c:pt>
                <c:pt idx="584">
                  <c:v>26.544005776448209</c:v>
                </c:pt>
                <c:pt idx="585">
                  <c:v>26.544089213270215</c:v>
                </c:pt>
                <c:pt idx="586">
                  <c:v>26.544172648946972</c:v>
                </c:pt>
                <c:pt idx="587">
                  <c:v>26.544256083478452</c:v>
                </c:pt>
                <c:pt idx="588">
                  <c:v>26.544339516864689</c:v>
                </c:pt>
                <c:pt idx="589">
                  <c:v>26.544422949105709</c:v>
                </c:pt>
                <c:pt idx="590">
                  <c:v>26.544506380201479</c:v>
                </c:pt>
                <c:pt idx="591">
                  <c:v>26.54458981015204</c:v>
                </c:pt>
                <c:pt idx="592">
                  <c:v>26.54467323895739</c:v>
                </c:pt>
                <c:pt idx="593">
                  <c:v>26.544756666617545</c:v>
                </c:pt>
                <c:pt idx="594">
                  <c:v>26.54484009313251</c:v>
                </c:pt>
                <c:pt idx="595">
                  <c:v>26.544923518502301</c:v>
                </c:pt>
                <c:pt idx="596">
                  <c:v>26.545006942726936</c:v>
                </c:pt>
                <c:pt idx="597">
                  <c:v>26.545090365806391</c:v>
                </c:pt>
                <c:pt idx="598">
                  <c:v>26.545173787740719</c:v>
                </c:pt>
                <c:pt idx="599">
                  <c:v>26.545257208529911</c:v>
                </c:pt>
                <c:pt idx="600">
                  <c:v>26.545340628173964</c:v>
                </c:pt>
                <c:pt idx="601">
                  <c:v>26.545424046672903</c:v>
                </c:pt>
                <c:pt idx="602">
                  <c:v>26.545507464026745</c:v>
                </c:pt>
                <c:pt idx="603">
                  <c:v>26.545590880235498</c:v>
                </c:pt>
                <c:pt idx="604">
                  <c:v>26.545674295299143</c:v>
                </c:pt>
                <c:pt idx="605">
                  <c:v>26.545757709217728</c:v>
                </c:pt>
                <c:pt idx="606">
                  <c:v>26.545841121991234</c:v>
                </c:pt>
                <c:pt idx="607">
                  <c:v>26.545924533619672</c:v>
                </c:pt>
                <c:pt idx="608">
                  <c:v>26.546007944103089</c:v>
                </c:pt>
                <c:pt idx="609">
                  <c:v>26.546091353441454</c:v>
                </c:pt>
                <c:pt idx="610">
                  <c:v>26.546174761634795</c:v>
                </c:pt>
                <c:pt idx="611">
                  <c:v>26.546258168683135</c:v>
                </c:pt>
                <c:pt idx="612">
                  <c:v>26.546341574586457</c:v>
                </c:pt>
                <c:pt idx="613">
                  <c:v>26.546424979344778</c:v>
                </c:pt>
                <c:pt idx="614">
                  <c:v>26.546508382958113</c:v>
                </c:pt>
                <c:pt idx="615">
                  <c:v>26.546591785426479</c:v>
                </c:pt>
                <c:pt idx="616">
                  <c:v>26.546675186749887</c:v>
                </c:pt>
                <c:pt idx="617">
                  <c:v>26.546758586928316</c:v>
                </c:pt>
                <c:pt idx="618">
                  <c:v>26.546841985961816</c:v>
                </c:pt>
                <c:pt idx="619">
                  <c:v>26.54692538385039</c:v>
                </c:pt>
                <c:pt idx="620">
                  <c:v>26.547008780594016</c:v>
                </c:pt>
                <c:pt idx="621">
                  <c:v>26.547092176192741</c:v>
                </c:pt>
                <c:pt idx="622">
                  <c:v>26.547175570646555</c:v>
                </c:pt>
                <c:pt idx="623">
                  <c:v>26.547258963955485</c:v>
                </c:pt>
                <c:pt idx="624">
                  <c:v>26.547342356119525</c:v>
                </c:pt>
                <c:pt idx="625">
                  <c:v>26.547425747138693</c:v>
                </c:pt>
                <c:pt idx="626">
                  <c:v>26.54750913701298</c:v>
                </c:pt>
                <c:pt idx="627">
                  <c:v>26.547592525742424</c:v>
                </c:pt>
                <c:pt idx="628">
                  <c:v>26.547675913327009</c:v>
                </c:pt>
                <c:pt idx="629">
                  <c:v>26.547759299766771</c:v>
                </c:pt>
                <c:pt idx="630">
                  <c:v>26.547842685061699</c:v>
                </c:pt>
                <c:pt idx="631">
                  <c:v>26.547926069211826</c:v>
                </c:pt>
                <c:pt idx="632">
                  <c:v>26.548009452217137</c:v>
                </c:pt>
                <c:pt idx="633">
                  <c:v>26.548092834077661</c:v>
                </c:pt>
                <c:pt idx="634">
                  <c:v>26.54817621479339</c:v>
                </c:pt>
                <c:pt idx="635">
                  <c:v>26.548259594364353</c:v>
                </c:pt>
                <c:pt idx="636">
                  <c:v>26.548342972790536</c:v>
                </c:pt>
                <c:pt idx="637">
                  <c:v>26.548426350071992</c:v>
                </c:pt>
                <c:pt idx="638">
                  <c:v>26.548509726208678</c:v>
                </c:pt>
                <c:pt idx="639">
                  <c:v>26.548593101200652</c:v>
                </c:pt>
                <c:pt idx="640">
                  <c:v>26.548676475047877</c:v>
                </c:pt>
                <c:pt idx="641">
                  <c:v>26.548759847750404</c:v>
                </c:pt>
                <c:pt idx="642">
                  <c:v>26.548843219308235</c:v>
                </c:pt>
                <c:pt idx="643">
                  <c:v>26.548926589721361</c:v>
                </c:pt>
                <c:pt idx="644">
                  <c:v>26.549009958989803</c:v>
                </c:pt>
                <c:pt idx="645">
                  <c:v>26.549093327113578</c:v>
                </c:pt>
                <c:pt idx="646">
                  <c:v>26.549176694092676</c:v>
                </c:pt>
                <c:pt idx="647">
                  <c:v>26.549260059927128</c:v>
                </c:pt>
                <c:pt idx="648">
                  <c:v>26.549343424616932</c:v>
                </c:pt>
                <c:pt idx="649">
                  <c:v>26.549426788162094</c:v>
                </c:pt>
                <c:pt idx="650">
                  <c:v>26.54951015056265</c:v>
                </c:pt>
                <c:pt idx="651">
                  <c:v>26.549593511818586</c:v>
                </c:pt>
                <c:pt idx="652">
                  <c:v>26.549676871929915</c:v>
                </c:pt>
                <c:pt idx="653">
                  <c:v>26.549760230896652</c:v>
                </c:pt>
                <c:pt idx="654">
                  <c:v>26.549843588718819</c:v>
                </c:pt>
                <c:pt idx="655">
                  <c:v>26.549926945396404</c:v>
                </c:pt>
                <c:pt idx="656">
                  <c:v>26.550010300929408</c:v>
                </c:pt>
                <c:pt idx="657">
                  <c:v>26.550093655317877</c:v>
                </c:pt>
                <c:pt idx="658">
                  <c:v>26.5501770085618</c:v>
                </c:pt>
                <c:pt idx="659">
                  <c:v>26.550260360661202</c:v>
                </c:pt>
                <c:pt idx="660">
                  <c:v>26.550343711616058</c:v>
                </c:pt>
                <c:pt idx="661">
                  <c:v>26.550427061426412</c:v>
                </c:pt>
                <c:pt idx="662">
                  <c:v>26.550510410092258</c:v>
                </c:pt>
                <c:pt idx="663">
                  <c:v>26.550593757613616</c:v>
                </c:pt>
                <c:pt idx="664">
                  <c:v>26.550677103990502</c:v>
                </c:pt>
                <c:pt idx="665">
                  <c:v>26.550760449222896</c:v>
                </c:pt>
                <c:pt idx="666">
                  <c:v>26.550843793310829</c:v>
                </c:pt>
                <c:pt idx="667">
                  <c:v>26.550927136254323</c:v>
                </c:pt>
                <c:pt idx="668">
                  <c:v>26.551010478053364</c:v>
                </c:pt>
                <c:pt idx="669">
                  <c:v>26.551093818707983</c:v>
                </c:pt>
                <c:pt idx="670">
                  <c:v>26.551177158218167</c:v>
                </c:pt>
                <c:pt idx="671">
                  <c:v>26.551260496583932</c:v>
                </c:pt>
                <c:pt idx="672">
                  <c:v>26.551343833805294</c:v>
                </c:pt>
                <c:pt idx="673">
                  <c:v>26.551427169882288</c:v>
                </c:pt>
                <c:pt idx="674">
                  <c:v>26.551510504814878</c:v>
                </c:pt>
                <c:pt idx="675">
                  <c:v>26.551593838603115</c:v>
                </c:pt>
                <c:pt idx="676">
                  <c:v>26.551677171246975</c:v>
                </c:pt>
                <c:pt idx="677">
                  <c:v>26.551760502746493</c:v>
                </c:pt>
                <c:pt idx="678">
                  <c:v>26.551843833101657</c:v>
                </c:pt>
                <c:pt idx="679">
                  <c:v>26.551927162312492</c:v>
                </c:pt>
                <c:pt idx="680">
                  <c:v>26.552010490379015</c:v>
                </c:pt>
                <c:pt idx="681">
                  <c:v>26.552093817301206</c:v>
                </c:pt>
                <c:pt idx="682">
                  <c:v>26.552177143079103</c:v>
                </c:pt>
                <c:pt idx="683">
                  <c:v>26.552260467712721</c:v>
                </c:pt>
                <c:pt idx="684">
                  <c:v>26.552343791202045</c:v>
                </c:pt>
                <c:pt idx="685">
                  <c:v>26.552427113547107</c:v>
                </c:pt>
                <c:pt idx="686">
                  <c:v>26.552510434747905</c:v>
                </c:pt>
                <c:pt idx="687">
                  <c:v>26.552593754804448</c:v>
                </c:pt>
                <c:pt idx="688">
                  <c:v>26.552677073716744</c:v>
                </c:pt>
                <c:pt idx="689">
                  <c:v>26.552760391484821</c:v>
                </c:pt>
                <c:pt idx="690">
                  <c:v>26.552843708108675</c:v>
                </c:pt>
                <c:pt idx="691">
                  <c:v>26.55292702358831</c:v>
                </c:pt>
                <c:pt idx="692">
                  <c:v>26.553010337923752</c:v>
                </c:pt>
                <c:pt idx="693">
                  <c:v>26.553093651114992</c:v>
                </c:pt>
                <c:pt idx="694">
                  <c:v>26.553176963162063</c:v>
                </c:pt>
                <c:pt idx="695">
                  <c:v>26.553260274064957</c:v>
                </c:pt>
                <c:pt idx="696">
                  <c:v>26.553343583823697</c:v>
                </c:pt>
                <c:pt idx="697">
                  <c:v>26.553426892438274</c:v>
                </c:pt>
                <c:pt idx="698">
                  <c:v>26.553510199908704</c:v>
                </c:pt>
                <c:pt idx="699">
                  <c:v>26.553593506235035</c:v>
                </c:pt>
                <c:pt idx="700">
                  <c:v>26.553676811417215</c:v>
                </c:pt>
                <c:pt idx="701">
                  <c:v>26.553760115455297</c:v>
                </c:pt>
                <c:pt idx="702">
                  <c:v>26.553843418349295</c:v>
                </c:pt>
                <c:pt idx="703">
                  <c:v>26.553926720099174</c:v>
                </c:pt>
                <c:pt idx="704">
                  <c:v>26.554010020704993</c:v>
                </c:pt>
                <c:pt idx="705">
                  <c:v>26.554093320166729</c:v>
                </c:pt>
                <c:pt idx="706">
                  <c:v>26.554176618484409</c:v>
                </c:pt>
                <c:pt idx="707">
                  <c:v>26.554259915658047</c:v>
                </c:pt>
                <c:pt idx="708">
                  <c:v>26.554343211687637</c:v>
                </c:pt>
                <c:pt idx="709">
                  <c:v>26.554426506573186</c:v>
                </c:pt>
                <c:pt idx="710">
                  <c:v>26.554509800314737</c:v>
                </c:pt>
                <c:pt idx="711">
                  <c:v>26.554593092912253</c:v>
                </c:pt>
                <c:pt idx="712">
                  <c:v>26.554676384365802</c:v>
                </c:pt>
                <c:pt idx="713">
                  <c:v>26.554759674675346</c:v>
                </c:pt>
                <c:pt idx="714">
                  <c:v>26.554842963840905</c:v>
                </c:pt>
                <c:pt idx="715">
                  <c:v>26.554926251862486</c:v>
                </c:pt>
                <c:pt idx="716">
                  <c:v>26.555009538740123</c:v>
                </c:pt>
                <c:pt idx="717">
                  <c:v>26.55509282447381</c:v>
                </c:pt>
                <c:pt idx="718">
                  <c:v>26.555176109063556</c:v>
                </c:pt>
                <c:pt idx="719">
                  <c:v>26.55525939250937</c:v>
                </c:pt>
                <c:pt idx="720">
                  <c:v>26.555342674811257</c:v>
                </c:pt>
                <c:pt idx="721">
                  <c:v>26.555425955969241</c:v>
                </c:pt>
                <c:pt idx="722">
                  <c:v>26.555509235983326</c:v>
                </c:pt>
                <c:pt idx="723">
                  <c:v>26.555592514853526</c:v>
                </c:pt>
                <c:pt idx="724">
                  <c:v>26.555675792579834</c:v>
                </c:pt>
                <c:pt idx="725">
                  <c:v>26.555759069162288</c:v>
                </c:pt>
                <c:pt idx="726">
                  <c:v>26.55584234460088</c:v>
                </c:pt>
                <c:pt idx="727">
                  <c:v>26.555925618895611</c:v>
                </c:pt>
                <c:pt idx="728">
                  <c:v>26.55600889204652</c:v>
                </c:pt>
                <c:pt idx="729">
                  <c:v>26.556092164053599</c:v>
                </c:pt>
                <c:pt idx="730">
                  <c:v>26.55617543491686</c:v>
                </c:pt>
                <c:pt idx="731">
                  <c:v>26.556258704636306</c:v>
                </c:pt>
                <c:pt idx="732">
                  <c:v>26.55634197321195</c:v>
                </c:pt>
                <c:pt idx="733">
                  <c:v>26.556425240643808</c:v>
                </c:pt>
                <c:pt idx="734">
                  <c:v>26.556508506931891</c:v>
                </c:pt>
                <c:pt idx="735">
                  <c:v>26.556591772076192</c:v>
                </c:pt>
                <c:pt idx="736">
                  <c:v>26.556675036076747</c:v>
                </c:pt>
                <c:pt idx="737">
                  <c:v>26.556758298933548</c:v>
                </c:pt>
                <c:pt idx="738">
                  <c:v>26.556841560646625</c:v>
                </c:pt>
                <c:pt idx="739">
                  <c:v>26.556924821215969</c:v>
                </c:pt>
                <c:pt idx="740">
                  <c:v>26.557008080641584</c:v>
                </c:pt>
                <c:pt idx="741">
                  <c:v>26.557091338923499</c:v>
                </c:pt>
                <c:pt idx="742">
                  <c:v>26.557174596061714</c:v>
                </c:pt>
                <c:pt idx="743">
                  <c:v>26.557257852056239</c:v>
                </c:pt>
                <c:pt idx="744">
                  <c:v>26.557341106907092</c:v>
                </c:pt>
                <c:pt idx="745">
                  <c:v>26.557424360614274</c:v>
                </c:pt>
                <c:pt idx="746">
                  <c:v>26.557507613177812</c:v>
                </c:pt>
                <c:pt idx="747">
                  <c:v>26.557590864597692</c:v>
                </c:pt>
                <c:pt idx="748">
                  <c:v>26.557674114873926</c:v>
                </c:pt>
                <c:pt idx="749">
                  <c:v>26.557757364006541</c:v>
                </c:pt>
                <c:pt idx="750">
                  <c:v>26.55784061199553</c:v>
                </c:pt>
                <c:pt idx="751">
                  <c:v>26.557923858840923</c:v>
                </c:pt>
                <c:pt idx="752">
                  <c:v>26.558007104542718</c:v>
                </c:pt>
                <c:pt idx="753">
                  <c:v>26.558090349100915</c:v>
                </c:pt>
                <c:pt idx="754">
                  <c:v>26.558173592515548</c:v>
                </c:pt>
                <c:pt idx="755">
                  <c:v>26.558256834786611</c:v>
                </c:pt>
                <c:pt idx="756">
                  <c:v>26.558340075914117</c:v>
                </c:pt>
                <c:pt idx="757">
                  <c:v>26.558423315898064</c:v>
                </c:pt>
                <c:pt idx="758">
                  <c:v>26.558506554738504</c:v>
                </c:pt>
                <c:pt idx="759">
                  <c:v>26.558589792435381</c:v>
                </c:pt>
                <c:pt idx="760">
                  <c:v>26.55867302898876</c:v>
                </c:pt>
                <c:pt idx="761">
                  <c:v>26.558756264398635</c:v>
                </c:pt>
                <c:pt idx="762">
                  <c:v>26.558839498665009</c:v>
                </c:pt>
                <c:pt idx="763">
                  <c:v>26.558922731787888</c:v>
                </c:pt>
                <c:pt idx="764">
                  <c:v>26.559005963767301</c:v>
                </c:pt>
                <c:pt idx="765">
                  <c:v>26.559089194603256</c:v>
                </c:pt>
                <c:pt idx="766">
                  <c:v>26.559172424295738</c:v>
                </c:pt>
                <c:pt idx="767">
                  <c:v>26.559255652844787</c:v>
                </c:pt>
                <c:pt idx="768">
                  <c:v>26.55933888025039</c:v>
                </c:pt>
                <c:pt idx="769">
                  <c:v>26.559422106512571</c:v>
                </c:pt>
                <c:pt idx="770">
                  <c:v>26.559505331631343</c:v>
                </c:pt>
                <c:pt idx="771">
                  <c:v>26.559588555606698</c:v>
                </c:pt>
                <c:pt idx="772">
                  <c:v>26.559671778438659</c:v>
                </c:pt>
                <c:pt idx="773">
                  <c:v>26.559755000127236</c:v>
                </c:pt>
                <c:pt idx="774">
                  <c:v>26.55983822067245</c:v>
                </c:pt>
                <c:pt idx="775">
                  <c:v>26.559921440074287</c:v>
                </c:pt>
                <c:pt idx="776">
                  <c:v>26.560004658332751</c:v>
                </c:pt>
                <c:pt idx="777">
                  <c:v>26.560087875447895</c:v>
                </c:pt>
                <c:pt idx="778">
                  <c:v>26.560171091419704</c:v>
                </c:pt>
                <c:pt idx="779">
                  <c:v>26.560254306248176</c:v>
                </c:pt>
                <c:pt idx="780">
                  <c:v>26.560337519933341</c:v>
                </c:pt>
                <c:pt idx="781">
                  <c:v>26.560420732475187</c:v>
                </c:pt>
                <c:pt idx="782">
                  <c:v>26.560503943873744</c:v>
                </c:pt>
                <c:pt idx="783">
                  <c:v>26.560587154129024</c:v>
                </c:pt>
                <c:pt idx="784">
                  <c:v>26.560670363241023</c:v>
                </c:pt>
                <c:pt idx="785">
                  <c:v>26.560753571209766</c:v>
                </c:pt>
                <c:pt idx="786">
                  <c:v>26.560836778035238</c:v>
                </c:pt>
                <c:pt idx="787">
                  <c:v>26.560919983717483</c:v>
                </c:pt>
                <c:pt idx="788">
                  <c:v>26.561003188256489</c:v>
                </c:pt>
                <c:pt idx="789">
                  <c:v>26.561086391652253</c:v>
                </c:pt>
                <c:pt idx="790">
                  <c:v>26.561169593904825</c:v>
                </c:pt>
                <c:pt idx="791">
                  <c:v>26.56125279501418</c:v>
                </c:pt>
                <c:pt idx="792">
                  <c:v>26.561335994980343</c:v>
                </c:pt>
                <c:pt idx="793">
                  <c:v>26.561419193803321</c:v>
                </c:pt>
                <c:pt idx="794">
                  <c:v>26.561502391483121</c:v>
                </c:pt>
                <c:pt idx="795">
                  <c:v>26.561585588019764</c:v>
                </c:pt>
                <c:pt idx="796">
                  <c:v>26.561668783413253</c:v>
                </c:pt>
                <c:pt idx="797">
                  <c:v>26.561751977663601</c:v>
                </c:pt>
                <c:pt idx="798">
                  <c:v>26.561835170770806</c:v>
                </c:pt>
                <c:pt idx="799">
                  <c:v>26.56191836273489</c:v>
                </c:pt>
                <c:pt idx="800">
                  <c:v>26.562001553555856</c:v>
                </c:pt>
                <c:pt idx="801">
                  <c:v>26.562084743233729</c:v>
                </c:pt>
                <c:pt idx="802">
                  <c:v>26.562167931768503</c:v>
                </c:pt>
                <c:pt idx="803">
                  <c:v>26.562251119160191</c:v>
                </c:pt>
                <c:pt idx="804">
                  <c:v>26.562334305408804</c:v>
                </c:pt>
                <c:pt idx="805">
                  <c:v>26.562417490514367</c:v>
                </c:pt>
                <c:pt idx="806">
                  <c:v>26.562500674476869</c:v>
                </c:pt>
                <c:pt idx="807">
                  <c:v>26.562583857296328</c:v>
                </c:pt>
                <c:pt idx="808">
                  <c:v>26.562667038972748</c:v>
                </c:pt>
                <c:pt idx="809">
                  <c:v>26.56275021950615</c:v>
                </c:pt>
                <c:pt idx="810">
                  <c:v>26.562833398896547</c:v>
                </c:pt>
                <c:pt idx="811">
                  <c:v>26.562916577143934</c:v>
                </c:pt>
                <c:pt idx="812">
                  <c:v>26.562999754248327</c:v>
                </c:pt>
                <c:pt idx="813">
                  <c:v>26.563082930209728</c:v>
                </c:pt>
                <c:pt idx="814">
                  <c:v>26.563166105028156</c:v>
                </c:pt>
                <c:pt idx="815">
                  <c:v>26.563249278703637</c:v>
                </c:pt>
                <c:pt idx="816">
                  <c:v>26.563332451236167</c:v>
                </c:pt>
                <c:pt idx="817">
                  <c:v>26.563415622625744</c:v>
                </c:pt>
                <c:pt idx="818">
                  <c:v>26.563498792872394</c:v>
                </c:pt>
                <c:pt idx="819">
                  <c:v>26.563581961976116</c:v>
                </c:pt>
                <c:pt idx="820">
                  <c:v>26.563665129936922</c:v>
                </c:pt>
                <c:pt idx="821">
                  <c:v>26.563748296754827</c:v>
                </c:pt>
                <c:pt idx="822">
                  <c:v>26.563831462429849</c:v>
                </c:pt>
                <c:pt idx="823">
                  <c:v>26.563914626961996</c:v>
                </c:pt>
                <c:pt idx="824">
                  <c:v>26.563997790351241</c:v>
                </c:pt>
                <c:pt idx="825">
                  <c:v>26.564080952597649</c:v>
                </c:pt>
                <c:pt idx="826">
                  <c:v>26.564164113701199</c:v>
                </c:pt>
                <c:pt idx="827">
                  <c:v>26.564247273661909</c:v>
                </c:pt>
                <c:pt idx="828">
                  <c:v>26.564330432479803</c:v>
                </c:pt>
                <c:pt idx="829">
                  <c:v>26.564413590154849</c:v>
                </c:pt>
                <c:pt idx="830">
                  <c:v>26.564496746687087</c:v>
                </c:pt>
                <c:pt idx="831">
                  <c:v>26.564579902076527</c:v>
                </c:pt>
                <c:pt idx="832">
                  <c:v>26.564663056323187</c:v>
                </c:pt>
                <c:pt idx="833">
                  <c:v>26.564746209427049</c:v>
                </c:pt>
                <c:pt idx="834">
                  <c:v>26.564829361388153</c:v>
                </c:pt>
                <c:pt idx="835">
                  <c:v>26.564912512206487</c:v>
                </c:pt>
                <c:pt idx="836">
                  <c:v>26.564995661882069</c:v>
                </c:pt>
                <c:pt idx="837">
                  <c:v>26.565078810414917</c:v>
                </c:pt>
                <c:pt idx="838">
                  <c:v>26.565161957805032</c:v>
                </c:pt>
                <c:pt idx="839">
                  <c:v>26.565245104052433</c:v>
                </c:pt>
                <c:pt idx="840">
                  <c:v>26.565328249157094</c:v>
                </c:pt>
                <c:pt idx="841">
                  <c:v>26.565411393119085</c:v>
                </c:pt>
                <c:pt idx="842">
                  <c:v>26.565494535938381</c:v>
                </c:pt>
                <c:pt idx="843">
                  <c:v>26.565577677614993</c:v>
                </c:pt>
                <c:pt idx="844">
                  <c:v>26.56566081814892</c:v>
                </c:pt>
                <c:pt idx="845">
                  <c:v>26.565743957540207</c:v>
                </c:pt>
                <c:pt idx="846">
                  <c:v>26.56582709578884</c:v>
                </c:pt>
                <c:pt idx="847">
                  <c:v>26.565910232894815</c:v>
                </c:pt>
                <c:pt idx="848">
                  <c:v>26.565993368858184</c:v>
                </c:pt>
                <c:pt idx="849">
                  <c:v>26.566076503678918</c:v>
                </c:pt>
                <c:pt idx="850">
                  <c:v>26.566159637357046</c:v>
                </c:pt>
                <c:pt idx="851">
                  <c:v>26.566242769892565</c:v>
                </c:pt>
                <c:pt idx="852">
                  <c:v>26.566325901285516</c:v>
                </c:pt>
                <c:pt idx="853">
                  <c:v>26.566409031535859</c:v>
                </c:pt>
                <c:pt idx="854">
                  <c:v>26.566492160643659</c:v>
                </c:pt>
                <c:pt idx="855">
                  <c:v>26.566575288608888</c:v>
                </c:pt>
                <c:pt idx="856">
                  <c:v>26.566658415431565</c:v>
                </c:pt>
                <c:pt idx="857">
                  <c:v>26.566741541111696</c:v>
                </c:pt>
                <c:pt idx="858">
                  <c:v>26.566824665649317</c:v>
                </c:pt>
                <c:pt idx="859">
                  <c:v>26.566907789044407</c:v>
                </c:pt>
                <c:pt idx="860">
                  <c:v>26.566990911296983</c:v>
                </c:pt>
                <c:pt idx="861">
                  <c:v>26.567074032407064</c:v>
                </c:pt>
                <c:pt idx="862">
                  <c:v>26.567157152374651</c:v>
                </c:pt>
                <c:pt idx="863">
                  <c:v>26.567240271199768</c:v>
                </c:pt>
                <c:pt idx="864">
                  <c:v>26.567323388882411</c:v>
                </c:pt>
                <c:pt idx="865">
                  <c:v>26.567406505422593</c:v>
                </c:pt>
                <c:pt idx="866">
                  <c:v>26.567489620820325</c:v>
                </c:pt>
                <c:pt idx="867">
                  <c:v>26.567572735075625</c:v>
                </c:pt>
                <c:pt idx="868">
                  <c:v>26.567655848188494</c:v>
                </c:pt>
                <c:pt idx="869">
                  <c:v>26.567738960158945</c:v>
                </c:pt>
                <c:pt idx="870">
                  <c:v>26.567822070986988</c:v>
                </c:pt>
                <c:pt idx="871">
                  <c:v>26.567905180672625</c:v>
                </c:pt>
                <c:pt idx="872">
                  <c:v>26.567988289215883</c:v>
                </c:pt>
                <c:pt idx="873">
                  <c:v>26.568071396616752</c:v>
                </c:pt>
                <c:pt idx="874">
                  <c:v>26.568154502875263</c:v>
                </c:pt>
                <c:pt idx="875">
                  <c:v>26.568237607991403</c:v>
                </c:pt>
                <c:pt idx="876">
                  <c:v>26.568320711965217</c:v>
                </c:pt>
                <c:pt idx="877">
                  <c:v>26.568403814796682</c:v>
                </c:pt>
                <c:pt idx="878">
                  <c:v>26.56848691648581</c:v>
                </c:pt>
                <c:pt idx="879">
                  <c:v>26.568570017032634</c:v>
                </c:pt>
                <c:pt idx="880">
                  <c:v>26.56865311643714</c:v>
                </c:pt>
                <c:pt idx="881">
                  <c:v>26.568736214699364</c:v>
                </c:pt>
                <c:pt idx="882">
                  <c:v>26.568819311819286</c:v>
                </c:pt>
                <c:pt idx="883">
                  <c:v>26.568902407796937</c:v>
                </c:pt>
                <c:pt idx="884">
                  <c:v>26.568985502632302</c:v>
                </c:pt>
                <c:pt idx="885">
                  <c:v>26.569068596325433</c:v>
                </c:pt>
                <c:pt idx="886">
                  <c:v>26.569151688876307</c:v>
                </c:pt>
                <c:pt idx="887">
                  <c:v>26.569234780284958</c:v>
                </c:pt>
                <c:pt idx="888">
                  <c:v>26.569317870551366</c:v>
                </c:pt>
                <c:pt idx="889">
                  <c:v>26.569400959675558</c:v>
                </c:pt>
                <c:pt idx="890">
                  <c:v>26.569484047657539</c:v>
                </c:pt>
                <c:pt idx="891">
                  <c:v>26.569567134497333</c:v>
                </c:pt>
                <c:pt idx="892">
                  <c:v>26.569650220194937</c:v>
                </c:pt>
                <c:pt idx="893">
                  <c:v>26.569733304750358</c:v>
                </c:pt>
                <c:pt idx="894">
                  <c:v>26.569816388163623</c:v>
                </c:pt>
                <c:pt idx="895">
                  <c:v>26.569899470434727</c:v>
                </c:pt>
                <c:pt idx="896">
                  <c:v>26.569982551563676</c:v>
                </c:pt>
                <c:pt idx="897">
                  <c:v>26.570065631550506</c:v>
                </c:pt>
                <c:pt idx="898">
                  <c:v>26.570148710395195</c:v>
                </c:pt>
                <c:pt idx="899">
                  <c:v>26.570231788097757</c:v>
                </c:pt>
                <c:pt idx="900">
                  <c:v>26.570314864658247</c:v>
                </c:pt>
                <c:pt idx="901">
                  <c:v>26.570397940076617</c:v>
                </c:pt>
                <c:pt idx="902">
                  <c:v>26.570481014352918</c:v>
                </c:pt>
                <c:pt idx="903">
                  <c:v>26.570564087487114</c:v>
                </c:pt>
                <c:pt idx="904">
                  <c:v>26.570647159479265</c:v>
                </c:pt>
                <c:pt idx="905">
                  <c:v>26.570730230329353</c:v>
                </c:pt>
                <c:pt idx="906">
                  <c:v>26.570813300037404</c:v>
                </c:pt>
                <c:pt idx="907">
                  <c:v>26.570896368603414</c:v>
                </c:pt>
                <c:pt idx="908">
                  <c:v>26.570979436027404</c:v>
                </c:pt>
                <c:pt idx="909">
                  <c:v>26.571062502309367</c:v>
                </c:pt>
                <c:pt idx="910">
                  <c:v>26.571145567449324</c:v>
                </c:pt>
                <c:pt idx="911">
                  <c:v>26.571228631447305</c:v>
                </c:pt>
                <c:pt idx="912">
                  <c:v>26.571311694303276</c:v>
                </c:pt>
                <c:pt idx="913">
                  <c:v>26.571394756017291</c:v>
                </c:pt>
                <c:pt idx="914">
                  <c:v>26.571477816589326</c:v>
                </c:pt>
                <c:pt idx="915">
                  <c:v>26.571560876019419</c:v>
                </c:pt>
                <c:pt idx="916">
                  <c:v>26.571643934307563</c:v>
                </c:pt>
                <c:pt idx="917">
                  <c:v>26.571726991453779</c:v>
                </c:pt>
                <c:pt idx="918">
                  <c:v>26.571810047458062</c:v>
                </c:pt>
                <c:pt idx="919">
                  <c:v>26.571893102320423</c:v>
                </c:pt>
                <c:pt idx="920">
                  <c:v>26.5719761560409</c:v>
                </c:pt>
                <c:pt idx="921">
                  <c:v>26.572059208619471</c:v>
                </c:pt>
                <c:pt idx="922">
                  <c:v>26.572142260056154</c:v>
                </c:pt>
                <c:pt idx="923">
                  <c:v>26.572225310350969</c:v>
                </c:pt>
                <c:pt idx="924">
                  <c:v>26.572308359503914</c:v>
                </c:pt>
                <c:pt idx="925">
                  <c:v>26.572391407515003</c:v>
                </c:pt>
                <c:pt idx="926">
                  <c:v>26.572474454384256</c:v>
                </c:pt>
                <c:pt idx="927">
                  <c:v>26.572557500111667</c:v>
                </c:pt>
                <c:pt idx="928">
                  <c:v>26.572640544697247</c:v>
                </c:pt>
                <c:pt idx="929">
                  <c:v>26.572723588141038</c:v>
                </c:pt>
                <c:pt idx="930">
                  <c:v>26.572806630442997</c:v>
                </c:pt>
                <c:pt idx="931">
                  <c:v>26.572889671603189</c:v>
                </c:pt>
                <c:pt idx="932">
                  <c:v>26.572972711621574</c:v>
                </c:pt>
                <c:pt idx="933">
                  <c:v>26.573055750498195</c:v>
                </c:pt>
                <c:pt idx="934">
                  <c:v>26.573138788233059</c:v>
                </c:pt>
                <c:pt idx="935">
                  <c:v>26.573221824826167</c:v>
                </c:pt>
                <c:pt idx="936">
                  <c:v>26.573304860277524</c:v>
                </c:pt>
                <c:pt idx="937">
                  <c:v>26.573387894587157</c:v>
                </c:pt>
                <c:pt idx="938">
                  <c:v>26.573470927755071</c:v>
                </c:pt>
                <c:pt idx="939">
                  <c:v>26.573553959781261</c:v>
                </c:pt>
                <c:pt idx="940">
                  <c:v>26.573636990665754</c:v>
                </c:pt>
                <c:pt idx="941">
                  <c:v>26.573720020408551</c:v>
                </c:pt>
                <c:pt idx="942">
                  <c:v>26.573803049009666</c:v>
                </c:pt>
                <c:pt idx="943">
                  <c:v>26.573886076469105</c:v>
                </c:pt>
                <c:pt idx="944">
                  <c:v>26.573969102786883</c:v>
                </c:pt>
                <c:pt idx="945">
                  <c:v>26.574052127963004</c:v>
                </c:pt>
                <c:pt idx="946">
                  <c:v>26.574135151997485</c:v>
                </c:pt>
                <c:pt idx="947">
                  <c:v>26.574218174890344</c:v>
                </c:pt>
                <c:pt idx="948">
                  <c:v>26.574301196641571</c:v>
                </c:pt>
                <c:pt idx="949">
                  <c:v>26.574384217251183</c:v>
                </c:pt>
                <c:pt idx="950">
                  <c:v>26.574467236719197</c:v>
                </c:pt>
                <c:pt idx="951">
                  <c:v>26.574550255045622</c:v>
                </c:pt>
                <c:pt idx="952">
                  <c:v>26.574633272230464</c:v>
                </c:pt>
                <c:pt idx="953">
                  <c:v>26.574716288273727</c:v>
                </c:pt>
                <c:pt idx="954">
                  <c:v>26.574799303175435</c:v>
                </c:pt>
                <c:pt idx="955">
                  <c:v>26.574882316935604</c:v>
                </c:pt>
                <c:pt idx="956">
                  <c:v>26.574965329554203</c:v>
                </c:pt>
                <c:pt idx="957">
                  <c:v>26.575048341031291</c:v>
                </c:pt>
                <c:pt idx="958">
                  <c:v>26.575131351366849</c:v>
                </c:pt>
                <c:pt idx="959">
                  <c:v>26.575214360560899</c:v>
                </c:pt>
                <c:pt idx="960">
                  <c:v>26.575297368613441</c:v>
                </c:pt>
                <c:pt idx="961">
                  <c:v>26.575380375524503</c:v>
                </c:pt>
                <c:pt idx="962">
                  <c:v>26.575463381294064</c:v>
                </c:pt>
                <c:pt idx="963">
                  <c:v>26.575546385922177</c:v>
                </c:pt>
                <c:pt idx="964">
                  <c:v>26.575629389408821</c:v>
                </c:pt>
                <c:pt idx="965">
                  <c:v>26.57571239175401</c:v>
                </c:pt>
                <c:pt idx="966">
                  <c:v>26.575795392957772</c:v>
                </c:pt>
                <c:pt idx="967">
                  <c:v>26.575878393020087</c:v>
                </c:pt>
                <c:pt idx="968">
                  <c:v>26.575961391940993</c:v>
                </c:pt>
                <c:pt idx="969">
                  <c:v>26.576044389720472</c:v>
                </c:pt>
                <c:pt idx="970">
                  <c:v>26.576127386358575</c:v>
                </c:pt>
                <c:pt idx="971">
                  <c:v>26.576210381855265</c:v>
                </c:pt>
                <c:pt idx="972">
                  <c:v>26.576293376210582</c:v>
                </c:pt>
                <c:pt idx="973">
                  <c:v>26.576376369424537</c:v>
                </c:pt>
                <c:pt idx="974">
                  <c:v>26.576459361497115</c:v>
                </c:pt>
                <c:pt idx="975">
                  <c:v>26.576542352428369</c:v>
                </c:pt>
                <c:pt idx="976">
                  <c:v>26.576625342218261</c:v>
                </c:pt>
                <c:pt idx="977">
                  <c:v>26.576708330866829</c:v>
                </c:pt>
                <c:pt idx="978">
                  <c:v>26.576791318374088</c:v>
                </c:pt>
                <c:pt idx="979">
                  <c:v>26.57687430474002</c:v>
                </c:pt>
                <c:pt idx="980">
                  <c:v>26.576957289964664</c:v>
                </c:pt>
                <c:pt idx="981">
                  <c:v>26.577040274048009</c:v>
                </c:pt>
                <c:pt idx="982">
                  <c:v>26.577123256990092</c:v>
                </c:pt>
                <c:pt idx="983">
                  <c:v>26.577206238790893</c:v>
                </c:pt>
                <c:pt idx="984">
                  <c:v>26.577289219450432</c:v>
                </c:pt>
                <c:pt idx="985">
                  <c:v>26.577372198968714</c:v>
                </c:pt>
                <c:pt idx="986">
                  <c:v>26.577455177345776</c:v>
                </c:pt>
                <c:pt idx="987">
                  <c:v>26.5775381545816</c:v>
                </c:pt>
                <c:pt idx="988">
                  <c:v>26.57762113067621</c:v>
                </c:pt>
                <c:pt idx="989">
                  <c:v>26.577704105629596</c:v>
                </c:pt>
                <c:pt idx="990">
                  <c:v>26.577787079441816</c:v>
                </c:pt>
                <c:pt idx="991">
                  <c:v>26.577870052112807</c:v>
                </c:pt>
                <c:pt idx="992">
                  <c:v>26.577953023642635</c:v>
                </c:pt>
                <c:pt idx="993">
                  <c:v>26.578035994031307</c:v>
                </c:pt>
                <c:pt idx="994">
                  <c:v>26.578118963278801</c:v>
                </c:pt>
                <c:pt idx="995">
                  <c:v>26.578201931385156</c:v>
                </c:pt>
                <c:pt idx="996">
                  <c:v>26.578284898350383</c:v>
                </c:pt>
                <c:pt idx="997">
                  <c:v>26.578367864174464</c:v>
                </c:pt>
                <c:pt idx="998">
                  <c:v>26.578450828857445</c:v>
                </c:pt>
                <c:pt idx="999">
                  <c:v>26.578533792399305</c:v>
                </c:pt>
                <c:pt idx="1000">
                  <c:v>26.578616754800077</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31.900100000000162</c:v>
                </c:pt>
                <c:pt idx="379">
                  <c:v>31.900200000000162</c:v>
                </c:pt>
                <c:pt idx="380">
                  <c:v>31.900300000000161</c:v>
                </c:pt>
                <c:pt idx="381">
                  <c:v>31.900400000000161</c:v>
                </c:pt>
                <c:pt idx="382">
                  <c:v>31.900500000000161</c:v>
                </c:pt>
                <c:pt idx="383">
                  <c:v>31.900600000000161</c:v>
                </c:pt>
                <c:pt idx="384">
                  <c:v>31.90070000000016</c:v>
                </c:pt>
                <c:pt idx="385">
                  <c:v>31.90080000000016</c:v>
                </c:pt>
                <c:pt idx="386">
                  <c:v>31.90090000000016</c:v>
                </c:pt>
                <c:pt idx="387">
                  <c:v>31.90100000000016</c:v>
                </c:pt>
                <c:pt idx="388">
                  <c:v>31.901100000000159</c:v>
                </c:pt>
                <c:pt idx="389">
                  <c:v>31.901200000000159</c:v>
                </c:pt>
                <c:pt idx="390">
                  <c:v>31.901300000000159</c:v>
                </c:pt>
                <c:pt idx="391">
                  <c:v>31.901400000000159</c:v>
                </c:pt>
                <c:pt idx="392">
                  <c:v>31.901500000000159</c:v>
                </c:pt>
                <c:pt idx="393">
                  <c:v>31.901600000000158</c:v>
                </c:pt>
                <c:pt idx="394">
                  <c:v>31.901700000000158</c:v>
                </c:pt>
                <c:pt idx="395">
                  <c:v>31.901800000000158</c:v>
                </c:pt>
                <c:pt idx="396">
                  <c:v>31.901900000000158</c:v>
                </c:pt>
                <c:pt idx="397">
                  <c:v>31.902000000000157</c:v>
                </c:pt>
                <c:pt idx="398">
                  <c:v>31.902100000000157</c:v>
                </c:pt>
                <c:pt idx="399">
                  <c:v>31.902200000000157</c:v>
                </c:pt>
                <c:pt idx="400">
                  <c:v>31.902300000000157</c:v>
                </c:pt>
                <c:pt idx="401">
                  <c:v>31.902400000000156</c:v>
                </c:pt>
                <c:pt idx="402">
                  <c:v>31.902500000000156</c:v>
                </c:pt>
                <c:pt idx="403">
                  <c:v>31.902600000000156</c:v>
                </c:pt>
                <c:pt idx="404">
                  <c:v>31.902700000000156</c:v>
                </c:pt>
                <c:pt idx="405">
                  <c:v>31.902800000000155</c:v>
                </c:pt>
                <c:pt idx="406">
                  <c:v>31.902900000000155</c:v>
                </c:pt>
                <c:pt idx="407">
                  <c:v>31.903000000000155</c:v>
                </c:pt>
                <c:pt idx="408">
                  <c:v>31.903100000000155</c:v>
                </c:pt>
                <c:pt idx="409">
                  <c:v>31.903200000000155</c:v>
                </c:pt>
                <c:pt idx="410">
                  <c:v>31.903300000000154</c:v>
                </c:pt>
                <c:pt idx="411">
                  <c:v>31.903400000000154</c:v>
                </c:pt>
                <c:pt idx="412">
                  <c:v>31.903500000000154</c:v>
                </c:pt>
                <c:pt idx="413">
                  <c:v>31.903600000000154</c:v>
                </c:pt>
                <c:pt idx="414">
                  <c:v>31.903700000000153</c:v>
                </c:pt>
                <c:pt idx="415">
                  <c:v>31.903800000000153</c:v>
                </c:pt>
                <c:pt idx="416">
                  <c:v>31.903900000000153</c:v>
                </c:pt>
                <c:pt idx="417">
                  <c:v>31.904000000000153</c:v>
                </c:pt>
                <c:pt idx="418">
                  <c:v>31.904100000000152</c:v>
                </c:pt>
                <c:pt idx="419">
                  <c:v>31.904200000000152</c:v>
                </c:pt>
                <c:pt idx="420">
                  <c:v>31.904300000000152</c:v>
                </c:pt>
                <c:pt idx="421">
                  <c:v>31.904400000000152</c:v>
                </c:pt>
                <c:pt idx="422">
                  <c:v>31.904500000000152</c:v>
                </c:pt>
                <c:pt idx="423">
                  <c:v>31.904600000000151</c:v>
                </c:pt>
                <c:pt idx="424">
                  <c:v>31.904700000000151</c:v>
                </c:pt>
                <c:pt idx="425">
                  <c:v>31.904800000000151</c:v>
                </c:pt>
                <c:pt idx="426">
                  <c:v>31.904900000000151</c:v>
                </c:pt>
                <c:pt idx="427">
                  <c:v>31.90500000000015</c:v>
                </c:pt>
                <c:pt idx="428">
                  <c:v>31.90510000000015</c:v>
                </c:pt>
                <c:pt idx="429">
                  <c:v>31.90520000000015</c:v>
                </c:pt>
                <c:pt idx="430">
                  <c:v>31.90530000000015</c:v>
                </c:pt>
                <c:pt idx="431">
                  <c:v>31.905400000000149</c:v>
                </c:pt>
                <c:pt idx="432">
                  <c:v>31.905500000000149</c:v>
                </c:pt>
                <c:pt idx="433">
                  <c:v>31.905600000000149</c:v>
                </c:pt>
                <c:pt idx="434">
                  <c:v>31.905700000000149</c:v>
                </c:pt>
                <c:pt idx="435">
                  <c:v>31.905800000000148</c:v>
                </c:pt>
                <c:pt idx="436">
                  <c:v>31.905900000000148</c:v>
                </c:pt>
                <c:pt idx="437">
                  <c:v>31.906000000000148</c:v>
                </c:pt>
                <c:pt idx="438">
                  <c:v>31.906100000000148</c:v>
                </c:pt>
                <c:pt idx="439">
                  <c:v>31.906200000000148</c:v>
                </c:pt>
                <c:pt idx="440">
                  <c:v>31.906300000000147</c:v>
                </c:pt>
                <c:pt idx="441">
                  <c:v>31.906400000000147</c:v>
                </c:pt>
                <c:pt idx="442">
                  <c:v>31.906500000000147</c:v>
                </c:pt>
                <c:pt idx="443">
                  <c:v>31.906600000000147</c:v>
                </c:pt>
                <c:pt idx="444">
                  <c:v>31.906700000000146</c:v>
                </c:pt>
                <c:pt idx="445">
                  <c:v>31.906800000000146</c:v>
                </c:pt>
                <c:pt idx="446">
                  <c:v>31.906900000000146</c:v>
                </c:pt>
                <c:pt idx="447">
                  <c:v>31.907000000000146</c:v>
                </c:pt>
                <c:pt idx="448">
                  <c:v>31.907100000000145</c:v>
                </c:pt>
                <c:pt idx="449">
                  <c:v>31.907200000000145</c:v>
                </c:pt>
                <c:pt idx="450">
                  <c:v>31.907300000000145</c:v>
                </c:pt>
                <c:pt idx="451">
                  <c:v>31.907400000000145</c:v>
                </c:pt>
                <c:pt idx="452">
                  <c:v>31.907500000000145</c:v>
                </c:pt>
                <c:pt idx="453">
                  <c:v>31.907600000000144</c:v>
                </c:pt>
                <c:pt idx="454">
                  <c:v>31.907700000000144</c:v>
                </c:pt>
                <c:pt idx="455">
                  <c:v>31.907800000000144</c:v>
                </c:pt>
                <c:pt idx="456">
                  <c:v>31.907900000000144</c:v>
                </c:pt>
                <c:pt idx="457">
                  <c:v>31.908000000000143</c:v>
                </c:pt>
                <c:pt idx="458">
                  <c:v>31.908100000000143</c:v>
                </c:pt>
                <c:pt idx="459">
                  <c:v>31.908200000000143</c:v>
                </c:pt>
                <c:pt idx="460">
                  <c:v>31.908300000000143</c:v>
                </c:pt>
                <c:pt idx="461">
                  <c:v>31.908400000000142</c:v>
                </c:pt>
                <c:pt idx="462">
                  <c:v>31.908500000000142</c:v>
                </c:pt>
                <c:pt idx="463">
                  <c:v>31.908600000000142</c:v>
                </c:pt>
                <c:pt idx="464">
                  <c:v>31.908700000000142</c:v>
                </c:pt>
                <c:pt idx="465">
                  <c:v>31.908800000000141</c:v>
                </c:pt>
                <c:pt idx="466">
                  <c:v>31.908900000000141</c:v>
                </c:pt>
                <c:pt idx="467">
                  <c:v>31.909000000000141</c:v>
                </c:pt>
                <c:pt idx="468">
                  <c:v>31.909100000000141</c:v>
                </c:pt>
                <c:pt idx="469">
                  <c:v>31.909200000000141</c:v>
                </c:pt>
                <c:pt idx="470">
                  <c:v>31.90930000000014</c:v>
                </c:pt>
                <c:pt idx="471">
                  <c:v>31.90940000000014</c:v>
                </c:pt>
                <c:pt idx="472">
                  <c:v>31.90950000000014</c:v>
                </c:pt>
                <c:pt idx="473">
                  <c:v>31.90960000000014</c:v>
                </c:pt>
                <c:pt idx="474">
                  <c:v>31.909700000000139</c:v>
                </c:pt>
                <c:pt idx="475">
                  <c:v>31.909800000000139</c:v>
                </c:pt>
                <c:pt idx="476">
                  <c:v>31.909900000000139</c:v>
                </c:pt>
                <c:pt idx="477">
                  <c:v>31.910000000000139</c:v>
                </c:pt>
                <c:pt idx="478">
                  <c:v>31.910100000000138</c:v>
                </c:pt>
                <c:pt idx="479">
                  <c:v>31.910200000000138</c:v>
                </c:pt>
                <c:pt idx="480">
                  <c:v>31.910300000000138</c:v>
                </c:pt>
                <c:pt idx="481">
                  <c:v>31.910400000000138</c:v>
                </c:pt>
                <c:pt idx="482">
                  <c:v>31.910500000000138</c:v>
                </c:pt>
                <c:pt idx="483">
                  <c:v>31.910600000000137</c:v>
                </c:pt>
                <c:pt idx="484">
                  <c:v>31.910700000000137</c:v>
                </c:pt>
                <c:pt idx="485">
                  <c:v>31.910800000000137</c:v>
                </c:pt>
                <c:pt idx="486">
                  <c:v>31.910900000000137</c:v>
                </c:pt>
                <c:pt idx="487">
                  <c:v>31.911000000000136</c:v>
                </c:pt>
                <c:pt idx="488">
                  <c:v>31.911100000000136</c:v>
                </c:pt>
                <c:pt idx="489">
                  <c:v>31.911200000000136</c:v>
                </c:pt>
                <c:pt idx="490">
                  <c:v>31.911300000000136</c:v>
                </c:pt>
                <c:pt idx="491">
                  <c:v>31.911400000000135</c:v>
                </c:pt>
                <c:pt idx="492">
                  <c:v>31.911500000000135</c:v>
                </c:pt>
                <c:pt idx="493">
                  <c:v>31.911600000000135</c:v>
                </c:pt>
                <c:pt idx="494">
                  <c:v>31.911700000000135</c:v>
                </c:pt>
                <c:pt idx="495">
                  <c:v>31.911800000000135</c:v>
                </c:pt>
                <c:pt idx="496">
                  <c:v>31.911900000000134</c:v>
                </c:pt>
                <c:pt idx="497">
                  <c:v>31.912000000000134</c:v>
                </c:pt>
                <c:pt idx="498">
                  <c:v>31.912100000000134</c:v>
                </c:pt>
                <c:pt idx="499">
                  <c:v>31.912200000000134</c:v>
                </c:pt>
                <c:pt idx="500">
                  <c:v>31.912300000000133</c:v>
                </c:pt>
                <c:pt idx="501">
                  <c:v>31.912400000000133</c:v>
                </c:pt>
                <c:pt idx="502">
                  <c:v>31.912500000000133</c:v>
                </c:pt>
                <c:pt idx="503">
                  <c:v>31.912600000000133</c:v>
                </c:pt>
                <c:pt idx="504">
                  <c:v>31.912700000000132</c:v>
                </c:pt>
                <c:pt idx="505">
                  <c:v>31.912800000000132</c:v>
                </c:pt>
                <c:pt idx="506">
                  <c:v>31.912900000000132</c:v>
                </c:pt>
                <c:pt idx="507">
                  <c:v>31.913000000000132</c:v>
                </c:pt>
                <c:pt idx="508">
                  <c:v>31.913100000000131</c:v>
                </c:pt>
                <c:pt idx="509">
                  <c:v>31.913200000000131</c:v>
                </c:pt>
                <c:pt idx="510">
                  <c:v>31.913300000000131</c:v>
                </c:pt>
                <c:pt idx="511">
                  <c:v>31.913400000000131</c:v>
                </c:pt>
                <c:pt idx="512">
                  <c:v>31.913500000000131</c:v>
                </c:pt>
                <c:pt idx="513">
                  <c:v>31.91360000000013</c:v>
                </c:pt>
                <c:pt idx="514">
                  <c:v>31.91370000000013</c:v>
                </c:pt>
                <c:pt idx="515">
                  <c:v>31.91380000000013</c:v>
                </c:pt>
                <c:pt idx="516">
                  <c:v>31.91390000000013</c:v>
                </c:pt>
                <c:pt idx="517">
                  <c:v>31.914000000000129</c:v>
                </c:pt>
                <c:pt idx="518">
                  <c:v>31.914100000000129</c:v>
                </c:pt>
                <c:pt idx="519">
                  <c:v>31.914200000000129</c:v>
                </c:pt>
                <c:pt idx="520">
                  <c:v>31.914300000000129</c:v>
                </c:pt>
                <c:pt idx="521">
                  <c:v>31.914400000000128</c:v>
                </c:pt>
                <c:pt idx="522">
                  <c:v>31.914500000000128</c:v>
                </c:pt>
                <c:pt idx="523">
                  <c:v>31.914600000000128</c:v>
                </c:pt>
                <c:pt idx="524">
                  <c:v>31.914700000000128</c:v>
                </c:pt>
                <c:pt idx="525">
                  <c:v>31.914800000000128</c:v>
                </c:pt>
                <c:pt idx="526">
                  <c:v>31.914900000000127</c:v>
                </c:pt>
                <c:pt idx="527">
                  <c:v>31.915000000000127</c:v>
                </c:pt>
                <c:pt idx="528">
                  <c:v>31.915100000000127</c:v>
                </c:pt>
                <c:pt idx="529">
                  <c:v>31.915200000000127</c:v>
                </c:pt>
                <c:pt idx="530">
                  <c:v>31.915300000000126</c:v>
                </c:pt>
                <c:pt idx="531">
                  <c:v>31.915400000000126</c:v>
                </c:pt>
                <c:pt idx="532">
                  <c:v>31.915500000000126</c:v>
                </c:pt>
                <c:pt idx="533">
                  <c:v>31.915600000000126</c:v>
                </c:pt>
                <c:pt idx="534">
                  <c:v>31.915700000000125</c:v>
                </c:pt>
                <c:pt idx="535">
                  <c:v>31.915800000000125</c:v>
                </c:pt>
                <c:pt idx="536">
                  <c:v>31.915900000000125</c:v>
                </c:pt>
                <c:pt idx="537">
                  <c:v>31.916000000000125</c:v>
                </c:pt>
                <c:pt idx="538">
                  <c:v>31.916100000000124</c:v>
                </c:pt>
                <c:pt idx="539">
                  <c:v>31.916200000000124</c:v>
                </c:pt>
                <c:pt idx="540">
                  <c:v>31.916300000000124</c:v>
                </c:pt>
                <c:pt idx="541">
                  <c:v>31.916400000000124</c:v>
                </c:pt>
                <c:pt idx="542">
                  <c:v>31.916500000000124</c:v>
                </c:pt>
                <c:pt idx="543">
                  <c:v>31.916600000000123</c:v>
                </c:pt>
                <c:pt idx="544">
                  <c:v>31.916700000000123</c:v>
                </c:pt>
                <c:pt idx="545">
                  <c:v>31.916800000000123</c:v>
                </c:pt>
                <c:pt idx="546">
                  <c:v>31.916900000000123</c:v>
                </c:pt>
                <c:pt idx="547">
                  <c:v>31.917000000000122</c:v>
                </c:pt>
                <c:pt idx="548">
                  <c:v>31.917100000000122</c:v>
                </c:pt>
                <c:pt idx="549">
                  <c:v>31.917200000000122</c:v>
                </c:pt>
                <c:pt idx="550">
                  <c:v>31.917300000000122</c:v>
                </c:pt>
                <c:pt idx="551">
                  <c:v>31.917400000000121</c:v>
                </c:pt>
                <c:pt idx="552">
                  <c:v>31.917500000000121</c:v>
                </c:pt>
                <c:pt idx="553">
                  <c:v>31.917600000000121</c:v>
                </c:pt>
                <c:pt idx="554">
                  <c:v>31.917700000000121</c:v>
                </c:pt>
                <c:pt idx="555">
                  <c:v>31.917800000000121</c:v>
                </c:pt>
                <c:pt idx="556">
                  <c:v>31.91790000000012</c:v>
                </c:pt>
                <c:pt idx="557">
                  <c:v>31.91800000000012</c:v>
                </c:pt>
                <c:pt idx="558">
                  <c:v>31.91810000000012</c:v>
                </c:pt>
                <c:pt idx="559">
                  <c:v>31.91820000000012</c:v>
                </c:pt>
                <c:pt idx="560">
                  <c:v>31.918300000000119</c:v>
                </c:pt>
                <c:pt idx="561">
                  <c:v>31.918400000000119</c:v>
                </c:pt>
                <c:pt idx="562">
                  <c:v>31.918500000000119</c:v>
                </c:pt>
                <c:pt idx="563">
                  <c:v>31.918600000000119</c:v>
                </c:pt>
                <c:pt idx="564">
                  <c:v>31.918700000000118</c:v>
                </c:pt>
                <c:pt idx="565">
                  <c:v>31.918800000000118</c:v>
                </c:pt>
                <c:pt idx="566">
                  <c:v>31.918900000000118</c:v>
                </c:pt>
                <c:pt idx="567">
                  <c:v>31.919000000000118</c:v>
                </c:pt>
                <c:pt idx="568">
                  <c:v>31.919100000000117</c:v>
                </c:pt>
                <c:pt idx="569">
                  <c:v>31.919200000000117</c:v>
                </c:pt>
                <c:pt idx="570">
                  <c:v>31.919300000000117</c:v>
                </c:pt>
                <c:pt idx="571">
                  <c:v>31.919400000000117</c:v>
                </c:pt>
                <c:pt idx="572">
                  <c:v>31.919500000000117</c:v>
                </c:pt>
                <c:pt idx="573">
                  <c:v>31.919600000000116</c:v>
                </c:pt>
                <c:pt idx="574">
                  <c:v>31.919700000000116</c:v>
                </c:pt>
                <c:pt idx="575">
                  <c:v>31.919800000000116</c:v>
                </c:pt>
                <c:pt idx="576">
                  <c:v>31.919900000000116</c:v>
                </c:pt>
                <c:pt idx="577">
                  <c:v>31.920000000000115</c:v>
                </c:pt>
                <c:pt idx="578">
                  <c:v>31.920100000000115</c:v>
                </c:pt>
                <c:pt idx="579">
                  <c:v>31.920200000000115</c:v>
                </c:pt>
                <c:pt idx="580">
                  <c:v>31.920300000000115</c:v>
                </c:pt>
                <c:pt idx="581">
                  <c:v>31.920400000000114</c:v>
                </c:pt>
                <c:pt idx="582">
                  <c:v>31.920500000000114</c:v>
                </c:pt>
                <c:pt idx="583">
                  <c:v>31.920600000000114</c:v>
                </c:pt>
                <c:pt idx="584">
                  <c:v>31.920700000000114</c:v>
                </c:pt>
                <c:pt idx="585">
                  <c:v>31.920800000000114</c:v>
                </c:pt>
                <c:pt idx="586">
                  <c:v>31.920900000000113</c:v>
                </c:pt>
                <c:pt idx="587">
                  <c:v>31.921000000000113</c:v>
                </c:pt>
                <c:pt idx="588">
                  <c:v>31.921100000000113</c:v>
                </c:pt>
                <c:pt idx="589">
                  <c:v>31.921200000000113</c:v>
                </c:pt>
                <c:pt idx="590">
                  <c:v>31.921300000000112</c:v>
                </c:pt>
                <c:pt idx="591">
                  <c:v>31.921400000000112</c:v>
                </c:pt>
                <c:pt idx="592">
                  <c:v>31.921500000000112</c:v>
                </c:pt>
                <c:pt idx="593">
                  <c:v>31.921600000000112</c:v>
                </c:pt>
                <c:pt idx="594">
                  <c:v>31.921700000000111</c:v>
                </c:pt>
                <c:pt idx="595">
                  <c:v>31.921800000000111</c:v>
                </c:pt>
                <c:pt idx="596">
                  <c:v>31.921900000000111</c:v>
                </c:pt>
                <c:pt idx="597">
                  <c:v>31.922000000000111</c:v>
                </c:pt>
                <c:pt idx="598">
                  <c:v>31.92210000000011</c:v>
                </c:pt>
                <c:pt idx="599">
                  <c:v>31.92220000000011</c:v>
                </c:pt>
                <c:pt idx="600">
                  <c:v>31.92230000000011</c:v>
                </c:pt>
                <c:pt idx="601">
                  <c:v>31.92240000000011</c:v>
                </c:pt>
                <c:pt idx="602">
                  <c:v>31.92250000000011</c:v>
                </c:pt>
                <c:pt idx="603">
                  <c:v>31.922600000000109</c:v>
                </c:pt>
                <c:pt idx="604">
                  <c:v>31.922700000000109</c:v>
                </c:pt>
                <c:pt idx="605">
                  <c:v>31.922800000000109</c:v>
                </c:pt>
                <c:pt idx="606">
                  <c:v>31.922900000000109</c:v>
                </c:pt>
                <c:pt idx="607">
                  <c:v>31.923000000000108</c:v>
                </c:pt>
                <c:pt idx="608">
                  <c:v>31.923100000000108</c:v>
                </c:pt>
                <c:pt idx="609">
                  <c:v>31.923200000000108</c:v>
                </c:pt>
                <c:pt idx="610">
                  <c:v>31.923300000000108</c:v>
                </c:pt>
                <c:pt idx="611">
                  <c:v>31.923400000000107</c:v>
                </c:pt>
                <c:pt idx="612">
                  <c:v>31.923500000000107</c:v>
                </c:pt>
                <c:pt idx="613">
                  <c:v>31.923600000000107</c:v>
                </c:pt>
                <c:pt idx="614">
                  <c:v>31.923700000000107</c:v>
                </c:pt>
                <c:pt idx="615">
                  <c:v>31.923800000000107</c:v>
                </c:pt>
                <c:pt idx="616">
                  <c:v>31.923900000000106</c:v>
                </c:pt>
                <c:pt idx="617">
                  <c:v>31.924000000000106</c:v>
                </c:pt>
                <c:pt idx="618">
                  <c:v>31.924100000000106</c:v>
                </c:pt>
                <c:pt idx="619">
                  <c:v>31.924200000000106</c:v>
                </c:pt>
                <c:pt idx="620">
                  <c:v>31.924300000000105</c:v>
                </c:pt>
                <c:pt idx="621">
                  <c:v>31.924400000000105</c:v>
                </c:pt>
                <c:pt idx="622">
                  <c:v>31.924500000000105</c:v>
                </c:pt>
                <c:pt idx="623">
                  <c:v>31.924600000000105</c:v>
                </c:pt>
                <c:pt idx="624">
                  <c:v>31.924700000000104</c:v>
                </c:pt>
                <c:pt idx="625">
                  <c:v>31.924800000000104</c:v>
                </c:pt>
                <c:pt idx="626">
                  <c:v>31.924900000000104</c:v>
                </c:pt>
                <c:pt idx="627">
                  <c:v>31.925000000000104</c:v>
                </c:pt>
                <c:pt idx="628">
                  <c:v>31.925100000000104</c:v>
                </c:pt>
                <c:pt idx="629">
                  <c:v>31.925200000000103</c:v>
                </c:pt>
                <c:pt idx="630">
                  <c:v>31.925300000000103</c:v>
                </c:pt>
                <c:pt idx="631">
                  <c:v>31.925400000000103</c:v>
                </c:pt>
                <c:pt idx="632">
                  <c:v>31.925500000000103</c:v>
                </c:pt>
                <c:pt idx="633">
                  <c:v>31.925600000000102</c:v>
                </c:pt>
                <c:pt idx="634">
                  <c:v>31.925700000000102</c:v>
                </c:pt>
                <c:pt idx="635">
                  <c:v>31.925800000000102</c:v>
                </c:pt>
                <c:pt idx="636">
                  <c:v>31.925900000000102</c:v>
                </c:pt>
                <c:pt idx="637">
                  <c:v>31.926000000000101</c:v>
                </c:pt>
                <c:pt idx="638">
                  <c:v>31.926100000000101</c:v>
                </c:pt>
                <c:pt idx="639">
                  <c:v>31.926200000000101</c:v>
                </c:pt>
                <c:pt idx="640">
                  <c:v>31.926300000000101</c:v>
                </c:pt>
                <c:pt idx="641">
                  <c:v>31.9264000000001</c:v>
                </c:pt>
                <c:pt idx="642">
                  <c:v>31.9265000000001</c:v>
                </c:pt>
                <c:pt idx="643">
                  <c:v>31.9266000000001</c:v>
                </c:pt>
                <c:pt idx="644">
                  <c:v>31.9267000000001</c:v>
                </c:pt>
                <c:pt idx="645">
                  <c:v>31.9268000000001</c:v>
                </c:pt>
                <c:pt idx="646">
                  <c:v>31.926900000000099</c:v>
                </c:pt>
                <c:pt idx="647">
                  <c:v>31.927000000000099</c:v>
                </c:pt>
                <c:pt idx="648">
                  <c:v>31.927100000000099</c:v>
                </c:pt>
                <c:pt idx="649">
                  <c:v>31.927200000000099</c:v>
                </c:pt>
                <c:pt idx="650">
                  <c:v>31.927300000000098</c:v>
                </c:pt>
                <c:pt idx="651">
                  <c:v>31.927400000000098</c:v>
                </c:pt>
                <c:pt idx="652">
                  <c:v>31.927500000000098</c:v>
                </c:pt>
                <c:pt idx="653">
                  <c:v>31.927600000000098</c:v>
                </c:pt>
                <c:pt idx="654">
                  <c:v>31.927700000000097</c:v>
                </c:pt>
                <c:pt idx="655">
                  <c:v>31.927800000000097</c:v>
                </c:pt>
                <c:pt idx="656">
                  <c:v>31.927900000000097</c:v>
                </c:pt>
                <c:pt idx="657">
                  <c:v>31.928000000000097</c:v>
                </c:pt>
                <c:pt idx="658">
                  <c:v>31.928100000000097</c:v>
                </c:pt>
                <c:pt idx="659">
                  <c:v>31.928200000000096</c:v>
                </c:pt>
                <c:pt idx="660">
                  <c:v>31.928300000000096</c:v>
                </c:pt>
                <c:pt idx="661">
                  <c:v>31.928400000000096</c:v>
                </c:pt>
                <c:pt idx="662">
                  <c:v>31.928500000000096</c:v>
                </c:pt>
                <c:pt idx="663">
                  <c:v>31.928600000000095</c:v>
                </c:pt>
                <c:pt idx="664">
                  <c:v>31.928700000000095</c:v>
                </c:pt>
                <c:pt idx="665">
                  <c:v>31.928800000000095</c:v>
                </c:pt>
                <c:pt idx="666">
                  <c:v>31.928900000000095</c:v>
                </c:pt>
                <c:pt idx="667">
                  <c:v>31.929000000000094</c:v>
                </c:pt>
                <c:pt idx="668">
                  <c:v>31.929100000000094</c:v>
                </c:pt>
                <c:pt idx="669">
                  <c:v>31.929200000000094</c:v>
                </c:pt>
                <c:pt idx="670">
                  <c:v>31.929300000000094</c:v>
                </c:pt>
                <c:pt idx="671">
                  <c:v>31.929400000000093</c:v>
                </c:pt>
                <c:pt idx="672">
                  <c:v>31.929500000000093</c:v>
                </c:pt>
                <c:pt idx="673">
                  <c:v>31.929600000000093</c:v>
                </c:pt>
                <c:pt idx="674">
                  <c:v>31.929700000000093</c:v>
                </c:pt>
                <c:pt idx="675">
                  <c:v>31.929800000000093</c:v>
                </c:pt>
                <c:pt idx="676">
                  <c:v>31.929900000000092</c:v>
                </c:pt>
                <c:pt idx="677">
                  <c:v>31.930000000000092</c:v>
                </c:pt>
                <c:pt idx="678">
                  <c:v>31.930100000000092</c:v>
                </c:pt>
                <c:pt idx="679">
                  <c:v>31.930200000000092</c:v>
                </c:pt>
                <c:pt idx="680">
                  <c:v>31.930300000000091</c:v>
                </c:pt>
                <c:pt idx="681">
                  <c:v>31.930400000000091</c:v>
                </c:pt>
                <c:pt idx="682">
                  <c:v>31.930500000000091</c:v>
                </c:pt>
                <c:pt idx="683">
                  <c:v>31.930600000000091</c:v>
                </c:pt>
                <c:pt idx="684">
                  <c:v>31.93070000000009</c:v>
                </c:pt>
                <c:pt idx="685">
                  <c:v>31.93080000000009</c:v>
                </c:pt>
                <c:pt idx="686">
                  <c:v>31.93090000000009</c:v>
                </c:pt>
                <c:pt idx="687">
                  <c:v>31.93100000000009</c:v>
                </c:pt>
                <c:pt idx="688">
                  <c:v>31.93110000000009</c:v>
                </c:pt>
                <c:pt idx="689">
                  <c:v>31.931200000000089</c:v>
                </c:pt>
                <c:pt idx="690">
                  <c:v>31.931300000000089</c:v>
                </c:pt>
                <c:pt idx="691">
                  <c:v>31.931400000000089</c:v>
                </c:pt>
                <c:pt idx="692">
                  <c:v>31.931500000000089</c:v>
                </c:pt>
                <c:pt idx="693">
                  <c:v>31.931600000000088</c:v>
                </c:pt>
                <c:pt idx="694">
                  <c:v>31.931700000000088</c:v>
                </c:pt>
                <c:pt idx="695">
                  <c:v>31.931800000000088</c:v>
                </c:pt>
                <c:pt idx="696">
                  <c:v>31.931900000000088</c:v>
                </c:pt>
                <c:pt idx="697">
                  <c:v>31.932000000000087</c:v>
                </c:pt>
                <c:pt idx="698">
                  <c:v>31.932100000000087</c:v>
                </c:pt>
                <c:pt idx="699">
                  <c:v>31.932200000000087</c:v>
                </c:pt>
                <c:pt idx="700">
                  <c:v>31.932300000000087</c:v>
                </c:pt>
                <c:pt idx="701">
                  <c:v>31.932400000000086</c:v>
                </c:pt>
                <c:pt idx="702">
                  <c:v>31.932500000000086</c:v>
                </c:pt>
                <c:pt idx="703">
                  <c:v>31.932600000000086</c:v>
                </c:pt>
                <c:pt idx="704">
                  <c:v>31.932700000000086</c:v>
                </c:pt>
                <c:pt idx="705">
                  <c:v>31.932800000000086</c:v>
                </c:pt>
                <c:pt idx="706">
                  <c:v>31.932900000000085</c:v>
                </c:pt>
                <c:pt idx="707">
                  <c:v>31.933000000000085</c:v>
                </c:pt>
                <c:pt idx="708">
                  <c:v>31.933100000000085</c:v>
                </c:pt>
                <c:pt idx="709">
                  <c:v>31.933200000000085</c:v>
                </c:pt>
                <c:pt idx="710">
                  <c:v>31.933300000000084</c:v>
                </c:pt>
                <c:pt idx="711">
                  <c:v>31.933400000000084</c:v>
                </c:pt>
                <c:pt idx="712">
                  <c:v>31.933500000000084</c:v>
                </c:pt>
                <c:pt idx="713">
                  <c:v>31.933600000000084</c:v>
                </c:pt>
                <c:pt idx="714">
                  <c:v>31.933700000000083</c:v>
                </c:pt>
                <c:pt idx="715">
                  <c:v>31.933800000000083</c:v>
                </c:pt>
                <c:pt idx="716">
                  <c:v>31.933900000000083</c:v>
                </c:pt>
                <c:pt idx="717">
                  <c:v>31.934000000000083</c:v>
                </c:pt>
                <c:pt idx="718">
                  <c:v>31.934100000000083</c:v>
                </c:pt>
                <c:pt idx="719">
                  <c:v>31.934200000000082</c:v>
                </c:pt>
                <c:pt idx="720">
                  <c:v>31.934300000000082</c:v>
                </c:pt>
                <c:pt idx="721">
                  <c:v>31.934400000000082</c:v>
                </c:pt>
                <c:pt idx="722">
                  <c:v>31.934500000000082</c:v>
                </c:pt>
                <c:pt idx="723">
                  <c:v>31.934600000000081</c:v>
                </c:pt>
                <c:pt idx="724">
                  <c:v>31.934700000000081</c:v>
                </c:pt>
                <c:pt idx="725">
                  <c:v>31.934800000000081</c:v>
                </c:pt>
                <c:pt idx="726">
                  <c:v>31.934900000000081</c:v>
                </c:pt>
                <c:pt idx="727">
                  <c:v>31.93500000000008</c:v>
                </c:pt>
                <c:pt idx="728">
                  <c:v>31.93510000000008</c:v>
                </c:pt>
                <c:pt idx="729">
                  <c:v>31.93520000000008</c:v>
                </c:pt>
                <c:pt idx="730">
                  <c:v>31.93530000000008</c:v>
                </c:pt>
                <c:pt idx="731">
                  <c:v>31.93540000000008</c:v>
                </c:pt>
                <c:pt idx="732">
                  <c:v>31.935500000000079</c:v>
                </c:pt>
                <c:pt idx="733">
                  <c:v>31.935600000000079</c:v>
                </c:pt>
                <c:pt idx="734">
                  <c:v>31.935700000000079</c:v>
                </c:pt>
                <c:pt idx="735">
                  <c:v>31.935800000000079</c:v>
                </c:pt>
                <c:pt idx="736">
                  <c:v>31.935900000000078</c:v>
                </c:pt>
                <c:pt idx="737">
                  <c:v>31.936000000000078</c:v>
                </c:pt>
                <c:pt idx="738">
                  <c:v>31.936100000000078</c:v>
                </c:pt>
                <c:pt idx="739">
                  <c:v>31.936200000000078</c:v>
                </c:pt>
                <c:pt idx="740">
                  <c:v>31.936300000000077</c:v>
                </c:pt>
                <c:pt idx="741">
                  <c:v>31.936400000000077</c:v>
                </c:pt>
                <c:pt idx="742">
                  <c:v>31.936500000000077</c:v>
                </c:pt>
                <c:pt idx="743">
                  <c:v>31.936600000000077</c:v>
                </c:pt>
                <c:pt idx="744">
                  <c:v>31.936700000000076</c:v>
                </c:pt>
                <c:pt idx="745">
                  <c:v>31.936800000000076</c:v>
                </c:pt>
                <c:pt idx="746">
                  <c:v>31.936900000000076</c:v>
                </c:pt>
                <c:pt idx="747">
                  <c:v>31.937000000000076</c:v>
                </c:pt>
                <c:pt idx="748">
                  <c:v>31.937100000000076</c:v>
                </c:pt>
                <c:pt idx="749">
                  <c:v>31.937200000000075</c:v>
                </c:pt>
                <c:pt idx="750">
                  <c:v>31.937300000000075</c:v>
                </c:pt>
                <c:pt idx="751">
                  <c:v>31.937400000000075</c:v>
                </c:pt>
                <c:pt idx="752">
                  <c:v>31.937500000000075</c:v>
                </c:pt>
                <c:pt idx="753">
                  <c:v>31.937600000000074</c:v>
                </c:pt>
                <c:pt idx="754">
                  <c:v>31.937700000000074</c:v>
                </c:pt>
                <c:pt idx="755">
                  <c:v>31.937800000000074</c:v>
                </c:pt>
                <c:pt idx="756">
                  <c:v>31.937900000000074</c:v>
                </c:pt>
                <c:pt idx="757">
                  <c:v>31.938000000000073</c:v>
                </c:pt>
                <c:pt idx="758">
                  <c:v>31.938100000000073</c:v>
                </c:pt>
                <c:pt idx="759">
                  <c:v>31.938200000000073</c:v>
                </c:pt>
                <c:pt idx="760">
                  <c:v>31.938300000000073</c:v>
                </c:pt>
                <c:pt idx="761">
                  <c:v>31.938400000000073</c:v>
                </c:pt>
                <c:pt idx="762">
                  <c:v>31.938500000000072</c:v>
                </c:pt>
                <c:pt idx="763">
                  <c:v>31.938600000000072</c:v>
                </c:pt>
                <c:pt idx="764">
                  <c:v>31.938700000000072</c:v>
                </c:pt>
                <c:pt idx="765">
                  <c:v>31.938800000000072</c:v>
                </c:pt>
                <c:pt idx="766">
                  <c:v>31.938900000000071</c:v>
                </c:pt>
                <c:pt idx="767">
                  <c:v>31.939000000000071</c:v>
                </c:pt>
                <c:pt idx="768">
                  <c:v>31.939100000000071</c:v>
                </c:pt>
                <c:pt idx="769">
                  <c:v>31.939200000000071</c:v>
                </c:pt>
                <c:pt idx="770">
                  <c:v>31.93930000000007</c:v>
                </c:pt>
                <c:pt idx="771">
                  <c:v>31.93940000000007</c:v>
                </c:pt>
                <c:pt idx="772">
                  <c:v>31.93950000000007</c:v>
                </c:pt>
                <c:pt idx="773">
                  <c:v>31.93960000000007</c:v>
                </c:pt>
                <c:pt idx="774">
                  <c:v>31.939700000000069</c:v>
                </c:pt>
                <c:pt idx="775">
                  <c:v>31.939800000000069</c:v>
                </c:pt>
                <c:pt idx="776">
                  <c:v>31.939900000000069</c:v>
                </c:pt>
                <c:pt idx="777">
                  <c:v>31.940000000000069</c:v>
                </c:pt>
                <c:pt idx="778">
                  <c:v>31.940100000000069</c:v>
                </c:pt>
                <c:pt idx="779">
                  <c:v>31.940200000000068</c:v>
                </c:pt>
                <c:pt idx="780">
                  <c:v>31.940300000000068</c:v>
                </c:pt>
                <c:pt idx="781">
                  <c:v>31.940400000000068</c:v>
                </c:pt>
                <c:pt idx="782">
                  <c:v>31.940500000000068</c:v>
                </c:pt>
                <c:pt idx="783">
                  <c:v>31.940600000000067</c:v>
                </c:pt>
                <c:pt idx="784">
                  <c:v>31.940700000000067</c:v>
                </c:pt>
                <c:pt idx="785">
                  <c:v>31.940800000000067</c:v>
                </c:pt>
                <c:pt idx="786">
                  <c:v>31.940900000000067</c:v>
                </c:pt>
                <c:pt idx="787">
                  <c:v>31.941000000000066</c:v>
                </c:pt>
                <c:pt idx="788">
                  <c:v>31.941100000000066</c:v>
                </c:pt>
                <c:pt idx="789">
                  <c:v>31.941200000000066</c:v>
                </c:pt>
                <c:pt idx="790">
                  <c:v>31.941300000000066</c:v>
                </c:pt>
                <c:pt idx="791">
                  <c:v>31.941400000000066</c:v>
                </c:pt>
                <c:pt idx="792">
                  <c:v>31.941500000000065</c:v>
                </c:pt>
                <c:pt idx="793">
                  <c:v>31.941600000000065</c:v>
                </c:pt>
                <c:pt idx="794">
                  <c:v>31.941700000000065</c:v>
                </c:pt>
                <c:pt idx="795">
                  <c:v>31.941800000000065</c:v>
                </c:pt>
                <c:pt idx="796">
                  <c:v>31.941900000000064</c:v>
                </c:pt>
                <c:pt idx="797">
                  <c:v>31.942000000000064</c:v>
                </c:pt>
                <c:pt idx="798">
                  <c:v>31.942100000000064</c:v>
                </c:pt>
                <c:pt idx="799">
                  <c:v>31.942200000000064</c:v>
                </c:pt>
                <c:pt idx="800">
                  <c:v>31.942300000000063</c:v>
                </c:pt>
                <c:pt idx="801">
                  <c:v>31.942400000000063</c:v>
                </c:pt>
                <c:pt idx="802">
                  <c:v>31.942500000000063</c:v>
                </c:pt>
                <c:pt idx="803">
                  <c:v>31.942600000000063</c:v>
                </c:pt>
                <c:pt idx="804">
                  <c:v>31.942700000000062</c:v>
                </c:pt>
                <c:pt idx="805">
                  <c:v>31.942800000000062</c:v>
                </c:pt>
                <c:pt idx="806">
                  <c:v>31.942900000000062</c:v>
                </c:pt>
                <c:pt idx="807">
                  <c:v>31.943000000000062</c:v>
                </c:pt>
                <c:pt idx="808">
                  <c:v>31.943100000000062</c:v>
                </c:pt>
                <c:pt idx="809">
                  <c:v>31.943200000000061</c:v>
                </c:pt>
                <c:pt idx="810">
                  <c:v>31.943300000000061</c:v>
                </c:pt>
                <c:pt idx="811">
                  <c:v>31.943400000000061</c:v>
                </c:pt>
                <c:pt idx="812">
                  <c:v>31.943500000000061</c:v>
                </c:pt>
                <c:pt idx="813">
                  <c:v>31.94360000000006</c:v>
                </c:pt>
                <c:pt idx="814">
                  <c:v>31.94370000000006</c:v>
                </c:pt>
                <c:pt idx="815">
                  <c:v>31.94380000000006</c:v>
                </c:pt>
                <c:pt idx="816">
                  <c:v>31.94390000000006</c:v>
                </c:pt>
                <c:pt idx="817">
                  <c:v>31.944000000000059</c:v>
                </c:pt>
                <c:pt idx="818">
                  <c:v>31.944100000000059</c:v>
                </c:pt>
                <c:pt idx="819">
                  <c:v>31.944200000000059</c:v>
                </c:pt>
                <c:pt idx="820">
                  <c:v>31.944300000000059</c:v>
                </c:pt>
                <c:pt idx="821">
                  <c:v>31.944400000000059</c:v>
                </c:pt>
                <c:pt idx="822">
                  <c:v>31.944500000000058</c:v>
                </c:pt>
                <c:pt idx="823">
                  <c:v>31.944600000000058</c:v>
                </c:pt>
                <c:pt idx="824">
                  <c:v>31.944700000000058</c:v>
                </c:pt>
                <c:pt idx="825">
                  <c:v>31.944800000000058</c:v>
                </c:pt>
                <c:pt idx="826">
                  <c:v>31.944900000000057</c:v>
                </c:pt>
                <c:pt idx="827">
                  <c:v>31.945000000000057</c:v>
                </c:pt>
                <c:pt idx="828">
                  <c:v>31.945100000000057</c:v>
                </c:pt>
                <c:pt idx="829">
                  <c:v>31.945200000000057</c:v>
                </c:pt>
                <c:pt idx="830">
                  <c:v>31.945300000000056</c:v>
                </c:pt>
                <c:pt idx="831">
                  <c:v>31.945400000000056</c:v>
                </c:pt>
                <c:pt idx="832">
                  <c:v>31.945500000000056</c:v>
                </c:pt>
                <c:pt idx="833">
                  <c:v>31.945600000000056</c:v>
                </c:pt>
                <c:pt idx="834">
                  <c:v>31.945700000000055</c:v>
                </c:pt>
                <c:pt idx="835">
                  <c:v>31.945800000000055</c:v>
                </c:pt>
                <c:pt idx="836">
                  <c:v>31.945900000000055</c:v>
                </c:pt>
                <c:pt idx="837">
                  <c:v>31.946000000000055</c:v>
                </c:pt>
                <c:pt idx="838">
                  <c:v>31.946100000000055</c:v>
                </c:pt>
                <c:pt idx="839">
                  <c:v>31.946200000000054</c:v>
                </c:pt>
                <c:pt idx="840">
                  <c:v>31.946300000000054</c:v>
                </c:pt>
                <c:pt idx="841">
                  <c:v>31.946400000000054</c:v>
                </c:pt>
                <c:pt idx="842">
                  <c:v>31.946500000000054</c:v>
                </c:pt>
                <c:pt idx="843">
                  <c:v>31.946600000000053</c:v>
                </c:pt>
                <c:pt idx="844">
                  <c:v>31.946700000000053</c:v>
                </c:pt>
                <c:pt idx="845">
                  <c:v>31.946800000000053</c:v>
                </c:pt>
                <c:pt idx="846">
                  <c:v>31.946900000000053</c:v>
                </c:pt>
                <c:pt idx="847">
                  <c:v>31.947000000000052</c:v>
                </c:pt>
                <c:pt idx="848">
                  <c:v>31.947100000000052</c:v>
                </c:pt>
                <c:pt idx="849">
                  <c:v>31.947200000000052</c:v>
                </c:pt>
                <c:pt idx="850">
                  <c:v>31.947300000000052</c:v>
                </c:pt>
                <c:pt idx="851">
                  <c:v>31.947400000000052</c:v>
                </c:pt>
                <c:pt idx="852">
                  <c:v>31.947500000000051</c:v>
                </c:pt>
                <c:pt idx="853">
                  <c:v>31.947600000000051</c:v>
                </c:pt>
                <c:pt idx="854">
                  <c:v>31.947700000000051</c:v>
                </c:pt>
                <c:pt idx="855">
                  <c:v>31.947800000000051</c:v>
                </c:pt>
                <c:pt idx="856">
                  <c:v>31.94790000000005</c:v>
                </c:pt>
                <c:pt idx="857">
                  <c:v>31.94800000000005</c:v>
                </c:pt>
                <c:pt idx="858">
                  <c:v>31.94810000000005</c:v>
                </c:pt>
                <c:pt idx="859">
                  <c:v>31.94820000000005</c:v>
                </c:pt>
                <c:pt idx="860">
                  <c:v>31.948300000000049</c:v>
                </c:pt>
                <c:pt idx="861">
                  <c:v>31.948400000000049</c:v>
                </c:pt>
                <c:pt idx="862">
                  <c:v>31.948500000000049</c:v>
                </c:pt>
                <c:pt idx="863">
                  <c:v>31.948600000000049</c:v>
                </c:pt>
                <c:pt idx="864">
                  <c:v>31.948700000000049</c:v>
                </c:pt>
                <c:pt idx="865">
                  <c:v>31.948800000000048</c:v>
                </c:pt>
                <c:pt idx="866">
                  <c:v>31.948900000000048</c:v>
                </c:pt>
                <c:pt idx="867">
                  <c:v>31.949000000000048</c:v>
                </c:pt>
                <c:pt idx="868">
                  <c:v>31.949100000000048</c:v>
                </c:pt>
                <c:pt idx="869">
                  <c:v>31.949200000000047</c:v>
                </c:pt>
                <c:pt idx="870">
                  <c:v>31.949300000000047</c:v>
                </c:pt>
                <c:pt idx="871">
                  <c:v>31.949400000000047</c:v>
                </c:pt>
                <c:pt idx="872">
                  <c:v>31.949500000000047</c:v>
                </c:pt>
                <c:pt idx="873">
                  <c:v>31.949600000000046</c:v>
                </c:pt>
                <c:pt idx="874">
                  <c:v>31.949700000000046</c:v>
                </c:pt>
                <c:pt idx="875">
                  <c:v>31.949800000000046</c:v>
                </c:pt>
                <c:pt idx="876">
                  <c:v>31.949900000000046</c:v>
                </c:pt>
                <c:pt idx="877">
                  <c:v>31.950000000000045</c:v>
                </c:pt>
                <c:pt idx="878">
                  <c:v>31.950100000000045</c:v>
                </c:pt>
                <c:pt idx="879">
                  <c:v>31.950200000000045</c:v>
                </c:pt>
                <c:pt idx="880">
                  <c:v>31.950300000000045</c:v>
                </c:pt>
                <c:pt idx="881">
                  <c:v>31.950400000000045</c:v>
                </c:pt>
                <c:pt idx="882">
                  <c:v>31.950500000000044</c:v>
                </c:pt>
                <c:pt idx="883">
                  <c:v>31.950600000000044</c:v>
                </c:pt>
                <c:pt idx="884">
                  <c:v>31.950700000000044</c:v>
                </c:pt>
                <c:pt idx="885">
                  <c:v>31.950800000000044</c:v>
                </c:pt>
                <c:pt idx="886">
                  <c:v>31.950900000000043</c:v>
                </c:pt>
                <c:pt idx="887">
                  <c:v>31.951000000000043</c:v>
                </c:pt>
                <c:pt idx="888">
                  <c:v>31.951100000000043</c:v>
                </c:pt>
                <c:pt idx="889">
                  <c:v>31.951200000000043</c:v>
                </c:pt>
                <c:pt idx="890">
                  <c:v>31.951300000000042</c:v>
                </c:pt>
                <c:pt idx="891">
                  <c:v>31.951400000000042</c:v>
                </c:pt>
                <c:pt idx="892">
                  <c:v>31.951500000000042</c:v>
                </c:pt>
                <c:pt idx="893">
                  <c:v>31.951600000000042</c:v>
                </c:pt>
                <c:pt idx="894">
                  <c:v>31.951700000000042</c:v>
                </c:pt>
                <c:pt idx="895">
                  <c:v>31.951800000000041</c:v>
                </c:pt>
                <c:pt idx="896">
                  <c:v>31.951900000000041</c:v>
                </c:pt>
                <c:pt idx="897">
                  <c:v>31.952000000000041</c:v>
                </c:pt>
                <c:pt idx="898">
                  <c:v>31.952100000000041</c:v>
                </c:pt>
                <c:pt idx="899">
                  <c:v>31.95220000000004</c:v>
                </c:pt>
                <c:pt idx="900">
                  <c:v>31.95230000000004</c:v>
                </c:pt>
                <c:pt idx="901">
                  <c:v>31.95240000000004</c:v>
                </c:pt>
                <c:pt idx="902">
                  <c:v>31.95250000000004</c:v>
                </c:pt>
                <c:pt idx="903">
                  <c:v>31.952600000000039</c:v>
                </c:pt>
                <c:pt idx="904">
                  <c:v>31.952700000000039</c:v>
                </c:pt>
                <c:pt idx="905">
                  <c:v>31.952800000000039</c:v>
                </c:pt>
                <c:pt idx="906">
                  <c:v>31.952900000000039</c:v>
                </c:pt>
                <c:pt idx="907">
                  <c:v>31.953000000000038</c:v>
                </c:pt>
                <c:pt idx="908">
                  <c:v>31.953100000000038</c:v>
                </c:pt>
                <c:pt idx="909">
                  <c:v>31.953200000000038</c:v>
                </c:pt>
                <c:pt idx="910">
                  <c:v>31.953300000000038</c:v>
                </c:pt>
                <c:pt idx="911">
                  <c:v>31.953400000000038</c:v>
                </c:pt>
                <c:pt idx="912">
                  <c:v>31.953500000000037</c:v>
                </c:pt>
                <c:pt idx="913">
                  <c:v>31.953600000000037</c:v>
                </c:pt>
                <c:pt idx="914">
                  <c:v>31.953700000000037</c:v>
                </c:pt>
                <c:pt idx="915">
                  <c:v>31.953800000000037</c:v>
                </c:pt>
                <c:pt idx="916">
                  <c:v>31.953900000000036</c:v>
                </c:pt>
                <c:pt idx="917">
                  <c:v>31.954000000000036</c:v>
                </c:pt>
                <c:pt idx="918">
                  <c:v>31.954100000000036</c:v>
                </c:pt>
                <c:pt idx="919">
                  <c:v>31.954200000000036</c:v>
                </c:pt>
                <c:pt idx="920">
                  <c:v>31.954300000000035</c:v>
                </c:pt>
                <c:pt idx="921">
                  <c:v>31.954400000000035</c:v>
                </c:pt>
                <c:pt idx="922">
                  <c:v>31.954500000000035</c:v>
                </c:pt>
                <c:pt idx="923">
                  <c:v>31.954600000000035</c:v>
                </c:pt>
                <c:pt idx="924">
                  <c:v>31.954700000000035</c:v>
                </c:pt>
                <c:pt idx="925">
                  <c:v>31.954800000000034</c:v>
                </c:pt>
                <c:pt idx="926">
                  <c:v>31.954900000000034</c:v>
                </c:pt>
                <c:pt idx="927">
                  <c:v>31.955000000000034</c:v>
                </c:pt>
                <c:pt idx="928">
                  <c:v>31.955100000000034</c:v>
                </c:pt>
                <c:pt idx="929">
                  <c:v>31.955200000000033</c:v>
                </c:pt>
                <c:pt idx="930">
                  <c:v>31.955300000000033</c:v>
                </c:pt>
                <c:pt idx="931">
                  <c:v>31.955400000000033</c:v>
                </c:pt>
                <c:pt idx="932">
                  <c:v>31.955500000000033</c:v>
                </c:pt>
                <c:pt idx="933">
                  <c:v>31.955600000000032</c:v>
                </c:pt>
                <c:pt idx="934">
                  <c:v>31.955700000000032</c:v>
                </c:pt>
                <c:pt idx="935">
                  <c:v>31.955800000000032</c:v>
                </c:pt>
                <c:pt idx="936">
                  <c:v>31.955900000000032</c:v>
                </c:pt>
                <c:pt idx="937">
                  <c:v>31.956000000000031</c:v>
                </c:pt>
                <c:pt idx="938">
                  <c:v>31.956100000000031</c:v>
                </c:pt>
                <c:pt idx="939">
                  <c:v>31.956200000000031</c:v>
                </c:pt>
                <c:pt idx="940">
                  <c:v>31.956300000000031</c:v>
                </c:pt>
                <c:pt idx="941">
                  <c:v>31.956400000000031</c:v>
                </c:pt>
                <c:pt idx="942">
                  <c:v>31.95650000000003</c:v>
                </c:pt>
                <c:pt idx="943">
                  <c:v>31.95660000000003</c:v>
                </c:pt>
                <c:pt idx="944">
                  <c:v>31.95670000000003</c:v>
                </c:pt>
                <c:pt idx="945">
                  <c:v>31.95680000000003</c:v>
                </c:pt>
                <c:pt idx="946">
                  <c:v>31.956900000000029</c:v>
                </c:pt>
                <c:pt idx="947">
                  <c:v>31.957000000000029</c:v>
                </c:pt>
                <c:pt idx="948">
                  <c:v>31.957100000000029</c:v>
                </c:pt>
                <c:pt idx="949">
                  <c:v>31.957200000000029</c:v>
                </c:pt>
                <c:pt idx="950">
                  <c:v>31.957300000000028</c:v>
                </c:pt>
                <c:pt idx="951">
                  <c:v>31.957400000000028</c:v>
                </c:pt>
                <c:pt idx="952">
                  <c:v>31.957500000000028</c:v>
                </c:pt>
                <c:pt idx="953">
                  <c:v>31.957600000000028</c:v>
                </c:pt>
                <c:pt idx="954">
                  <c:v>31.957700000000028</c:v>
                </c:pt>
                <c:pt idx="955">
                  <c:v>31.957800000000027</c:v>
                </c:pt>
                <c:pt idx="956">
                  <c:v>31.957900000000027</c:v>
                </c:pt>
                <c:pt idx="957">
                  <c:v>31.958000000000027</c:v>
                </c:pt>
                <c:pt idx="958">
                  <c:v>31.958100000000027</c:v>
                </c:pt>
                <c:pt idx="959">
                  <c:v>31.958200000000026</c:v>
                </c:pt>
                <c:pt idx="960">
                  <c:v>31.958300000000026</c:v>
                </c:pt>
                <c:pt idx="961">
                  <c:v>31.958400000000026</c:v>
                </c:pt>
                <c:pt idx="962">
                  <c:v>31.958500000000026</c:v>
                </c:pt>
                <c:pt idx="963">
                  <c:v>31.958600000000025</c:v>
                </c:pt>
                <c:pt idx="964">
                  <c:v>31.958700000000025</c:v>
                </c:pt>
                <c:pt idx="965">
                  <c:v>31.958800000000025</c:v>
                </c:pt>
                <c:pt idx="966">
                  <c:v>31.958900000000025</c:v>
                </c:pt>
                <c:pt idx="967">
                  <c:v>31.959000000000024</c:v>
                </c:pt>
                <c:pt idx="968">
                  <c:v>31.959100000000024</c:v>
                </c:pt>
                <c:pt idx="969">
                  <c:v>31.959200000000024</c:v>
                </c:pt>
                <c:pt idx="970">
                  <c:v>31.959300000000024</c:v>
                </c:pt>
                <c:pt idx="971">
                  <c:v>31.959400000000024</c:v>
                </c:pt>
                <c:pt idx="972">
                  <c:v>31.959500000000023</c:v>
                </c:pt>
                <c:pt idx="973">
                  <c:v>31.959600000000023</c:v>
                </c:pt>
                <c:pt idx="974">
                  <c:v>31.959700000000023</c:v>
                </c:pt>
                <c:pt idx="975">
                  <c:v>31.959800000000023</c:v>
                </c:pt>
                <c:pt idx="976">
                  <c:v>31.959900000000022</c:v>
                </c:pt>
                <c:pt idx="977">
                  <c:v>31.960000000000022</c:v>
                </c:pt>
                <c:pt idx="978">
                  <c:v>31.960100000000022</c:v>
                </c:pt>
                <c:pt idx="979">
                  <c:v>31.960200000000022</c:v>
                </c:pt>
                <c:pt idx="980">
                  <c:v>31.960300000000021</c:v>
                </c:pt>
                <c:pt idx="981">
                  <c:v>31.960400000000021</c:v>
                </c:pt>
                <c:pt idx="982">
                  <c:v>31.960500000000021</c:v>
                </c:pt>
                <c:pt idx="983">
                  <c:v>31.960600000000021</c:v>
                </c:pt>
                <c:pt idx="984">
                  <c:v>31.960700000000021</c:v>
                </c:pt>
                <c:pt idx="985">
                  <c:v>31.96080000000002</c:v>
                </c:pt>
                <c:pt idx="986">
                  <c:v>31.96090000000002</c:v>
                </c:pt>
                <c:pt idx="987">
                  <c:v>31.96100000000002</c:v>
                </c:pt>
                <c:pt idx="988">
                  <c:v>31.96110000000002</c:v>
                </c:pt>
                <c:pt idx="989">
                  <c:v>31.961200000000019</c:v>
                </c:pt>
                <c:pt idx="990">
                  <c:v>31.961300000000019</c:v>
                </c:pt>
                <c:pt idx="991">
                  <c:v>31.961400000000019</c:v>
                </c:pt>
                <c:pt idx="992">
                  <c:v>31.961500000000019</c:v>
                </c:pt>
                <c:pt idx="993">
                  <c:v>31.961600000000018</c:v>
                </c:pt>
                <c:pt idx="994">
                  <c:v>31.961700000000018</c:v>
                </c:pt>
                <c:pt idx="995">
                  <c:v>31.961800000000018</c:v>
                </c:pt>
                <c:pt idx="996">
                  <c:v>31.961900000000018</c:v>
                </c:pt>
                <c:pt idx="997">
                  <c:v>31.962000000000018</c:v>
                </c:pt>
                <c:pt idx="998">
                  <c:v>31.962100000000017</c:v>
                </c:pt>
                <c:pt idx="999">
                  <c:v>31.962200000000017</c:v>
                </c:pt>
                <c:pt idx="1000">
                  <c:v>31.962300000000017</c:v>
                </c:pt>
              </c:numCache>
            </c:numRef>
          </c:xVal>
          <c:yVal>
            <c:numRef>
              <c:f>Calculs!$I$4:$I$1004</c:f>
              <c:numCache>
                <c:formatCode>0.00</c:formatCode>
                <c:ptCount val="1001"/>
                <c:pt idx="0">
                  <c:v>153.12922149896602</c:v>
                </c:pt>
                <c:pt idx="1">
                  <c:v>152.85232907328543</c:v>
                </c:pt>
                <c:pt idx="2">
                  <c:v>152.57612811484549</c:v>
                </c:pt>
                <c:pt idx="3">
                  <c:v>152.30061550292524</c:v>
                </c:pt>
                <c:pt idx="4">
                  <c:v>152.02578813574695</c:v>
                </c:pt>
                <c:pt idx="5">
                  <c:v>151.75164293033305</c:v>
                </c:pt>
                <c:pt idx="6">
                  <c:v>151.47817682236391</c:v>
                </c:pt>
                <c:pt idx="7">
                  <c:v>151.20538676603724</c:v>
                </c:pt>
                <c:pt idx="8">
                  <c:v>150.93326973392874</c:v>
                </c:pt>
                <c:pt idx="9">
                  <c:v>150.66182271685378</c:v>
                </c:pt>
                <c:pt idx="10">
                  <c:v>150.39104272373081</c:v>
                </c:pt>
                <c:pt idx="11">
                  <c:v>150.12092356551889</c:v>
                </c:pt>
                <c:pt idx="12">
                  <c:v>149.85145913495614</c:v>
                </c:pt>
                <c:pt idx="13">
                  <c:v>149.58264662174793</c:v>
                </c:pt>
                <c:pt idx="14">
                  <c:v>149.31448323152262</c:v>
                </c:pt>
                <c:pt idx="15">
                  <c:v>149.04696618571828</c:v>
                </c:pt>
                <c:pt idx="16">
                  <c:v>148.78009272147068</c:v>
                </c:pt>
                <c:pt idx="17">
                  <c:v>148.51386009150204</c:v>
                </c:pt>
                <c:pt idx="18">
                  <c:v>148.24826556401069</c:v>
                </c:pt>
                <c:pt idx="19">
                  <c:v>147.98330642256209</c:v>
                </c:pt>
                <c:pt idx="20">
                  <c:v>147.71897996598011</c:v>
                </c:pt>
                <c:pt idx="21">
                  <c:v>147.45528511726823</c:v>
                </c:pt>
                <c:pt idx="22">
                  <c:v>147.19222078357862</c:v>
                </c:pt>
                <c:pt idx="23">
                  <c:v>146.92978424737726</c:v>
                </c:pt>
                <c:pt idx="24">
                  <c:v>146.66797280674916</c:v>
                </c:pt>
                <c:pt idx="25">
                  <c:v>146.40678377528647</c:v>
                </c:pt>
                <c:pt idx="26">
                  <c:v>146.14621448197718</c:v>
                </c:pt>
                <c:pt idx="27">
                  <c:v>145.88626227109526</c:v>
                </c:pt>
                <c:pt idx="28">
                  <c:v>145.62692450209119</c:v>
                </c:pt>
                <c:pt idx="29">
                  <c:v>145.36819854948396</c:v>
                </c:pt>
                <c:pt idx="30">
                  <c:v>145.11008180275368</c:v>
                </c:pt>
                <c:pt idx="31">
                  <c:v>144.85257166623521</c:v>
                </c:pt>
                <c:pt idx="32">
                  <c:v>144.59566555901273</c:v>
                </c:pt>
                <c:pt idx="33">
                  <c:v>144.33936091481519</c:v>
                </c:pt>
                <c:pt idx="34">
                  <c:v>144.08365518191263</c:v>
                </c:pt>
                <c:pt idx="35">
                  <c:v>143.82854582301343</c:v>
                </c:pt>
                <c:pt idx="36">
                  <c:v>143.57403031516242</c:v>
                </c:pt>
                <c:pt idx="37">
                  <c:v>143.32010614963997</c:v>
                </c:pt>
                <c:pt idx="38">
                  <c:v>143.06677083186156</c:v>
                </c:pt>
                <c:pt idx="39">
                  <c:v>142.81402188127888</c:v>
                </c:pt>
                <c:pt idx="40">
                  <c:v>142.56185683128098</c:v>
                </c:pt>
                <c:pt idx="41">
                  <c:v>142.31027322909694</c:v>
                </c:pt>
                <c:pt idx="42">
                  <c:v>142.05926863569897</c:v>
                </c:pt>
                <c:pt idx="43">
                  <c:v>141.80884062570641</c:v>
                </c:pt>
                <c:pt idx="44">
                  <c:v>141.55898678729065</c:v>
                </c:pt>
                <c:pt idx="45">
                  <c:v>141.30970472208068</c:v>
                </c:pt>
                <c:pt idx="46">
                  <c:v>141.0609920450697</c:v>
                </c:pt>
                <c:pt idx="47">
                  <c:v>140.81284638452212</c:v>
                </c:pt>
                <c:pt idx="48">
                  <c:v>140.5652653818818</c:v>
                </c:pt>
                <c:pt idx="49">
                  <c:v>140.31824669168071</c:v>
                </c:pt>
                <c:pt idx="50">
                  <c:v>140.07178798144852</c:v>
                </c:pt>
                <c:pt idx="51">
                  <c:v>139.82588693162288</c:v>
                </c:pt>
                <c:pt idx="52">
                  <c:v>139.58054123546046</c:v>
                </c:pt>
                <c:pt idx="53">
                  <c:v>139.3357485989489</c:v>
                </c:pt>
                <c:pt idx="54">
                  <c:v>139.09150674071918</c:v>
                </c:pt>
                <c:pt idx="55">
                  <c:v>138.84781339195905</c:v>
                </c:pt>
                <c:pt idx="56">
                  <c:v>138.60466629632674</c:v>
                </c:pt>
                <c:pt idx="57">
                  <c:v>138.36206320986608</c:v>
                </c:pt>
                <c:pt idx="58">
                  <c:v>138.12000190092149</c:v>
                </c:pt>
                <c:pt idx="59">
                  <c:v>137.87848015005449</c:v>
                </c:pt>
                <c:pt idx="60">
                  <c:v>137.63749574996015</c:v>
                </c:pt>
                <c:pt idx="61">
                  <c:v>137.39704650538491</c:v>
                </c:pt>
                <c:pt idx="62">
                  <c:v>137.15713023304451</c:v>
                </c:pt>
                <c:pt idx="63">
                  <c:v>136.91774476154299</c:v>
                </c:pt>
                <c:pt idx="64">
                  <c:v>136.67888793129214</c:v>
                </c:pt>
                <c:pt idx="65">
                  <c:v>136.44055759443185</c:v>
                </c:pt>
                <c:pt idx="66">
                  <c:v>136.20275161475058</c:v>
                </c:pt>
                <c:pt idx="67">
                  <c:v>135.96546786760734</c:v>
                </c:pt>
                <c:pt idx="68">
                  <c:v>135.72870423985339</c:v>
                </c:pt>
                <c:pt idx="69">
                  <c:v>135.49245862975533</c:v>
                </c:pt>
                <c:pt idx="70">
                  <c:v>135.25672894691832</c:v>
                </c:pt>
                <c:pt idx="71">
                  <c:v>135.02151311221013</c:v>
                </c:pt>
                <c:pt idx="72">
                  <c:v>134.7868090576859</c:v>
                </c:pt>
                <c:pt idx="73">
                  <c:v>134.55261472651324</c:v>
                </c:pt>
                <c:pt idx="74">
                  <c:v>134.31892807289825</c:v>
                </c:pt>
                <c:pt idx="75">
                  <c:v>134.08574706201188</c:v>
                </c:pt>
                <c:pt idx="76">
                  <c:v>133.85306966991706</c:v>
                </c:pt>
                <c:pt idx="77">
                  <c:v>133.62089388349631</c:v>
                </c:pt>
                <c:pt idx="78">
                  <c:v>133.38921770038004</c:v>
                </c:pt>
                <c:pt idx="79">
                  <c:v>133.15803912887537</c:v>
                </c:pt>
                <c:pt idx="80">
                  <c:v>132.92735618789544</c:v>
                </c:pt>
                <c:pt idx="81">
                  <c:v>132.69716690688944</c:v>
                </c:pt>
                <c:pt idx="82">
                  <c:v>132.46746932577321</c:v>
                </c:pt>
                <c:pt idx="83">
                  <c:v>132.23826149486015</c:v>
                </c:pt>
                <c:pt idx="84">
                  <c:v>132.00954147479311</c:v>
                </c:pt>
                <c:pt idx="85">
                  <c:v>131.78130733647629</c:v>
                </c:pt>
                <c:pt idx="86">
                  <c:v>131.55355716100826</c:v>
                </c:pt>
                <c:pt idx="87">
                  <c:v>131.32628903961492</c:v>
                </c:pt>
                <c:pt idx="88">
                  <c:v>131.0995010735837</c:v>
                </c:pt>
                <c:pt idx="89">
                  <c:v>130.87319137419743</c:v>
                </c:pt>
                <c:pt idx="90">
                  <c:v>130.64735806266967</c:v>
                </c:pt>
                <c:pt idx="91">
                  <c:v>130.42199927007962</c:v>
                </c:pt>
                <c:pt idx="92">
                  <c:v>130.19711313730841</c:v>
                </c:pt>
                <c:pt idx="93">
                  <c:v>129.97269781497522</c:v>
                </c:pt>
                <c:pt idx="94">
                  <c:v>129.74875146337436</c:v>
                </c:pt>
                <c:pt idx="95">
                  <c:v>129.52527225241252</c:v>
                </c:pt>
                <c:pt idx="96">
                  <c:v>129.30225836154676</c:v>
                </c:pt>
                <c:pt idx="97">
                  <c:v>129.07970797972291</c:v>
                </c:pt>
                <c:pt idx="98">
                  <c:v>128.85761930531439</c:v>
                </c:pt>
                <c:pt idx="99">
                  <c:v>128.63599054606152</c:v>
                </c:pt>
                <c:pt idx="100">
                  <c:v>128.41481991901153</c:v>
                </c:pt>
                <c:pt idx="101">
                  <c:v>126.20792640475457</c:v>
                </c:pt>
                <c:pt idx="102">
                  <c:v>124.04610972472879</c:v>
                </c:pt>
                <c:pt idx="103">
                  <c:v>121.92765787527301</c:v>
                </c:pt>
                <c:pt idx="104">
                  <c:v>119.85094526288634</c:v>
                </c:pt>
                <c:pt idx="105">
                  <c:v>117.81442739310485</c:v>
                </c:pt>
                <c:pt idx="106">
                  <c:v>115.81663595771683</c:v>
                </c:pt>
                <c:pt idx="107">
                  <c:v>113.85617428651082</c:v>
                </c:pt>
                <c:pt idx="108">
                  <c:v>111.93171313305922</c:v>
                </c:pt>
                <c:pt idx="109">
                  <c:v>110.04198676699306</c:v>
                </c:pt>
                <c:pt idx="110">
                  <c:v>108.18578934786353</c:v>
                </c:pt>
                <c:pt idx="111">
                  <c:v>106.36197155805074</c:v>
                </c:pt>
                <c:pt idx="112">
                  <c:v>104.56943747430067</c:v>
                </c:pt>
                <c:pt idx="113">
                  <c:v>102.80714165937687</c:v>
                </c:pt>
                <c:pt idx="114">
                  <c:v>101.07408645702915</c:v>
                </c:pt>
                <c:pt idx="115">
                  <c:v>99.369319475026956</c:v>
                </c:pt>
                <c:pt idx="116">
                  <c:v>97.69193124240239</c:v>
                </c:pt>
                <c:pt idx="117">
                  <c:v>96.041053028311325</c:v>
                </c:pt>
                <c:pt idx="118">
                  <c:v>94.415854811066652</c:v>
                </c:pt>
                <c:pt idx="119">
                  <c:v>92.815543386938671</c:v>
                </c:pt>
                <c:pt idx="120">
                  <c:v>91.239360609265319</c:v>
                </c:pt>
                <c:pt idx="121">
                  <c:v>89.68658174927964</c:v>
                </c:pt>
                <c:pt idx="122">
                  <c:v>88.156513970853325</c:v>
                </c:pt>
                <c:pt idx="123">
                  <c:v>86.648494912081077</c:v>
                </c:pt>
                <c:pt idx="124">
                  <c:v>85.161891367298765</c:v>
                </c:pt>
                <c:pt idx="125">
                  <c:v>83.696098063745367</c:v>
                </c:pt>
                <c:pt idx="126">
                  <c:v>82.250536527650226</c:v>
                </c:pt>
                <c:pt idx="127">
                  <c:v>80.824654035059822</c:v>
                </c:pt>
                <c:pt idx="128">
                  <c:v>79.417922643215121</c:v>
                </c:pt>
                <c:pt idx="129">
                  <c:v>78.02983829875842</c:v>
                </c:pt>
                <c:pt idx="130">
                  <c:v>76.659920019489817</c:v>
                </c:pt>
                <c:pt idx="131">
                  <c:v>75.307709146812613</c:v>
                </c:pt>
                <c:pt idx="132">
                  <c:v>73.972768666408484</c:v>
                </c:pt>
                <c:pt idx="133">
                  <c:v>72.654682595068635</c:v>
                </c:pt>
                <c:pt idx="134">
                  <c:v>71.353055431981815</c:v>
                </c:pt>
                <c:pt idx="135">
                  <c:v>70.067511673145106</c:v>
                </c:pt>
                <c:pt idx="136">
                  <c:v>68.797695387922985</c:v>
                </c:pt>
                <c:pt idx="137">
                  <c:v>67.543269857136508</c:v>
                </c:pt>
                <c:pt idx="138">
                  <c:v>66.303917272420065</c:v>
                </c:pt>
                <c:pt idx="139">
                  <c:v>65.079338496941119</c:v>
                </c:pt>
                <c:pt idx="140">
                  <c:v>63.869252887940057</c:v>
                </c:pt>
                <c:pt idx="141">
                  <c:v>62.673398181916461</c:v>
                </c:pt>
                <c:pt idx="142">
                  <c:v>61.491530443664807</c:v>
                </c:pt>
                <c:pt idx="143">
                  <c:v>60.323424080750989</c:v>
                </c:pt>
                <c:pt idx="144">
                  <c:v>59.168871925420326</c:v>
                </c:pt>
                <c:pt idx="145">
                  <c:v>58.02768538634129</c:v>
                </c:pt>
                <c:pt idx="146">
                  <c:v>56.89969467301561</c:v>
                </c:pt>
                <c:pt idx="147">
                  <c:v>55.784749096126291</c:v>
                </c:pt>
                <c:pt idx="148">
                  <c:v>54.682717447548939</c:v>
                </c:pt>
                <c:pt idx="149">
                  <c:v>53.593488464215753</c:v>
                </c:pt>
                <c:pt idx="150">
                  <c:v>52.516971380493871</c:v>
                </c:pt>
                <c:pt idx="151">
                  <c:v>51.453096574212545</c:v>
                </c:pt>
                <c:pt idx="152">
                  <c:v>50.401816311940863</c:v>
                </c:pt>
                <c:pt idx="153">
                  <c:v>49.363105599566317</c:v>
                </c:pt>
                <c:pt idx="154">
                  <c:v>48.336963144639917</c:v>
                </c:pt>
                <c:pt idx="155">
                  <c:v>47.323412437314339</c:v>
                </c:pt>
                <c:pt idx="156">
                  <c:v>46.322502956980173</c:v>
                </c:pt>
                <c:pt idx="157">
                  <c:v>45.334311511866247</c:v>
                </c:pt>
                <c:pt idx="158">
                  <c:v>44.358943718866172</c:v>
                </c:pt>
                <c:pt idx="159">
                  <c:v>43.396535630626801</c:v>
                </c:pt>
                <c:pt idx="160">
                  <c:v>42.447255516409598</c:v>
                </c:pt>
                <c:pt idx="161">
                  <c:v>41.511305802320365</c:v>
                </c:pt>
                <c:pt idx="162">
                  <c:v>40.588925175080597</c:v>
                </c:pt>
                <c:pt idx="163">
                  <c:v>39.680390851442269</c:v>
                </c:pt>
                <c:pt idx="164">
                  <c:v>38.786021012455542</c:v>
                </c:pt>
                <c:pt idx="165">
                  <c:v>37.906177397877485</c:v>
                </c:pt>
                <c:pt idx="166">
                  <c:v>37.04126805081652</c:v>
                </c:pt>
                <c:pt idx="167">
                  <c:v>36.191750195956729</c:v>
                </c:pt>
                <c:pt idx="168">
                  <c:v>35.35813322607784</c:v>
                </c:pt>
                <c:pt idx="169">
                  <c:v>34.540981760725785</c:v>
                </c:pt>
                <c:pt idx="170">
                  <c:v>33.740918727421061</c:v>
                </c:pt>
                <c:pt idx="171">
                  <c:v>32.958628399345024</c:v>
                </c:pt>
                <c:pt idx="172">
                  <c:v>32.194859303684382</c:v>
                </c:pt>
                <c:pt idx="173">
                  <c:v>31.450426891498893</c:v>
                </c:pt>
                <c:pt idx="174">
                  <c:v>30.726215833036893</c:v>
                </c:pt>
                <c:pt idx="175">
                  <c:v>30.023181772062102</c:v>
                </c:pt>
                <c:pt idx="176">
                  <c:v>29.342352339592797</c:v>
                </c:pt>
                <c:pt idx="177">
                  <c:v>28.684827192690175</c:v>
                </c:pt>
                <c:pt idx="178">
                  <c:v>28.051776809538492</c:v>
                </c:pt>
                <c:pt idx="179">
                  <c:v>27.44443974097252</c:v>
                </c:pt>
                <c:pt idx="180">
                  <c:v>26.864117994900067</c:v>
                </c:pt>
                <c:pt idx="181">
                  <c:v>26.312170219023908</c:v>
                </c:pt>
                <c:pt idx="182">
                  <c:v>25.790002355318183</c:v>
                </c:pt>
                <c:pt idx="183">
                  <c:v>25.299055474100872</c:v>
                </c:pt>
                <c:pt idx="184">
                  <c:v>24.840790563650799</c:v>
                </c:pt>
                <c:pt idx="185">
                  <c:v>24.416670159569509</c:v>
                </c:pt>
                <c:pt idx="186">
                  <c:v>24.028136850416423</c:v>
                </c:pt>
                <c:pt idx="187">
                  <c:v>23.676588892123856</c:v>
                </c:pt>
                <c:pt idx="188">
                  <c:v>23.363353396618017</c:v>
                </c:pt>
                <c:pt idx="189">
                  <c:v>23.089657815423973</c:v>
                </c:pt>
                <c:pt idx="190">
                  <c:v>22.856600693994817</c:v>
                </c:pt>
                <c:pt idx="191">
                  <c:v>22.665122897070411</c:v>
                </c:pt>
                <c:pt idx="192">
                  <c:v>22.515980665540368</c:v>
                </c:pt>
                <c:pt idx="193">
                  <c:v>22.409721928285958</c:v>
                </c:pt>
                <c:pt idx="194">
                  <c:v>22.34666723330627</c:v>
                </c:pt>
                <c:pt idx="195">
                  <c:v>22.326896470346444</c:v>
                </c:pt>
                <c:pt idx="196">
                  <c:v>22.3502422403661</c:v>
                </c:pt>
                <c:pt idx="197">
                  <c:v>22.416290313618166</c:v>
                </c:pt>
                <c:pt idx="198">
                  <c:v>22.524387152636425</c:v>
                </c:pt>
                <c:pt idx="199">
                  <c:v>22.673654013196263</c:v>
                </c:pt>
                <c:pt idx="200">
                  <c:v>22.863006729115682</c:v>
                </c:pt>
                <c:pt idx="201">
                  <c:v>23.091179979433754</c:v>
                </c:pt>
                <c:pt idx="202">
                  <c:v>23.356754655788784</c:v>
                </c:pt>
                <c:pt idx="203">
                  <c:v>23.658186900362768</c:v>
                </c:pt>
                <c:pt idx="204">
                  <c:v>23.993837458476186</c:v>
                </c:pt>
                <c:pt idx="205">
                  <c:v>24.362000158813753</c:v>
                </c:pt>
                <c:pt idx="206">
                  <c:v>24.760928565013675</c:v>
                </c:pt>
                <c:pt idx="207">
                  <c:v>25.188860100841929</c:v>
                </c:pt>
                <c:pt idx="208">
                  <c:v>25.644037207625065</c:v>
                </c:pt>
                <c:pt idx="209">
                  <c:v>26.124725324667068</c:v>
                </c:pt>
                <c:pt idx="210">
                  <c:v>26.629227677078916</c:v>
                </c:pt>
                <c:pt idx="211">
                  <c:v>27.155897004653504</c:v>
                </c:pt>
                <c:pt idx="212">
                  <c:v>27.703144470181044</c:v>
                </c:pt>
                <c:pt idx="213">
                  <c:v>28.269446050227987</c:v>
                </c:pt>
                <c:pt idx="214">
                  <c:v>28.853346742578672</c:v>
                </c:pt>
                <c:pt idx="215">
                  <c:v>29.453462929799329</c:v>
                </c:pt>
                <c:pt idx="216">
                  <c:v>30.06848322503696</c:v>
                </c:pt>
                <c:pt idx="217">
                  <c:v>30.697168100643868</c:v>
                </c:pt>
                <c:pt idx="218">
                  <c:v>31.338348567771071</c:v>
                </c:pt>
                <c:pt idx="219">
                  <c:v>31.990924139713421</c:v>
                </c:pt>
                <c:pt idx="220">
                  <c:v>32.653860276385679</c:v>
                </c:pt>
                <c:pt idx="221">
                  <c:v>33.326185473766124</c:v>
                </c:pt>
                <c:pt idx="222">
                  <c:v>34.006988131600394</c:v>
                </c:pt>
                <c:pt idx="223">
                  <c:v>34.695413305678919</c:v>
                </c:pt>
                <c:pt idx="224">
                  <c:v>35.390659427747671</c:v>
                </c:pt>
                <c:pt idx="225">
                  <c:v>36.091975056478333</c:v>
                </c:pt>
                <c:pt idx="226">
                  <c:v>36.798655706641917</c:v>
                </c:pt>
                <c:pt idx="227">
                  <c:v>37.510040790345663</c:v>
                </c:pt>
                <c:pt idx="228">
                  <c:v>38.225510693519865</c:v>
                </c:pt>
                <c:pt idx="229">
                  <c:v>38.9444840023952</c:v>
                </c:pt>
                <c:pt idx="230">
                  <c:v>39.666414888131435</c:v>
                </c:pt>
                <c:pt idx="231">
                  <c:v>40.390790652719723</c:v>
                </c:pt>
                <c:pt idx="232">
                  <c:v>41.117129435496807</c:v>
                </c:pt>
                <c:pt idx="233">
                  <c:v>41.844978076836369</c:v>
                </c:pt>
                <c:pt idx="234">
                  <c:v>42.573910133612237</c:v>
                </c:pt>
                <c:pt idx="235">
                  <c:v>43.303524039689464</c:v>
                </c:pt>
                <c:pt idx="236">
                  <c:v>44.033441403850958</c:v>
                </c:pt>
                <c:pt idx="237">
                  <c:v>44.76330543709426</c:v>
                </c:pt>
                <c:pt idx="238">
                  <c:v>45.49277950104436</c:v>
                </c:pt>
                <c:pt idx="239">
                  <c:v>46.221545769249033</c:v>
                </c:pt>
                <c:pt idx="240">
                  <c:v>46.949303993296787</c:v>
                </c:pt>
                <c:pt idx="241">
                  <c:v>47.675770365977876</c:v>
                </c:pt>
                <c:pt idx="242">
                  <c:v>48.400676474060731</c:v>
                </c:pt>
                <c:pt idx="243">
                  <c:v>49.123768333653437</c:v>
                </c:pt>
                <c:pt idx="244">
                  <c:v>49.844805501541771</c:v>
                </c:pt>
                <c:pt idx="245">
                  <c:v>50.563560256326035</c:v>
                </c:pt>
                <c:pt idx="246">
                  <c:v>51.279816843608486</c:v>
                </c:pt>
                <c:pt idx="247">
                  <c:v>51.993370779902605</c:v>
                </c:pt>
                <c:pt idx="248">
                  <c:v>52.704028210339494</c:v>
                </c:pt>
                <c:pt idx="249">
                  <c:v>53.411605315632166</c:v>
                </c:pt>
                <c:pt idx="250">
                  <c:v>54.115927764121835</c:v>
                </c:pt>
                <c:pt idx="251">
                  <c:v>54.816830205072542</c:v>
                </c:pt>
                <c:pt idx="252">
                  <c:v>55.514155799698301</c:v>
                </c:pt>
                <c:pt idx="253">
                  <c:v>56.20775578670353</c:v>
                </c:pt>
                <c:pt idx="254">
                  <c:v>56.897489079391065</c:v>
                </c:pt>
                <c:pt idx="255">
                  <c:v>57.583221891645159</c:v>
                </c:pt>
                <c:pt idx="256">
                  <c:v>58.264827390329181</c:v>
                </c:pt>
                <c:pt idx="257">
                  <c:v>58.942185371851444</c:v>
                </c:pt>
                <c:pt idx="258">
                  <c:v>59.615181960848858</c:v>
                </c:pt>
                <c:pt idx="259">
                  <c:v>60.28370932911681</c:v>
                </c:pt>
                <c:pt idx="260">
                  <c:v>60.947665433078271</c:v>
                </c:pt>
                <c:pt idx="261">
                  <c:v>61.606953768234881</c:v>
                </c:pt>
                <c:pt idx="262">
                  <c:v>62.261483139179404</c:v>
                </c:pt>
                <c:pt idx="263">
                  <c:v>62.911167443874035</c:v>
                </c:pt>
                <c:pt idx="264">
                  <c:v>63.555925471013069</c:v>
                </c:pt>
                <c:pt idx="265">
                  <c:v>64.19568070939188</c:v>
                </c:pt>
                <c:pt idx="266">
                  <c:v>64.830361168299277</c:v>
                </c:pt>
                <c:pt idx="267">
                  <c:v>65.459899208036518</c:v>
                </c:pt>
                <c:pt idx="268">
                  <c:v>66.084231379744466</c:v>
                </c:pt>
                <c:pt idx="269">
                  <c:v>66.703298273793024</c:v>
                </c:pt>
                <c:pt idx="270">
                  <c:v>67.317044376051101</c:v>
                </c:pt>
                <c:pt idx="271">
                  <c:v>67.92541793141595</c:v>
                </c:pt>
                <c:pt idx="272">
                  <c:v>68.528370814034602</c:v>
                </c:pt>
                <c:pt idx="273">
                  <c:v>69.125858403699212</c:v>
                </c:pt>
                <c:pt idx="274">
                  <c:v>69.717839467944259</c:v>
                </c:pt>
                <c:pt idx="275">
                  <c:v>70.304276049413502</c:v>
                </c:pt>
                <c:pt idx="276">
                  <c:v>70.885133358103218</c:v>
                </c:pt>
                <c:pt idx="277">
                  <c:v>71.460379668121618</c:v>
                </c:pt>
                <c:pt idx="278">
                  <c:v>72.029986218636338</c:v>
                </c:pt>
                <c:pt idx="279">
                  <c:v>72.593927118709715</c:v>
                </c:pt>
                <c:pt idx="280">
                  <c:v>73.152179255748237</c:v>
                </c:pt>
                <c:pt idx="281">
                  <c:v>73.70472220731574</c:v>
                </c:pt>
                <c:pt idx="282">
                  <c:v>74.251538156082134</c:v>
                </c:pt>
                <c:pt idx="283">
                  <c:v>74.79261180769879</c:v>
                </c:pt>
                <c:pt idx="284">
                  <c:v>75.327930311410299</c:v>
                </c:pt>
                <c:pt idx="285">
                  <c:v>75.857483183228126</c:v>
                </c:pt>
                <c:pt idx="286">
                  <c:v>76.38126223150779</c:v>
                </c:pt>
                <c:pt idx="287">
                  <c:v>76.899261484783835</c:v>
                </c:pt>
                <c:pt idx="288">
                  <c:v>77.411477121730414</c:v>
                </c:pt>
                <c:pt idx="289">
                  <c:v>77.91790740312608</c:v>
                </c:pt>
                <c:pt idx="290">
                  <c:v>78.418552605712478</c:v>
                </c:pt>
                <c:pt idx="291">
                  <c:v>78.913414957845717</c:v>
                </c:pt>
                <c:pt idx="292">
                  <c:v>79.402498576848103</c:v>
                </c:pt>
                <c:pt idx="293">
                  <c:v>79.885809407976197</c:v>
                </c:pt>
                <c:pt idx="294">
                  <c:v>80.363355164927938</c:v>
                </c:pt>
                <c:pt idx="295">
                  <c:v>80.835145271818547</c:v>
                </c:pt>
                <c:pt idx="296">
                  <c:v>81.301190806561038</c:v>
                </c:pt>
                <c:pt idx="297">
                  <c:v>81.761504445592251</c:v>
                </c:pt>
                <c:pt idx="298">
                  <c:v>82.21610040989097</c:v>
                </c:pt>
                <c:pt idx="299">
                  <c:v>82.664994412238769</c:v>
                </c:pt>
                <c:pt idx="300">
                  <c:v>83.108203605678611</c:v>
                </c:pt>
                <c:pt idx="301">
                  <c:v>83.545746533129858</c:v>
                </c:pt>
                <c:pt idx="302">
                  <c:v>83.97764307812227</c:v>
                </c:pt>
                <c:pt idx="303">
                  <c:v>84.403914416613915</c:v>
                </c:pt>
                <c:pt idx="304">
                  <c:v>84.824582969861282</c:v>
                </c:pt>
                <c:pt idx="305">
                  <c:v>85.239672358312632</c:v>
                </c:pt>
                <c:pt idx="306">
                  <c:v>85.649207356497158</c:v>
                </c:pt>
                <c:pt idx="307">
                  <c:v>86.053213848885648</c:v>
                </c:pt>
                <c:pt idx="308">
                  <c:v>86.451718786699189</c:v>
                </c:pt>
                <c:pt idx="309">
                  <c:v>86.844750145645193</c:v>
                </c:pt>
                <c:pt idx="310">
                  <c:v>87.232336884560638</c:v>
                </c:pt>
                <c:pt idx="311">
                  <c:v>87.614508904944543</c:v>
                </c:pt>
                <c:pt idx="312">
                  <c:v>87.99129701136232</c:v>
                </c:pt>
                <c:pt idx="313">
                  <c:v>88.362732872706388</c:v>
                </c:pt>
                <c:pt idx="314">
                  <c:v>88.728848984297741</c:v>
                </c:pt>
                <c:pt idx="315">
                  <c:v>89.089678630814589</c:v>
                </c:pt>
                <c:pt idx="316">
                  <c:v>89.445255850034783</c:v>
                </c:pt>
                <c:pt idx="317">
                  <c:v>89.79561539737935</c:v>
                </c:pt>
                <c:pt idx="318">
                  <c:v>90.140792711245084</c:v>
                </c:pt>
                <c:pt idx="319">
                  <c:v>90.480823879114979</c:v>
                </c:pt>
                <c:pt idx="320">
                  <c:v>90.815745604435278</c:v>
                </c:pt>
                <c:pt idx="321">
                  <c:v>91.145595174248641</c:v>
                </c:pt>
                <c:pt idx="322">
                  <c:v>91.470410427573398</c:v>
                </c:pt>
                <c:pt idx="323">
                  <c:v>91.790229724518568</c:v>
                </c:pt>
                <c:pt idx="324">
                  <c:v>92.105091916125602</c:v>
                </c:pt>
                <c:pt idx="325">
                  <c:v>92.415036314926809</c:v>
                </c:pt>
                <c:pt idx="326">
                  <c:v>92.720102666211716</c:v>
                </c:pt>
                <c:pt idx="327">
                  <c:v>93.020331119991994</c:v>
                </c:pt>
                <c:pt idx="328">
                  <c:v>93.315762203656234</c:v>
                </c:pt>
                <c:pt idx="329">
                  <c:v>93.606436795305441</c:v>
                </c:pt>
                <c:pt idx="330">
                  <c:v>93.892396097760951</c:v>
                </c:pt>
                <c:pt idx="331">
                  <c:v>94.173681613235402</c:v>
                </c:pt>
                <c:pt idx="332">
                  <c:v>94.450335118658955</c:v>
                </c:pt>
                <c:pt idx="333">
                  <c:v>94.722398641651239</c:v>
                </c:pt>
                <c:pt idx="334">
                  <c:v>94.989914437131361</c:v>
                </c:pt>
                <c:pt idx="335">
                  <c:v>95.25292496455647</c:v>
                </c:pt>
                <c:pt idx="336">
                  <c:v>95.511472865781144</c:v>
                </c:pt>
                <c:pt idx="337">
                  <c:v>95.765600943528284</c:v>
                </c:pt>
                <c:pt idx="338">
                  <c:v>96.015352140463492</c:v>
                </c:pt>
                <c:pt idx="339">
                  <c:v>96.260769518863967</c:v>
                </c:pt>
                <c:pt idx="340">
                  <c:v>96.501896240873364</c:v>
                </c:pt>
                <c:pt idx="341">
                  <c:v>96.738775549334051</c:v>
                </c:pt>
                <c:pt idx="342">
                  <c:v>96.971450749188023</c:v>
                </c:pt>
                <c:pt idx="343">
                  <c:v>97.199965189437719</c:v>
                </c:pt>
                <c:pt idx="344">
                  <c:v>97.424362245658202</c:v>
                </c:pt>
                <c:pt idx="345">
                  <c:v>97.644685303051716</c:v>
                </c:pt>
                <c:pt idx="346">
                  <c:v>97.860977740036063</c:v>
                </c:pt>
                <c:pt idx="347">
                  <c:v>98.073282912357996</c:v>
                </c:pt>
                <c:pt idx="348">
                  <c:v>98.281644137722722</c:v>
                </c:pt>
                <c:pt idx="349">
                  <c:v>98.486104680930822</c:v>
                </c:pt>
                <c:pt idx="350">
                  <c:v>98.686707739513835</c:v>
                </c:pt>
                <c:pt idx="351">
                  <c:v>98.883496429859463</c:v>
                </c:pt>
                <c:pt idx="352">
                  <c:v>99.076513773817936</c:v>
                </c:pt>
                <c:pt idx="353">
                  <c:v>99.265802685780415</c:v>
                </c:pt>
                <c:pt idx="354">
                  <c:v>99.451405960220782</c:v>
                </c:pt>
                <c:pt idx="355">
                  <c:v>99.63336625969211</c:v>
                </c:pt>
                <c:pt idx="356">
                  <c:v>99.811726103268839</c:v>
                </c:pt>
                <c:pt idx="357">
                  <c:v>99.986527855426175</c:v>
                </c:pt>
                <c:pt idx="358">
                  <c:v>100.15781371534774</c:v>
                </c:pt>
                <c:pt idx="359">
                  <c:v>100.32562570665294</c:v>
                </c:pt>
                <c:pt idx="360">
                  <c:v>100.49000566753544</c:v>
                </c:pt>
                <c:pt idx="361">
                  <c:v>100.65099524130396</c:v>
                </c:pt>
                <c:pt idx="362">
                  <c:v>100.80863586731704</c:v>
                </c:pt>
                <c:pt idx="363">
                  <c:v>100.96296877230306</c:v>
                </c:pt>
                <c:pt idx="364">
                  <c:v>101.11403496205719</c:v>
                </c:pt>
                <c:pt idx="365">
                  <c:v>101.26187521350677</c:v>
                </c:pt>
                <c:pt idx="366">
                  <c:v>101.40653006713693</c:v>
                </c:pt>
                <c:pt idx="367">
                  <c:v>101.54803981976788</c:v>
                </c:pt>
                <c:pt idx="368">
                  <c:v>101.68644451767597</c:v>
                </c:pt>
                <c:pt idx="369">
                  <c:v>101.82178395005015</c:v>
                </c:pt>
                <c:pt idx="370">
                  <c:v>101.95409764277595</c:v>
                </c:pt>
                <c:pt idx="371">
                  <c:v>102.08342485253873</c:v>
                </c:pt>
                <c:pt idx="372">
                  <c:v>102.20980456123858</c:v>
                </c:pt>
                <c:pt idx="373">
                  <c:v>102.33327547070897</c:v>
                </c:pt>
                <c:pt idx="374">
                  <c:v>102.45387599773109</c:v>
                </c:pt>
                <c:pt idx="375">
                  <c:v>102.57164426933682</c:v>
                </c:pt>
                <c:pt idx="376">
                  <c:v>102.68661811839229</c:v>
                </c:pt>
                <c:pt idx="377">
                  <c:v>102.79883507945479</c:v>
                </c:pt>
                <c:pt idx="378">
                  <c:v>102.79894454606337</c:v>
                </c:pt>
                <c:pt idx="379">
                  <c:v>102.79905400999453</c:v>
                </c:pt>
                <c:pt idx="380">
                  <c:v>102.79916347124833</c:v>
                </c:pt>
                <c:pt idx="381">
                  <c:v>102.7992729298248</c:v>
                </c:pt>
                <c:pt idx="382">
                  <c:v>102.79938238572396</c:v>
                </c:pt>
                <c:pt idx="383">
                  <c:v>102.79949183894587</c:v>
                </c:pt>
                <c:pt idx="384">
                  <c:v>102.79960128949057</c:v>
                </c:pt>
                <c:pt idx="385">
                  <c:v>102.79971073735808</c:v>
                </c:pt>
                <c:pt idx="386">
                  <c:v>102.79982018254843</c:v>
                </c:pt>
                <c:pt idx="387">
                  <c:v>102.79992962506168</c:v>
                </c:pt>
                <c:pt idx="388">
                  <c:v>102.80003906489785</c:v>
                </c:pt>
                <c:pt idx="389">
                  <c:v>102.80014850205697</c:v>
                </c:pt>
                <c:pt idx="390">
                  <c:v>102.8002579365391</c:v>
                </c:pt>
                <c:pt idx="391">
                  <c:v>102.80036736834425</c:v>
                </c:pt>
                <c:pt idx="392">
                  <c:v>102.80047679747247</c:v>
                </c:pt>
                <c:pt idx="393">
                  <c:v>102.8005862239238</c:v>
                </c:pt>
                <c:pt idx="394">
                  <c:v>102.80069564769828</c:v>
                </c:pt>
                <c:pt idx="395">
                  <c:v>102.80080506879592</c:v>
                </c:pt>
                <c:pt idx="396">
                  <c:v>102.80091448721677</c:v>
                </c:pt>
                <c:pt idx="397">
                  <c:v>102.80102390296089</c:v>
                </c:pt>
                <c:pt idx="398">
                  <c:v>102.80113331602828</c:v>
                </c:pt>
                <c:pt idx="399">
                  <c:v>102.80124272641901</c:v>
                </c:pt>
                <c:pt idx="400">
                  <c:v>102.80135213413308</c:v>
                </c:pt>
                <c:pt idx="401">
                  <c:v>102.80146153917056</c:v>
                </c:pt>
                <c:pt idx="402">
                  <c:v>102.80157094153147</c:v>
                </c:pt>
                <c:pt idx="403">
                  <c:v>102.80168034121584</c:v>
                </c:pt>
                <c:pt idx="404">
                  <c:v>102.80178973822373</c:v>
                </c:pt>
                <c:pt idx="405">
                  <c:v>102.80189913255514</c:v>
                </c:pt>
                <c:pt idx="406">
                  <c:v>102.80200852421014</c:v>
                </c:pt>
                <c:pt idx="407">
                  <c:v>102.80211791318874</c:v>
                </c:pt>
                <c:pt idx="408">
                  <c:v>102.80222729949098</c:v>
                </c:pt>
                <c:pt idx="409">
                  <c:v>102.80233668311693</c:v>
                </c:pt>
                <c:pt idx="410">
                  <c:v>102.8024460640666</c:v>
                </c:pt>
                <c:pt idx="411">
                  <c:v>102.80255544234004</c:v>
                </c:pt>
                <c:pt idx="412">
                  <c:v>102.80266481793724</c:v>
                </c:pt>
                <c:pt idx="413">
                  <c:v>102.80277419085829</c:v>
                </c:pt>
                <c:pt idx="414">
                  <c:v>102.80288356110322</c:v>
                </c:pt>
                <c:pt idx="415">
                  <c:v>102.80299292867204</c:v>
                </c:pt>
                <c:pt idx="416">
                  <c:v>102.80310229356481</c:v>
                </c:pt>
                <c:pt idx="417">
                  <c:v>102.80321165578154</c:v>
                </c:pt>
                <c:pt idx="418">
                  <c:v>102.80332101532228</c:v>
                </c:pt>
                <c:pt idx="419">
                  <c:v>102.80343037218709</c:v>
                </c:pt>
                <c:pt idx="420">
                  <c:v>102.80353972637597</c:v>
                </c:pt>
                <c:pt idx="421">
                  <c:v>102.80364907788899</c:v>
                </c:pt>
                <c:pt idx="422">
                  <c:v>102.80375842672615</c:v>
                </c:pt>
                <c:pt idx="423">
                  <c:v>102.8038677728875</c:v>
                </c:pt>
                <c:pt idx="424">
                  <c:v>102.8039771163731</c:v>
                </c:pt>
                <c:pt idx="425">
                  <c:v>102.80408645718295</c:v>
                </c:pt>
                <c:pt idx="426">
                  <c:v>102.80419579531711</c:v>
                </c:pt>
                <c:pt idx="427">
                  <c:v>102.80430513077562</c:v>
                </c:pt>
                <c:pt idx="428">
                  <c:v>102.8044144635585</c:v>
                </c:pt>
                <c:pt idx="429">
                  <c:v>102.80452379366578</c:v>
                </c:pt>
                <c:pt idx="430">
                  <c:v>102.8046331210975</c:v>
                </c:pt>
                <c:pt idx="431">
                  <c:v>102.80474244585373</c:v>
                </c:pt>
                <c:pt idx="432">
                  <c:v>102.80485176793445</c:v>
                </c:pt>
                <c:pt idx="433">
                  <c:v>102.80496108733976</c:v>
                </c:pt>
                <c:pt idx="434">
                  <c:v>102.80507040406964</c:v>
                </c:pt>
                <c:pt idx="435">
                  <c:v>102.80517971812417</c:v>
                </c:pt>
                <c:pt idx="436">
                  <c:v>102.80528902950334</c:v>
                </c:pt>
                <c:pt idx="437">
                  <c:v>102.80539833820724</c:v>
                </c:pt>
                <c:pt idx="438">
                  <c:v>102.80550764423586</c:v>
                </c:pt>
                <c:pt idx="439">
                  <c:v>102.80561694758926</c:v>
                </c:pt>
                <c:pt idx="440">
                  <c:v>102.80572624826746</c:v>
                </c:pt>
                <c:pt idx="441">
                  <c:v>102.80583554627053</c:v>
                </c:pt>
                <c:pt idx="442">
                  <c:v>102.80594484159847</c:v>
                </c:pt>
                <c:pt idx="443">
                  <c:v>102.80605413425135</c:v>
                </c:pt>
                <c:pt idx="444">
                  <c:v>102.80616342422917</c:v>
                </c:pt>
                <c:pt idx="445">
                  <c:v>102.80627271153199</c:v>
                </c:pt>
                <c:pt idx="446">
                  <c:v>102.80638199615984</c:v>
                </c:pt>
                <c:pt idx="447">
                  <c:v>102.80649127811276</c:v>
                </c:pt>
                <c:pt idx="448">
                  <c:v>102.80660055739075</c:v>
                </c:pt>
                <c:pt idx="449">
                  <c:v>102.80670983399391</c:v>
                </c:pt>
                <c:pt idx="450">
                  <c:v>102.80681910792222</c:v>
                </c:pt>
                <c:pt idx="451">
                  <c:v>102.80692837917576</c:v>
                </c:pt>
                <c:pt idx="452">
                  <c:v>102.80703764775454</c:v>
                </c:pt>
                <c:pt idx="453">
                  <c:v>102.8071469136586</c:v>
                </c:pt>
                <c:pt idx="454">
                  <c:v>102.80725617688799</c:v>
                </c:pt>
                <c:pt idx="455">
                  <c:v>102.80736543744273</c:v>
                </c:pt>
                <c:pt idx="456">
                  <c:v>102.80747469532284</c:v>
                </c:pt>
                <c:pt idx="457">
                  <c:v>102.80758395052843</c:v>
                </c:pt>
                <c:pt idx="458">
                  <c:v>102.80769320305944</c:v>
                </c:pt>
                <c:pt idx="459">
                  <c:v>102.80780245291598</c:v>
                </c:pt>
                <c:pt idx="460">
                  <c:v>102.80791170009805</c:v>
                </c:pt>
                <c:pt idx="461">
                  <c:v>102.80802094460567</c:v>
                </c:pt>
                <c:pt idx="462">
                  <c:v>102.80813018643893</c:v>
                </c:pt>
                <c:pt idx="463">
                  <c:v>102.80823942559783</c:v>
                </c:pt>
                <c:pt idx="464">
                  <c:v>102.80834866208241</c:v>
                </c:pt>
                <c:pt idx="465">
                  <c:v>102.8084578958927</c:v>
                </c:pt>
                <c:pt idx="466">
                  <c:v>102.80856712702875</c:v>
                </c:pt>
                <c:pt idx="467">
                  <c:v>102.80867635549059</c:v>
                </c:pt>
                <c:pt idx="468">
                  <c:v>102.80878558127827</c:v>
                </c:pt>
                <c:pt idx="469">
                  <c:v>102.8088948043918</c:v>
                </c:pt>
                <c:pt idx="470">
                  <c:v>102.80900402483124</c:v>
                </c:pt>
                <c:pt idx="471">
                  <c:v>102.80911324259662</c:v>
                </c:pt>
                <c:pt idx="472">
                  <c:v>102.80922245768795</c:v>
                </c:pt>
                <c:pt idx="473">
                  <c:v>102.80933167010531</c:v>
                </c:pt>
                <c:pt idx="474">
                  <c:v>102.80944087984872</c:v>
                </c:pt>
                <c:pt idx="475">
                  <c:v>102.80955008691819</c:v>
                </c:pt>
                <c:pt idx="476">
                  <c:v>102.80965929131379</c:v>
                </c:pt>
                <c:pt idx="477">
                  <c:v>102.80976849303555</c:v>
                </c:pt>
                <c:pt idx="478">
                  <c:v>102.80987769208349</c:v>
                </c:pt>
                <c:pt idx="479">
                  <c:v>102.80998688845767</c:v>
                </c:pt>
                <c:pt idx="480">
                  <c:v>102.8100960821581</c:v>
                </c:pt>
                <c:pt idx="481">
                  <c:v>102.81020527318485</c:v>
                </c:pt>
                <c:pt idx="482">
                  <c:v>102.81031446153791</c:v>
                </c:pt>
                <c:pt idx="483">
                  <c:v>102.81042364721735</c:v>
                </c:pt>
                <c:pt idx="484">
                  <c:v>102.8105328302232</c:v>
                </c:pt>
                <c:pt idx="485">
                  <c:v>102.8106420105555</c:v>
                </c:pt>
                <c:pt idx="486">
                  <c:v>102.81075118821425</c:v>
                </c:pt>
                <c:pt idx="487">
                  <c:v>102.81086036319955</c:v>
                </c:pt>
                <c:pt idx="488">
                  <c:v>102.81096953551139</c:v>
                </c:pt>
                <c:pt idx="489">
                  <c:v>102.81107870514984</c:v>
                </c:pt>
                <c:pt idx="490">
                  <c:v>102.81118787211489</c:v>
                </c:pt>
                <c:pt idx="491">
                  <c:v>102.81129703640661</c:v>
                </c:pt>
                <c:pt idx="492">
                  <c:v>102.81140619802503</c:v>
                </c:pt>
                <c:pt idx="493">
                  <c:v>102.81151535697019</c:v>
                </c:pt>
                <c:pt idx="494">
                  <c:v>102.81162451324211</c:v>
                </c:pt>
                <c:pt idx="495">
                  <c:v>102.81173366684087</c:v>
                </c:pt>
                <c:pt idx="496">
                  <c:v>102.81184281776643</c:v>
                </c:pt>
                <c:pt idx="497">
                  <c:v>102.8119519660189</c:v>
                </c:pt>
                <c:pt idx="498">
                  <c:v>102.81206111159827</c:v>
                </c:pt>
                <c:pt idx="499">
                  <c:v>102.81217025450461</c:v>
                </c:pt>
                <c:pt idx="500">
                  <c:v>102.81227939473791</c:v>
                </c:pt>
                <c:pt idx="501">
                  <c:v>102.81238853229827</c:v>
                </c:pt>
                <c:pt idx="502">
                  <c:v>102.81249766718567</c:v>
                </c:pt>
                <c:pt idx="503">
                  <c:v>102.81260679940017</c:v>
                </c:pt>
                <c:pt idx="504">
                  <c:v>102.81271592894181</c:v>
                </c:pt>
                <c:pt idx="505">
                  <c:v>102.81282505581063</c:v>
                </c:pt>
                <c:pt idx="506">
                  <c:v>102.81293418000665</c:v>
                </c:pt>
                <c:pt idx="507">
                  <c:v>102.81304330152992</c:v>
                </c:pt>
                <c:pt idx="508">
                  <c:v>102.81315242038046</c:v>
                </c:pt>
                <c:pt idx="509">
                  <c:v>102.81326153655831</c:v>
                </c:pt>
                <c:pt idx="510">
                  <c:v>102.8133706500635</c:v>
                </c:pt>
                <c:pt idx="511">
                  <c:v>102.81347976089612</c:v>
                </c:pt>
                <c:pt idx="512">
                  <c:v>102.81358886905612</c:v>
                </c:pt>
                <c:pt idx="513">
                  <c:v>102.81369797454362</c:v>
                </c:pt>
                <c:pt idx="514">
                  <c:v>102.81380707735858</c:v>
                </c:pt>
                <c:pt idx="515">
                  <c:v>102.81391617750108</c:v>
                </c:pt>
                <c:pt idx="516">
                  <c:v>102.81402527497116</c:v>
                </c:pt>
                <c:pt idx="517">
                  <c:v>102.81413436976884</c:v>
                </c:pt>
                <c:pt idx="518">
                  <c:v>102.81424346189416</c:v>
                </c:pt>
                <c:pt idx="519">
                  <c:v>102.81435255134717</c:v>
                </c:pt>
                <c:pt idx="520">
                  <c:v>102.81446163812788</c:v>
                </c:pt>
                <c:pt idx="521">
                  <c:v>102.81457072223635</c:v>
                </c:pt>
                <c:pt idx="522">
                  <c:v>102.81467980367263</c:v>
                </c:pt>
                <c:pt idx="523">
                  <c:v>102.8147888824367</c:v>
                </c:pt>
                <c:pt idx="524">
                  <c:v>102.81489795852863</c:v>
                </c:pt>
                <c:pt idx="525">
                  <c:v>102.81500703194847</c:v>
                </c:pt>
                <c:pt idx="526">
                  <c:v>102.81511610269624</c:v>
                </c:pt>
                <c:pt idx="527">
                  <c:v>102.81522517077197</c:v>
                </c:pt>
                <c:pt idx="528">
                  <c:v>102.8153342361757</c:v>
                </c:pt>
                <c:pt idx="529">
                  <c:v>102.81544329890748</c:v>
                </c:pt>
                <c:pt idx="530">
                  <c:v>102.81555235896734</c:v>
                </c:pt>
                <c:pt idx="531">
                  <c:v>102.81566141635531</c:v>
                </c:pt>
                <c:pt idx="532">
                  <c:v>102.81577047107145</c:v>
                </c:pt>
                <c:pt idx="533">
                  <c:v>102.81587952311575</c:v>
                </c:pt>
                <c:pt idx="534">
                  <c:v>102.81598857248829</c:v>
                </c:pt>
                <c:pt idx="535">
                  <c:v>102.81609761918908</c:v>
                </c:pt>
                <c:pt idx="536">
                  <c:v>102.81620666321817</c:v>
                </c:pt>
                <c:pt idx="537">
                  <c:v>102.81631570457557</c:v>
                </c:pt>
                <c:pt idx="538">
                  <c:v>102.81642474326136</c:v>
                </c:pt>
                <c:pt idx="539">
                  <c:v>102.81653377927555</c:v>
                </c:pt>
                <c:pt idx="540">
                  <c:v>102.81664281261818</c:v>
                </c:pt>
                <c:pt idx="541">
                  <c:v>102.8167518432893</c:v>
                </c:pt>
                <c:pt idx="542">
                  <c:v>102.8168608712889</c:v>
                </c:pt>
                <c:pt idx="543">
                  <c:v>102.81696989661707</c:v>
                </c:pt>
                <c:pt idx="544">
                  <c:v>102.81707891927383</c:v>
                </c:pt>
                <c:pt idx="545">
                  <c:v>102.8171879392592</c:v>
                </c:pt>
                <c:pt idx="546">
                  <c:v>102.81729695657324</c:v>
                </c:pt>
                <c:pt idx="547">
                  <c:v>102.81740597121596</c:v>
                </c:pt>
                <c:pt idx="548">
                  <c:v>102.81751498318742</c:v>
                </c:pt>
                <c:pt idx="549">
                  <c:v>102.81762399248764</c:v>
                </c:pt>
                <c:pt idx="550">
                  <c:v>102.81773299911667</c:v>
                </c:pt>
                <c:pt idx="551">
                  <c:v>102.81784200307453</c:v>
                </c:pt>
                <c:pt idx="552">
                  <c:v>102.81795100436128</c:v>
                </c:pt>
                <c:pt idx="553">
                  <c:v>102.81806000297694</c:v>
                </c:pt>
                <c:pt idx="554">
                  <c:v>102.81816899892152</c:v>
                </c:pt>
                <c:pt idx="555">
                  <c:v>102.81827799219512</c:v>
                </c:pt>
                <c:pt idx="556">
                  <c:v>102.81838698279772</c:v>
                </c:pt>
                <c:pt idx="557">
                  <c:v>102.81849597072937</c:v>
                </c:pt>
                <c:pt idx="558">
                  <c:v>102.81860495599014</c:v>
                </c:pt>
                <c:pt idx="559">
                  <c:v>102.81871393858002</c:v>
                </c:pt>
                <c:pt idx="560">
                  <c:v>102.81882291849907</c:v>
                </c:pt>
                <c:pt idx="561">
                  <c:v>102.81893189574733</c:v>
                </c:pt>
                <c:pt idx="562">
                  <c:v>102.81904087032478</c:v>
                </c:pt>
                <c:pt idx="563">
                  <c:v>102.81914984223155</c:v>
                </c:pt>
                <c:pt idx="564">
                  <c:v>102.81925881146762</c:v>
                </c:pt>
                <c:pt idx="565">
                  <c:v>102.81936777803304</c:v>
                </c:pt>
                <c:pt idx="566">
                  <c:v>102.81947674192783</c:v>
                </c:pt>
                <c:pt idx="567">
                  <c:v>102.81958570315206</c:v>
                </c:pt>
                <c:pt idx="568">
                  <c:v>102.81969466170573</c:v>
                </c:pt>
                <c:pt idx="569">
                  <c:v>102.81980361758889</c:v>
                </c:pt>
                <c:pt idx="570">
                  <c:v>102.81991257080159</c:v>
                </c:pt>
                <c:pt idx="571">
                  <c:v>102.82002152134385</c:v>
                </c:pt>
                <c:pt idx="572">
                  <c:v>102.8201304692157</c:v>
                </c:pt>
                <c:pt idx="573">
                  <c:v>102.8202394144172</c:v>
                </c:pt>
                <c:pt idx="574">
                  <c:v>102.82034835694837</c:v>
                </c:pt>
                <c:pt idx="575">
                  <c:v>102.82045729680928</c:v>
                </c:pt>
                <c:pt idx="576">
                  <c:v>102.82056623399991</c:v>
                </c:pt>
                <c:pt idx="577">
                  <c:v>102.8206751685203</c:v>
                </c:pt>
                <c:pt idx="578">
                  <c:v>102.82078410037055</c:v>
                </c:pt>
                <c:pt idx="579">
                  <c:v>102.82089302955062</c:v>
                </c:pt>
                <c:pt idx="580">
                  <c:v>102.8210019560606</c:v>
                </c:pt>
                <c:pt idx="581">
                  <c:v>102.8211108799005</c:v>
                </c:pt>
                <c:pt idx="582">
                  <c:v>102.82121980107037</c:v>
                </c:pt>
                <c:pt idx="583">
                  <c:v>102.82132871957023</c:v>
                </c:pt>
                <c:pt idx="584">
                  <c:v>102.82143763540012</c:v>
                </c:pt>
                <c:pt idx="585">
                  <c:v>102.82154654856009</c:v>
                </c:pt>
                <c:pt idx="586">
                  <c:v>102.82165545905016</c:v>
                </c:pt>
                <c:pt idx="587">
                  <c:v>102.82176436687038</c:v>
                </c:pt>
                <c:pt idx="588">
                  <c:v>102.82187327202078</c:v>
                </c:pt>
                <c:pt idx="589">
                  <c:v>102.82198217450141</c:v>
                </c:pt>
                <c:pt idx="590">
                  <c:v>102.82209107431228</c:v>
                </c:pt>
                <c:pt idx="591">
                  <c:v>102.82219997145344</c:v>
                </c:pt>
                <c:pt idx="592">
                  <c:v>102.82230886592494</c:v>
                </c:pt>
                <c:pt idx="593">
                  <c:v>102.82241775772678</c:v>
                </c:pt>
                <c:pt idx="594">
                  <c:v>102.82252664685902</c:v>
                </c:pt>
                <c:pt idx="595">
                  <c:v>102.8226355333217</c:v>
                </c:pt>
                <c:pt idx="596">
                  <c:v>102.82274441711488</c:v>
                </c:pt>
                <c:pt idx="597">
                  <c:v>102.82285329823853</c:v>
                </c:pt>
                <c:pt idx="598">
                  <c:v>102.82296217669274</c:v>
                </c:pt>
                <c:pt idx="599">
                  <c:v>102.82307105247753</c:v>
                </c:pt>
                <c:pt idx="600">
                  <c:v>102.82317992559294</c:v>
                </c:pt>
                <c:pt idx="601">
                  <c:v>102.82328879603898</c:v>
                </c:pt>
                <c:pt idx="602">
                  <c:v>102.82339766381574</c:v>
                </c:pt>
                <c:pt idx="603">
                  <c:v>102.82350652892322</c:v>
                </c:pt>
                <c:pt idx="604">
                  <c:v>102.82361539136144</c:v>
                </c:pt>
                <c:pt idx="605">
                  <c:v>102.82372425113047</c:v>
                </c:pt>
                <c:pt idx="606">
                  <c:v>102.82383310823033</c:v>
                </c:pt>
                <c:pt idx="607">
                  <c:v>102.82394196266104</c:v>
                </c:pt>
                <c:pt idx="608">
                  <c:v>102.82405081442268</c:v>
                </c:pt>
                <c:pt idx="609">
                  <c:v>102.82415966351526</c:v>
                </c:pt>
                <c:pt idx="610">
                  <c:v>102.8242685099388</c:v>
                </c:pt>
                <c:pt idx="611">
                  <c:v>102.82437735369338</c:v>
                </c:pt>
                <c:pt idx="612">
                  <c:v>102.824486194779</c:v>
                </c:pt>
                <c:pt idx="613">
                  <c:v>102.82459503319571</c:v>
                </c:pt>
                <c:pt idx="614">
                  <c:v>102.82470386894353</c:v>
                </c:pt>
                <c:pt idx="615">
                  <c:v>102.82481270202251</c:v>
                </c:pt>
                <c:pt idx="616">
                  <c:v>102.82492153243271</c:v>
                </c:pt>
                <c:pt idx="617">
                  <c:v>102.82503036017413</c:v>
                </c:pt>
                <c:pt idx="618">
                  <c:v>102.82513918524681</c:v>
                </c:pt>
                <c:pt idx="619">
                  <c:v>102.82524800765081</c:v>
                </c:pt>
                <c:pt idx="620">
                  <c:v>102.82535682738614</c:v>
                </c:pt>
                <c:pt idx="621">
                  <c:v>102.82546564445285</c:v>
                </c:pt>
                <c:pt idx="622">
                  <c:v>102.82557445885098</c:v>
                </c:pt>
                <c:pt idx="623">
                  <c:v>102.82568327058056</c:v>
                </c:pt>
                <c:pt idx="624">
                  <c:v>102.82579207964162</c:v>
                </c:pt>
                <c:pt idx="625">
                  <c:v>102.8259008860342</c:v>
                </c:pt>
                <c:pt idx="626">
                  <c:v>102.82600968975835</c:v>
                </c:pt>
                <c:pt idx="627">
                  <c:v>102.82611849081408</c:v>
                </c:pt>
                <c:pt idx="628">
                  <c:v>102.82622728920144</c:v>
                </c:pt>
                <c:pt idx="629">
                  <c:v>102.82633608492047</c:v>
                </c:pt>
                <c:pt idx="630">
                  <c:v>102.8264448779712</c:v>
                </c:pt>
                <c:pt idx="631">
                  <c:v>102.82655366835368</c:v>
                </c:pt>
                <c:pt idx="632">
                  <c:v>102.82666245606794</c:v>
                </c:pt>
                <c:pt idx="633">
                  <c:v>102.82677124111399</c:v>
                </c:pt>
                <c:pt idx="634">
                  <c:v>102.8268800234919</c:v>
                </c:pt>
                <c:pt idx="635">
                  <c:v>102.8269888032017</c:v>
                </c:pt>
                <c:pt idx="636">
                  <c:v>102.8270975802434</c:v>
                </c:pt>
                <c:pt idx="637">
                  <c:v>102.82720635461709</c:v>
                </c:pt>
                <c:pt idx="638">
                  <c:v>102.82731512632274</c:v>
                </c:pt>
                <c:pt idx="639">
                  <c:v>102.82742389536044</c:v>
                </c:pt>
                <c:pt idx="640">
                  <c:v>102.8275326617302</c:v>
                </c:pt>
                <c:pt idx="641">
                  <c:v>102.82764142543208</c:v>
                </c:pt>
                <c:pt idx="642">
                  <c:v>102.82775018646608</c:v>
                </c:pt>
                <c:pt idx="643">
                  <c:v>102.82785894483226</c:v>
                </c:pt>
                <c:pt idx="644">
                  <c:v>102.82796770053065</c:v>
                </c:pt>
                <c:pt idx="645">
                  <c:v>102.82807645356129</c:v>
                </c:pt>
                <c:pt idx="646">
                  <c:v>102.82818520392421</c:v>
                </c:pt>
                <c:pt idx="647">
                  <c:v>102.82829395161943</c:v>
                </c:pt>
                <c:pt idx="648">
                  <c:v>102.82840269664703</c:v>
                </c:pt>
                <c:pt idx="649">
                  <c:v>102.82851143900702</c:v>
                </c:pt>
                <c:pt idx="650">
                  <c:v>102.82862017869944</c:v>
                </c:pt>
                <c:pt idx="651">
                  <c:v>102.82872891572431</c:v>
                </c:pt>
                <c:pt idx="652">
                  <c:v>102.8288376500817</c:v>
                </c:pt>
                <c:pt idx="653">
                  <c:v>102.82894638177162</c:v>
                </c:pt>
                <c:pt idx="654">
                  <c:v>102.82905511079412</c:v>
                </c:pt>
                <c:pt idx="655">
                  <c:v>102.82916383714921</c:v>
                </c:pt>
                <c:pt idx="656">
                  <c:v>102.82927256083696</c:v>
                </c:pt>
                <c:pt idx="657">
                  <c:v>102.82938128185738</c:v>
                </c:pt>
                <c:pt idx="658">
                  <c:v>102.82949000021053</c:v>
                </c:pt>
                <c:pt idx="659">
                  <c:v>102.82959871589644</c:v>
                </c:pt>
                <c:pt idx="660">
                  <c:v>102.82970742891513</c:v>
                </c:pt>
                <c:pt idx="661">
                  <c:v>102.82981613926664</c:v>
                </c:pt>
                <c:pt idx="662">
                  <c:v>102.82992484695103</c:v>
                </c:pt>
                <c:pt idx="663">
                  <c:v>102.83003355196831</c:v>
                </c:pt>
                <c:pt idx="664">
                  <c:v>102.83014225431855</c:v>
                </c:pt>
                <c:pt idx="665">
                  <c:v>102.83025095400173</c:v>
                </c:pt>
                <c:pt idx="666">
                  <c:v>102.83035965101791</c:v>
                </c:pt>
                <c:pt idx="667">
                  <c:v>102.83046834536715</c:v>
                </c:pt>
                <c:pt idx="668">
                  <c:v>102.83057703704948</c:v>
                </c:pt>
                <c:pt idx="669">
                  <c:v>102.83068572606491</c:v>
                </c:pt>
                <c:pt idx="670">
                  <c:v>102.8307944124135</c:v>
                </c:pt>
                <c:pt idx="671">
                  <c:v>102.83090309609528</c:v>
                </c:pt>
                <c:pt idx="672">
                  <c:v>102.83101177711028</c:v>
                </c:pt>
                <c:pt idx="673">
                  <c:v>102.83112045545855</c:v>
                </c:pt>
                <c:pt idx="674">
                  <c:v>102.83122913114011</c:v>
                </c:pt>
                <c:pt idx="675">
                  <c:v>102.83133780415501</c:v>
                </c:pt>
                <c:pt idx="676">
                  <c:v>102.83144647450328</c:v>
                </c:pt>
                <c:pt idx="677">
                  <c:v>102.83155514218495</c:v>
                </c:pt>
                <c:pt idx="678">
                  <c:v>102.83166380720006</c:v>
                </c:pt>
                <c:pt idx="679">
                  <c:v>102.83177246954865</c:v>
                </c:pt>
                <c:pt idx="680">
                  <c:v>102.83188112923078</c:v>
                </c:pt>
                <c:pt idx="681">
                  <c:v>102.83198978624644</c:v>
                </c:pt>
                <c:pt idx="682">
                  <c:v>102.83209844059567</c:v>
                </c:pt>
                <c:pt idx="683">
                  <c:v>102.83220709227855</c:v>
                </c:pt>
                <c:pt idx="684">
                  <c:v>102.83231574129509</c:v>
                </c:pt>
                <c:pt idx="685">
                  <c:v>102.83242438764532</c:v>
                </c:pt>
                <c:pt idx="686">
                  <c:v>102.83253303132929</c:v>
                </c:pt>
                <c:pt idx="687">
                  <c:v>102.83264167234702</c:v>
                </c:pt>
                <c:pt idx="688">
                  <c:v>102.83275031069854</c:v>
                </c:pt>
                <c:pt idx="689">
                  <c:v>102.83285894638392</c:v>
                </c:pt>
                <c:pt idx="690">
                  <c:v>102.8329675794032</c:v>
                </c:pt>
                <c:pt idx="691">
                  <c:v>102.83307620975637</c:v>
                </c:pt>
                <c:pt idx="692">
                  <c:v>102.83318483744348</c:v>
                </c:pt>
                <c:pt idx="693">
                  <c:v>102.8332934624646</c:v>
                </c:pt>
                <c:pt idx="694">
                  <c:v>102.83340208481972</c:v>
                </c:pt>
                <c:pt idx="695">
                  <c:v>102.83351070450891</c:v>
                </c:pt>
                <c:pt idx="696">
                  <c:v>102.8336193215322</c:v>
                </c:pt>
                <c:pt idx="697">
                  <c:v>102.8337279358896</c:v>
                </c:pt>
                <c:pt idx="698">
                  <c:v>102.83383654758117</c:v>
                </c:pt>
                <c:pt idx="699">
                  <c:v>102.83394515660697</c:v>
                </c:pt>
                <c:pt idx="700">
                  <c:v>102.83405376296699</c:v>
                </c:pt>
                <c:pt idx="701">
                  <c:v>102.83416236666129</c:v>
                </c:pt>
                <c:pt idx="702">
                  <c:v>102.83427096768992</c:v>
                </c:pt>
                <c:pt idx="703">
                  <c:v>102.83437956605287</c:v>
                </c:pt>
                <c:pt idx="704">
                  <c:v>102.83448816175023</c:v>
                </c:pt>
                <c:pt idx="705">
                  <c:v>102.83459675478198</c:v>
                </c:pt>
                <c:pt idx="706">
                  <c:v>102.83470534514822</c:v>
                </c:pt>
                <c:pt idx="707">
                  <c:v>102.83481393284895</c:v>
                </c:pt>
                <c:pt idx="708">
                  <c:v>102.83492251788419</c:v>
                </c:pt>
                <c:pt idx="709">
                  <c:v>102.835031100254</c:v>
                </c:pt>
                <c:pt idx="710">
                  <c:v>102.83513967995843</c:v>
                </c:pt>
                <c:pt idx="711">
                  <c:v>102.83524825699747</c:v>
                </c:pt>
                <c:pt idx="712">
                  <c:v>102.83535683137121</c:v>
                </c:pt>
                <c:pt idx="713">
                  <c:v>102.83546540307967</c:v>
                </c:pt>
                <c:pt idx="714">
                  <c:v>102.83557397212284</c:v>
                </c:pt>
                <c:pt idx="715">
                  <c:v>102.83568253850081</c:v>
                </c:pt>
                <c:pt idx="716">
                  <c:v>102.83579110221361</c:v>
                </c:pt>
                <c:pt idx="717">
                  <c:v>102.83589966326124</c:v>
                </c:pt>
                <c:pt idx="718">
                  <c:v>102.83600822164379</c:v>
                </c:pt>
                <c:pt idx="719">
                  <c:v>102.83611677736126</c:v>
                </c:pt>
                <c:pt idx="720">
                  <c:v>102.83622533041368</c:v>
                </c:pt>
                <c:pt idx="721">
                  <c:v>102.83633388080109</c:v>
                </c:pt>
                <c:pt idx="722">
                  <c:v>102.83644242852357</c:v>
                </c:pt>
                <c:pt idx="723">
                  <c:v>102.83655097358111</c:v>
                </c:pt>
                <c:pt idx="724">
                  <c:v>102.83665951597375</c:v>
                </c:pt>
                <c:pt idx="725">
                  <c:v>102.83676805570154</c:v>
                </c:pt>
                <c:pt idx="726">
                  <c:v>102.83687659276451</c:v>
                </c:pt>
                <c:pt idx="727">
                  <c:v>102.83698512716271</c:v>
                </c:pt>
                <c:pt idx="728">
                  <c:v>102.83709365889615</c:v>
                </c:pt>
                <c:pt idx="729">
                  <c:v>102.83720218796489</c:v>
                </c:pt>
                <c:pt idx="730">
                  <c:v>102.83731071436897</c:v>
                </c:pt>
                <c:pt idx="731">
                  <c:v>102.8374192381084</c:v>
                </c:pt>
                <c:pt idx="732">
                  <c:v>102.83752775918322</c:v>
                </c:pt>
                <c:pt idx="733">
                  <c:v>102.83763627759348</c:v>
                </c:pt>
                <c:pt idx="734">
                  <c:v>102.8377447933392</c:v>
                </c:pt>
                <c:pt idx="735">
                  <c:v>102.83785330642043</c:v>
                </c:pt>
                <c:pt idx="736">
                  <c:v>102.83796181683721</c:v>
                </c:pt>
                <c:pt idx="737">
                  <c:v>102.83807032458957</c:v>
                </c:pt>
                <c:pt idx="738">
                  <c:v>102.83817882967755</c:v>
                </c:pt>
                <c:pt idx="739">
                  <c:v>102.83828733210117</c:v>
                </c:pt>
                <c:pt idx="740">
                  <c:v>102.83839583186048</c:v>
                </c:pt>
                <c:pt idx="741">
                  <c:v>102.83850432895554</c:v>
                </c:pt>
                <c:pt idx="742">
                  <c:v>102.83861282338633</c:v>
                </c:pt>
                <c:pt idx="743">
                  <c:v>102.83872131515294</c:v>
                </c:pt>
                <c:pt idx="744">
                  <c:v>102.83882980425538</c:v>
                </c:pt>
                <c:pt idx="745">
                  <c:v>102.83893829069368</c:v>
                </c:pt>
                <c:pt idx="746">
                  <c:v>102.83904677446789</c:v>
                </c:pt>
                <c:pt idx="747">
                  <c:v>102.83915525557805</c:v>
                </c:pt>
                <c:pt idx="748">
                  <c:v>102.83926373402417</c:v>
                </c:pt>
                <c:pt idx="749">
                  <c:v>102.83937220980631</c:v>
                </c:pt>
                <c:pt idx="750">
                  <c:v>102.8394806829245</c:v>
                </c:pt>
                <c:pt idx="751">
                  <c:v>102.83958915337878</c:v>
                </c:pt>
                <c:pt idx="752">
                  <c:v>102.83969762116919</c:v>
                </c:pt>
                <c:pt idx="753">
                  <c:v>102.83980608629575</c:v>
                </c:pt>
                <c:pt idx="754">
                  <c:v>102.83991454875851</c:v>
                </c:pt>
                <c:pt idx="755">
                  <c:v>102.84002300855749</c:v>
                </c:pt>
                <c:pt idx="756">
                  <c:v>102.84013146569276</c:v>
                </c:pt>
                <c:pt idx="757">
                  <c:v>102.84023992016432</c:v>
                </c:pt>
                <c:pt idx="758">
                  <c:v>102.84034837197224</c:v>
                </c:pt>
                <c:pt idx="759">
                  <c:v>102.8404568211165</c:v>
                </c:pt>
                <c:pt idx="760">
                  <c:v>102.84056526759719</c:v>
                </c:pt>
                <c:pt idx="761">
                  <c:v>102.84067371141434</c:v>
                </c:pt>
                <c:pt idx="762">
                  <c:v>102.84078215256797</c:v>
                </c:pt>
                <c:pt idx="763">
                  <c:v>102.84089059105811</c:v>
                </c:pt>
                <c:pt idx="764">
                  <c:v>102.84099902688482</c:v>
                </c:pt>
                <c:pt idx="765">
                  <c:v>102.84110746004812</c:v>
                </c:pt>
                <c:pt idx="766">
                  <c:v>102.84121589054804</c:v>
                </c:pt>
                <c:pt idx="767">
                  <c:v>102.84132431838465</c:v>
                </c:pt>
                <c:pt idx="768">
                  <c:v>102.84143274355795</c:v>
                </c:pt>
                <c:pt idx="769">
                  <c:v>102.84154116606797</c:v>
                </c:pt>
                <c:pt idx="770">
                  <c:v>102.84164958591478</c:v>
                </c:pt>
                <c:pt idx="771">
                  <c:v>102.84175800309841</c:v>
                </c:pt>
                <c:pt idx="772">
                  <c:v>102.84186641761887</c:v>
                </c:pt>
                <c:pt idx="773">
                  <c:v>102.84197482947621</c:v>
                </c:pt>
                <c:pt idx="774">
                  <c:v>102.8420832386705</c:v>
                </c:pt>
                <c:pt idx="775">
                  <c:v>102.84219164520172</c:v>
                </c:pt>
                <c:pt idx="776">
                  <c:v>102.84230004906993</c:v>
                </c:pt>
                <c:pt idx="777">
                  <c:v>102.8424084502752</c:v>
                </c:pt>
                <c:pt idx="778">
                  <c:v>102.84251684881751</c:v>
                </c:pt>
                <c:pt idx="779">
                  <c:v>102.84262524469692</c:v>
                </c:pt>
                <c:pt idx="780">
                  <c:v>102.84273363791347</c:v>
                </c:pt>
                <c:pt idx="781">
                  <c:v>102.84284202846719</c:v>
                </c:pt>
                <c:pt idx="782">
                  <c:v>102.84295041635812</c:v>
                </c:pt>
                <c:pt idx="783">
                  <c:v>102.8430588015863</c:v>
                </c:pt>
                <c:pt idx="784">
                  <c:v>102.84316718415175</c:v>
                </c:pt>
                <c:pt idx="785">
                  <c:v>102.84327556405452</c:v>
                </c:pt>
                <c:pt idx="786">
                  <c:v>102.84338394129466</c:v>
                </c:pt>
                <c:pt idx="787">
                  <c:v>102.84349231587218</c:v>
                </c:pt>
                <c:pt idx="788">
                  <c:v>102.84360068778713</c:v>
                </c:pt>
                <c:pt idx="789">
                  <c:v>102.84370905703955</c:v>
                </c:pt>
                <c:pt idx="790">
                  <c:v>102.84381742362946</c:v>
                </c:pt>
                <c:pt idx="791">
                  <c:v>102.84392578755688</c:v>
                </c:pt>
                <c:pt idx="792">
                  <c:v>102.8440341488219</c:v>
                </c:pt>
                <c:pt idx="793">
                  <c:v>102.84414250742452</c:v>
                </c:pt>
                <c:pt idx="794">
                  <c:v>102.84425086336478</c:v>
                </c:pt>
                <c:pt idx="795">
                  <c:v>102.84435921664273</c:v>
                </c:pt>
                <c:pt idx="796">
                  <c:v>102.84446756725839</c:v>
                </c:pt>
                <c:pt idx="797">
                  <c:v>102.84457591521181</c:v>
                </c:pt>
                <c:pt idx="798">
                  <c:v>102.844684260503</c:v>
                </c:pt>
                <c:pt idx="799">
                  <c:v>102.84479260313203</c:v>
                </c:pt>
                <c:pt idx="800">
                  <c:v>102.84490094309891</c:v>
                </c:pt>
                <c:pt idx="801">
                  <c:v>102.8450092804037</c:v>
                </c:pt>
                <c:pt idx="802">
                  <c:v>102.84511761504641</c:v>
                </c:pt>
                <c:pt idx="803">
                  <c:v>102.84522594702709</c:v>
                </c:pt>
                <c:pt idx="804">
                  <c:v>102.84533427634578</c:v>
                </c:pt>
                <c:pt idx="805">
                  <c:v>102.84544260300252</c:v>
                </c:pt>
                <c:pt idx="806">
                  <c:v>102.84555092699733</c:v>
                </c:pt>
                <c:pt idx="807">
                  <c:v>102.84565924833025</c:v>
                </c:pt>
                <c:pt idx="808">
                  <c:v>102.84576756700133</c:v>
                </c:pt>
                <c:pt idx="809">
                  <c:v>102.84587588301059</c:v>
                </c:pt>
                <c:pt idx="810">
                  <c:v>102.84598419635809</c:v>
                </c:pt>
                <c:pt idx="811">
                  <c:v>102.84609250704382</c:v>
                </c:pt>
                <c:pt idx="812">
                  <c:v>102.84620081506786</c:v>
                </c:pt>
                <c:pt idx="813">
                  <c:v>102.84630912043022</c:v>
                </c:pt>
                <c:pt idx="814">
                  <c:v>102.84641742313096</c:v>
                </c:pt>
                <c:pt idx="815">
                  <c:v>102.8465257231701</c:v>
                </c:pt>
                <c:pt idx="816">
                  <c:v>102.84663402054768</c:v>
                </c:pt>
                <c:pt idx="817">
                  <c:v>102.84674231526374</c:v>
                </c:pt>
                <c:pt idx="818">
                  <c:v>102.84685060731832</c:v>
                </c:pt>
                <c:pt idx="819">
                  <c:v>102.84695889671143</c:v>
                </c:pt>
                <c:pt idx="820">
                  <c:v>102.84706718344312</c:v>
                </c:pt>
                <c:pt idx="821">
                  <c:v>102.84717546751344</c:v>
                </c:pt>
                <c:pt idx="822">
                  <c:v>102.84728374892242</c:v>
                </c:pt>
                <c:pt idx="823">
                  <c:v>102.8473920276701</c:v>
                </c:pt>
                <c:pt idx="824">
                  <c:v>102.84750030375649</c:v>
                </c:pt>
                <c:pt idx="825">
                  <c:v>102.84760857718166</c:v>
                </c:pt>
                <c:pt idx="826">
                  <c:v>102.84771684794563</c:v>
                </c:pt>
                <c:pt idx="827">
                  <c:v>102.84782511604844</c:v>
                </c:pt>
                <c:pt idx="828">
                  <c:v>102.84793338149014</c:v>
                </c:pt>
                <c:pt idx="829">
                  <c:v>102.84804164427071</c:v>
                </c:pt>
                <c:pt idx="830">
                  <c:v>102.84814990439024</c:v>
                </c:pt>
                <c:pt idx="831">
                  <c:v>102.84825816184876</c:v>
                </c:pt>
                <c:pt idx="832">
                  <c:v>102.84836641664631</c:v>
                </c:pt>
                <c:pt idx="833">
                  <c:v>102.8484746687829</c:v>
                </c:pt>
                <c:pt idx="834">
                  <c:v>102.8485829182586</c:v>
                </c:pt>
                <c:pt idx="835">
                  <c:v>102.8486911650734</c:v>
                </c:pt>
                <c:pt idx="836">
                  <c:v>102.84879940922737</c:v>
                </c:pt>
                <c:pt idx="837">
                  <c:v>102.84890765072055</c:v>
                </c:pt>
                <c:pt idx="838">
                  <c:v>102.84901588955297</c:v>
                </c:pt>
                <c:pt idx="839">
                  <c:v>102.84912412572464</c:v>
                </c:pt>
                <c:pt idx="840">
                  <c:v>102.84923235923561</c:v>
                </c:pt>
                <c:pt idx="841">
                  <c:v>102.84934059008596</c:v>
                </c:pt>
                <c:pt idx="842">
                  <c:v>102.84944881827569</c:v>
                </c:pt>
                <c:pt idx="843">
                  <c:v>102.84955704380482</c:v>
                </c:pt>
                <c:pt idx="844">
                  <c:v>102.8496652666734</c:v>
                </c:pt>
                <c:pt idx="845">
                  <c:v>102.84977348688147</c:v>
                </c:pt>
                <c:pt idx="846">
                  <c:v>102.84988170442908</c:v>
                </c:pt>
                <c:pt idx="847">
                  <c:v>102.84998991931623</c:v>
                </c:pt>
                <c:pt idx="848">
                  <c:v>102.85009813154299</c:v>
                </c:pt>
                <c:pt idx="849">
                  <c:v>102.85020634110938</c:v>
                </c:pt>
                <c:pt idx="850">
                  <c:v>102.85031454801545</c:v>
                </c:pt>
                <c:pt idx="851">
                  <c:v>102.85042275226121</c:v>
                </c:pt>
                <c:pt idx="852">
                  <c:v>102.85053095384673</c:v>
                </c:pt>
                <c:pt idx="853">
                  <c:v>102.850639152772</c:v>
                </c:pt>
                <c:pt idx="854">
                  <c:v>102.85074734903712</c:v>
                </c:pt>
                <c:pt idx="855">
                  <c:v>102.85085554264208</c:v>
                </c:pt>
                <c:pt idx="856">
                  <c:v>102.85096373358692</c:v>
                </c:pt>
                <c:pt idx="857">
                  <c:v>102.85107192187168</c:v>
                </c:pt>
                <c:pt idx="858">
                  <c:v>102.85118010749642</c:v>
                </c:pt>
                <c:pt idx="859">
                  <c:v>102.85128829046113</c:v>
                </c:pt>
                <c:pt idx="860">
                  <c:v>102.85139647076588</c:v>
                </c:pt>
                <c:pt idx="861">
                  <c:v>102.8515046484107</c:v>
                </c:pt>
                <c:pt idx="862">
                  <c:v>102.85161282339561</c:v>
                </c:pt>
                <c:pt idx="863">
                  <c:v>102.85172099572068</c:v>
                </c:pt>
                <c:pt idx="864">
                  <c:v>102.85182916538592</c:v>
                </c:pt>
                <c:pt idx="865">
                  <c:v>102.85193733239136</c:v>
                </c:pt>
                <c:pt idx="866">
                  <c:v>102.85204549673706</c:v>
                </c:pt>
                <c:pt idx="867">
                  <c:v>102.85215365842305</c:v>
                </c:pt>
                <c:pt idx="868">
                  <c:v>102.85226181744936</c:v>
                </c:pt>
                <c:pt idx="869">
                  <c:v>102.85236997381602</c:v>
                </c:pt>
                <c:pt idx="870">
                  <c:v>102.85247812752309</c:v>
                </c:pt>
                <c:pt idx="871">
                  <c:v>102.85258627857057</c:v>
                </c:pt>
                <c:pt idx="872">
                  <c:v>102.85269442695852</c:v>
                </c:pt>
                <c:pt idx="873">
                  <c:v>102.85280257268697</c:v>
                </c:pt>
                <c:pt idx="874">
                  <c:v>102.85291071575595</c:v>
                </c:pt>
                <c:pt idx="875">
                  <c:v>102.85301885616552</c:v>
                </c:pt>
                <c:pt idx="876">
                  <c:v>102.85312699391571</c:v>
                </c:pt>
                <c:pt idx="877">
                  <c:v>102.85323512900655</c:v>
                </c:pt>
                <c:pt idx="878">
                  <c:v>102.85334326143804</c:v>
                </c:pt>
                <c:pt idx="879">
                  <c:v>102.85345139121027</c:v>
                </c:pt>
                <c:pt idx="880">
                  <c:v>102.85355951832325</c:v>
                </c:pt>
                <c:pt idx="881">
                  <c:v>102.85366764277704</c:v>
                </c:pt>
                <c:pt idx="882">
                  <c:v>102.85377576457164</c:v>
                </c:pt>
                <c:pt idx="883">
                  <c:v>102.8538838837071</c:v>
                </c:pt>
                <c:pt idx="884">
                  <c:v>102.85399200018345</c:v>
                </c:pt>
                <c:pt idx="885">
                  <c:v>102.85410011400076</c:v>
                </c:pt>
                <c:pt idx="886">
                  <c:v>102.85420822515904</c:v>
                </c:pt>
                <c:pt idx="887">
                  <c:v>102.85431633365833</c:v>
                </c:pt>
                <c:pt idx="888">
                  <c:v>102.85442443949866</c:v>
                </c:pt>
                <c:pt idx="889">
                  <c:v>102.85453254268006</c:v>
                </c:pt>
                <c:pt idx="890">
                  <c:v>102.85464064320257</c:v>
                </c:pt>
                <c:pt idx="891">
                  <c:v>102.85474874106626</c:v>
                </c:pt>
                <c:pt idx="892">
                  <c:v>102.85485683627113</c:v>
                </c:pt>
                <c:pt idx="893">
                  <c:v>102.85496492881721</c:v>
                </c:pt>
                <c:pt idx="894">
                  <c:v>102.85507301870457</c:v>
                </c:pt>
                <c:pt idx="895">
                  <c:v>102.85518110593321</c:v>
                </c:pt>
                <c:pt idx="896">
                  <c:v>102.8552891905032</c:v>
                </c:pt>
                <c:pt idx="897">
                  <c:v>102.85539727241456</c:v>
                </c:pt>
                <c:pt idx="898">
                  <c:v>102.85550535166732</c:v>
                </c:pt>
                <c:pt idx="899">
                  <c:v>102.85561342826151</c:v>
                </c:pt>
                <c:pt idx="900">
                  <c:v>102.8557215021972</c:v>
                </c:pt>
                <c:pt idx="901">
                  <c:v>102.85582957347441</c:v>
                </c:pt>
                <c:pt idx="902">
                  <c:v>102.85593764209315</c:v>
                </c:pt>
                <c:pt idx="903">
                  <c:v>102.85604570805347</c:v>
                </c:pt>
                <c:pt idx="904">
                  <c:v>102.85615377135544</c:v>
                </c:pt>
                <c:pt idx="905">
                  <c:v>102.85626183199905</c:v>
                </c:pt>
                <c:pt idx="906">
                  <c:v>102.85636988998436</c:v>
                </c:pt>
                <c:pt idx="907">
                  <c:v>102.85647794531143</c:v>
                </c:pt>
                <c:pt idx="908">
                  <c:v>102.85658599798023</c:v>
                </c:pt>
                <c:pt idx="909">
                  <c:v>102.85669404799084</c:v>
                </c:pt>
                <c:pt idx="910">
                  <c:v>102.8568020953433</c:v>
                </c:pt>
                <c:pt idx="911">
                  <c:v>102.85691014003763</c:v>
                </c:pt>
                <c:pt idx="912">
                  <c:v>102.85701818207387</c:v>
                </c:pt>
                <c:pt idx="913">
                  <c:v>102.85712622145206</c:v>
                </c:pt>
                <c:pt idx="914">
                  <c:v>102.85723425817224</c:v>
                </c:pt>
                <c:pt idx="915">
                  <c:v>102.85734229223443</c:v>
                </c:pt>
                <c:pt idx="916">
                  <c:v>102.8574503236387</c:v>
                </c:pt>
                <c:pt idx="917">
                  <c:v>102.85755835238507</c:v>
                </c:pt>
                <c:pt idx="918">
                  <c:v>102.85766637847354</c:v>
                </c:pt>
                <c:pt idx="919">
                  <c:v>102.85777440190419</c:v>
                </c:pt>
                <c:pt idx="920">
                  <c:v>102.85788242267705</c:v>
                </c:pt>
                <c:pt idx="921">
                  <c:v>102.85799044079214</c:v>
                </c:pt>
                <c:pt idx="922">
                  <c:v>102.85809845624949</c:v>
                </c:pt>
                <c:pt idx="923">
                  <c:v>102.85820646904916</c:v>
                </c:pt>
                <c:pt idx="924">
                  <c:v>102.85831447919118</c:v>
                </c:pt>
                <c:pt idx="925">
                  <c:v>102.85842248667556</c:v>
                </c:pt>
                <c:pt idx="926">
                  <c:v>102.85853049150239</c:v>
                </c:pt>
                <c:pt idx="927">
                  <c:v>102.85863849367166</c:v>
                </c:pt>
                <c:pt idx="928">
                  <c:v>102.85874649318342</c:v>
                </c:pt>
                <c:pt idx="929">
                  <c:v>102.85885449003771</c:v>
                </c:pt>
                <c:pt idx="930">
                  <c:v>102.85896248423457</c:v>
                </c:pt>
                <c:pt idx="931">
                  <c:v>102.85907047577402</c:v>
                </c:pt>
                <c:pt idx="932">
                  <c:v>102.85917846465611</c:v>
                </c:pt>
                <c:pt idx="933">
                  <c:v>102.85928645088086</c:v>
                </c:pt>
                <c:pt idx="934">
                  <c:v>102.85939443444833</c:v>
                </c:pt>
                <c:pt idx="935">
                  <c:v>102.85950241535855</c:v>
                </c:pt>
                <c:pt idx="936">
                  <c:v>102.85961039361155</c:v>
                </c:pt>
                <c:pt idx="937">
                  <c:v>102.85971836920736</c:v>
                </c:pt>
                <c:pt idx="938">
                  <c:v>102.85982634214602</c:v>
                </c:pt>
                <c:pt idx="939">
                  <c:v>102.85993431242757</c:v>
                </c:pt>
                <c:pt idx="940">
                  <c:v>102.86004228005206</c:v>
                </c:pt>
                <c:pt idx="941">
                  <c:v>102.8601502450195</c:v>
                </c:pt>
                <c:pt idx="942">
                  <c:v>102.86025820732993</c:v>
                </c:pt>
                <c:pt idx="943">
                  <c:v>102.8603661669834</c:v>
                </c:pt>
                <c:pt idx="944">
                  <c:v>102.86047412397993</c:v>
                </c:pt>
                <c:pt idx="945">
                  <c:v>102.86058207831957</c:v>
                </c:pt>
                <c:pt idx="946">
                  <c:v>102.86069003000236</c:v>
                </c:pt>
                <c:pt idx="947">
                  <c:v>102.86079797902832</c:v>
                </c:pt>
                <c:pt idx="948">
                  <c:v>102.86090592539749</c:v>
                </c:pt>
                <c:pt idx="949">
                  <c:v>102.86101386910991</c:v>
                </c:pt>
                <c:pt idx="950">
                  <c:v>102.86112181016563</c:v>
                </c:pt>
                <c:pt idx="951">
                  <c:v>102.86122974856465</c:v>
                </c:pt>
                <c:pt idx="952">
                  <c:v>102.86133768430706</c:v>
                </c:pt>
                <c:pt idx="953">
                  <c:v>102.86144561739285</c:v>
                </c:pt>
                <c:pt idx="954">
                  <c:v>102.86155354782207</c:v>
                </c:pt>
                <c:pt idx="955">
                  <c:v>102.86166147559476</c:v>
                </c:pt>
                <c:pt idx="956">
                  <c:v>102.86176940071094</c:v>
                </c:pt>
                <c:pt idx="957">
                  <c:v>102.86187732317067</c:v>
                </c:pt>
                <c:pt idx="958">
                  <c:v>102.86198524297397</c:v>
                </c:pt>
                <c:pt idx="959">
                  <c:v>102.86209316012089</c:v>
                </c:pt>
                <c:pt idx="960">
                  <c:v>102.86220107461145</c:v>
                </c:pt>
                <c:pt idx="961">
                  <c:v>102.8623089864457</c:v>
                </c:pt>
                <c:pt idx="962">
                  <c:v>102.86241689562365</c:v>
                </c:pt>
                <c:pt idx="963">
                  <c:v>102.86252480214539</c:v>
                </c:pt>
                <c:pt idx="964">
                  <c:v>102.8626327060109</c:v>
                </c:pt>
                <c:pt idx="965">
                  <c:v>102.86274060722025</c:v>
                </c:pt>
                <c:pt idx="966">
                  <c:v>102.86284850577346</c:v>
                </c:pt>
                <c:pt idx="967">
                  <c:v>102.86295640167057</c:v>
                </c:pt>
                <c:pt idx="968">
                  <c:v>102.86306429491162</c:v>
                </c:pt>
                <c:pt idx="969">
                  <c:v>102.86317218549664</c:v>
                </c:pt>
                <c:pt idx="970">
                  <c:v>102.86328007342567</c:v>
                </c:pt>
                <c:pt idx="971">
                  <c:v>102.86338795869875</c:v>
                </c:pt>
                <c:pt idx="972">
                  <c:v>102.8634958413159</c:v>
                </c:pt>
                <c:pt idx="973">
                  <c:v>102.86360372127717</c:v>
                </c:pt>
                <c:pt idx="974">
                  <c:v>102.8637115985826</c:v>
                </c:pt>
                <c:pt idx="975">
                  <c:v>102.86381947323224</c:v>
                </c:pt>
                <c:pt idx="976">
                  <c:v>102.86392734522607</c:v>
                </c:pt>
                <c:pt idx="977">
                  <c:v>102.86403521456418</c:v>
                </c:pt>
                <c:pt idx="978">
                  <c:v>102.8641430812466</c:v>
                </c:pt>
                <c:pt idx="979">
                  <c:v>102.86425094527333</c:v>
                </c:pt>
                <c:pt idx="980">
                  <c:v>102.86435880664445</c:v>
                </c:pt>
                <c:pt idx="981">
                  <c:v>102.86446666535997</c:v>
                </c:pt>
                <c:pt idx="982">
                  <c:v>102.86457452141994</c:v>
                </c:pt>
                <c:pt idx="983">
                  <c:v>102.86468237482438</c:v>
                </c:pt>
                <c:pt idx="984">
                  <c:v>102.86479022557333</c:v>
                </c:pt>
                <c:pt idx="985">
                  <c:v>102.86489807366684</c:v>
                </c:pt>
                <c:pt idx="986">
                  <c:v>102.86500591910493</c:v>
                </c:pt>
                <c:pt idx="987">
                  <c:v>102.86511376188766</c:v>
                </c:pt>
                <c:pt idx="988">
                  <c:v>102.86522160201504</c:v>
                </c:pt>
                <c:pt idx="989">
                  <c:v>102.8653294394871</c:v>
                </c:pt>
                <c:pt idx="990">
                  <c:v>102.86543727430391</c:v>
                </c:pt>
                <c:pt idx="991">
                  <c:v>102.86554510646548</c:v>
                </c:pt>
                <c:pt idx="992">
                  <c:v>102.86565293597185</c:v>
                </c:pt>
                <c:pt idx="993">
                  <c:v>102.86576076282307</c:v>
                </c:pt>
                <c:pt idx="994">
                  <c:v>102.86586858701916</c:v>
                </c:pt>
                <c:pt idx="995">
                  <c:v>102.86597640856017</c:v>
                </c:pt>
                <c:pt idx="996">
                  <c:v>102.86608422744612</c:v>
                </c:pt>
                <c:pt idx="997">
                  <c:v>102.86619204367707</c:v>
                </c:pt>
                <c:pt idx="998">
                  <c:v>102.86629985725304</c:v>
                </c:pt>
                <c:pt idx="999">
                  <c:v>102.86640766817406</c:v>
                </c:pt>
                <c:pt idx="1000">
                  <c:v>102.86651547644018</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31.900100000000162</c:v>
                </c:pt>
                <c:pt idx="379">
                  <c:v>31.900200000000162</c:v>
                </c:pt>
                <c:pt idx="380">
                  <c:v>31.900300000000161</c:v>
                </c:pt>
                <c:pt idx="381">
                  <c:v>31.900400000000161</c:v>
                </c:pt>
                <c:pt idx="382">
                  <c:v>31.900500000000161</c:v>
                </c:pt>
                <c:pt idx="383">
                  <c:v>31.900600000000161</c:v>
                </c:pt>
                <c:pt idx="384">
                  <c:v>31.90070000000016</c:v>
                </c:pt>
                <c:pt idx="385">
                  <c:v>31.90080000000016</c:v>
                </c:pt>
                <c:pt idx="386">
                  <c:v>31.90090000000016</c:v>
                </c:pt>
                <c:pt idx="387">
                  <c:v>31.90100000000016</c:v>
                </c:pt>
                <c:pt idx="388">
                  <c:v>31.901100000000159</c:v>
                </c:pt>
                <c:pt idx="389">
                  <c:v>31.901200000000159</c:v>
                </c:pt>
                <c:pt idx="390">
                  <c:v>31.901300000000159</c:v>
                </c:pt>
                <c:pt idx="391">
                  <c:v>31.901400000000159</c:v>
                </c:pt>
                <c:pt idx="392">
                  <c:v>31.901500000000159</c:v>
                </c:pt>
                <c:pt idx="393">
                  <c:v>31.901600000000158</c:v>
                </c:pt>
                <c:pt idx="394">
                  <c:v>31.901700000000158</c:v>
                </c:pt>
                <c:pt idx="395">
                  <c:v>31.901800000000158</c:v>
                </c:pt>
                <c:pt idx="396">
                  <c:v>31.901900000000158</c:v>
                </c:pt>
                <c:pt idx="397">
                  <c:v>31.902000000000157</c:v>
                </c:pt>
                <c:pt idx="398">
                  <c:v>31.902100000000157</c:v>
                </c:pt>
                <c:pt idx="399">
                  <c:v>31.902200000000157</c:v>
                </c:pt>
                <c:pt idx="400">
                  <c:v>31.902300000000157</c:v>
                </c:pt>
                <c:pt idx="401">
                  <c:v>31.902400000000156</c:v>
                </c:pt>
                <c:pt idx="402">
                  <c:v>31.902500000000156</c:v>
                </c:pt>
                <c:pt idx="403">
                  <c:v>31.902600000000156</c:v>
                </c:pt>
                <c:pt idx="404">
                  <c:v>31.902700000000156</c:v>
                </c:pt>
                <c:pt idx="405">
                  <c:v>31.902800000000155</c:v>
                </c:pt>
                <c:pt idx="406">
                  <c:v>31.902900000000155</c:v>
                </c:pt>
                <c:pt idx="407">
                  <c:v>31.903000000000155</c:v>
                </c:pt>
                <c:pt idx="408">
                  <c:v>31.903100000000155</c:v>
                </c:pt>
                <c:pt idx="409">
                  <c:v>31.903200000000155</c:v>
                </c:pt>
                <c:pt idx="410">
                  <c:v>31.903300000000154</c:v>
                </c:pt>
                <c:pt idx="411">
                  <c:v>31.903400000000154</c:v>
                </c:pt>
                <c:pt idx="412">
                  <c:v>31.903500000000154</c:v>
                </c:pt>
                <c:pt idx="413">
                  <c:v>31.903600000000154</c:v>
                </c:pt>
                <c:pt idx="414">
                  <c:v>31.903700000000153</c:v>
                </c:pt>
                <c:pt idx="415">
                  <c:v>31.903800000000153</c:v>
                </c:pt>
                <c:pt idx="416">
                  <c:v>31.903900000000153</c:v>
                </c:pt>
                <c:pt idx="417">
                  <c:v>31.904000000000153</c:v>
                </c:pt>
                <c:pt idx="418">
                  <c:v>31.904100000000152</c:v>
                </c:pt>
                <c:pt idx="419">
                  <c:v>31.904200000000152</c:v>
                </c:pt>
                <c:pt idx="420">
                  <c:v>31.904300000000152</c:v>
                </c:pt>
                <c:pt idx="421">
                  <c:v>31.904400000000152</c:v>
                </c:pt>
                <c:pt idx="422">
                  <c:v>31.904500000000152</c:v>
                </c:pt>
                <c:pt idx="423">
                  <c:v>31.904600000000151</c:v>
                </c:pt>
                <c:pt idx="424">
                  <c:v>31.904700000000151</c:v>
                </c:pt>
                <c:pt idx="425">
                  <c:v>31.904800000000151</c:v>
                </c:pt>
                <c:pt idx="426">
                  <c:v>31.904900000000151</c:v>
                </c:pt>
                <c:pt idx="427">
                  <c:v>31.90500000000015</c:v>
                </c:pt>
                <c:pt idx="428">
                  <c:v>31.90510000000015</c:v>
                </c:pt>
                <c:pt idx="429">
                  <c:v>31.90520000000015</c:v>
                </c:pt>
                <c:pt idx="430">
                  <c:v>31.90530000000015</c:v>
                </c:pt>
                <c:pt idx="431">
                  <c:v>31.905400000000149</c:v>
                </c:pt>
                <c:pt idx="432">
                  <c:v>31.905500000000149</c:v>
                </c:pt>
                <c:pt idx="433">
                  <c:v>31.905600000000149</c:v>
                </c:pt>
                <c:pt idx="434">
                  <c:v>31.905700000000149</c:v>
                </c:pt>
                <c:pt idx="435">
                  <c:v>31.905800000000148</c:v>
                </c:pt>
                <c:pt idx="436">
                  <c:v>31.905900000000148</c:v>
                </c:pt>
                <c:pt idx="437">
                  <c:v>31.906000000000148</c:v>
                </c:pt>
                <c:pt idx="438">
                  <c:v>31.906100000000148</c:v>
                </c:pt>
                <c:pt idx="439">
                  <c:v>31.906200000000148</c:v>
                </c:pt>
                <c:pt idx="440">
                  <c:v>31.906300000000147</c:v>
                </c:pt>
                <c:pt idx="441">
                  <c:v>31.906400000000147</c:v>
                </c:pt>
                <c:pt idx="442">
                  <c:v>31.906500000000147</c:v>
                </c:pt>
                <c:pt idx="443">
                  <c:v>31.906600000000147</c:v>
                </c:pt>
                <c:pt idx="444">
                  <c:v>31.906700000000146</c:v>
                </c:pt>
                <c:pt idx="445">
                  <c:v>31.906800000000146</c:v>
                </c:pt>
                <c:pt idx="446">
                  <c:v>31.906900000000146</c:v>
                </c:pt>
                <c:pt idx="447">
                  <c:v>31.907000000000146</c:v>
                </c:pt>
                <c:pt idx="448">
                  <c:v>31.907100000000145</c:v>
                </c:pt>
                <c:pt idx="449">
                  <c:v>31.907200000000145</c:v>
                </c:pt>
                <c:pt idx="450">
                  <c:v>31.907300000000145</c:v>
                </c:pt>
                <c:pt idx="451">
                  <c:v>31.907400000000145</c:v>
                </c:pt>
                <c:pt idx="452">
                  <c:v>31.907500000000145</c:v>
                </c:pt>
                <c:pt idx="453">
                  <c:v>31.907600000000144</c:v>
                </c:pt>
                <c:pt idx="454">
                  <c:v>31.907700000000144</c:v>
                </c:pt>
                <c:pt idx="455">
                  <c:v>31.907800000000144</c:v>
                </c:pt>
                <c:pt idx="456">
                  <c:v>31.907900000000144</c:v>
                </c:pt>
                <c:pt idx="457">
                  <c:v>31.908000000000143</c:v>
                </c:pt>
                <c:pt idx="458">
                  <c:v>31.908100000000143</c:v>
                </c:pt>
                <c:pt idx="459">
                  <c:v>31.908200000000143</c:v>
                </c:pt>
                <c:pt idx="460">
                  <c:v>31.908300000000143</c:v>
                </c:pt>
                <c:pt idx="461">
                  <c:v>31.908400000000142</c:v>
                </c:pt>
                <c:pt idx="462">
                  <c:v>31.908500000000142</c:v>
                </c:pt>
                <c:pt idx="463">
                  <c:v>31.908600000000142</c:v>
                </c:pt>
                <c:pt idx="464">
                  <c:v>31.908700000000142</c:v>
                </c:pt>
                <c:pt idx="465">
                  <c:v>31.908800000000141</c:v>
                </c:pt>
                <c:pt idx="466">
                  <c:v>31.908900000000141</c:v>
                </c:pt>
                <c:pt idx="467">
                  <c:v>31.909000000000141</c:v>
                </c:pt>
                <c:pt idx="468">
                  <c:v>31.909100000000141</c:v>
                </c:pt>
                <c:pt idx="469">
                  <c:v>31.909200000000141</c:v>
                </c:pt>
                <c:pt idx="470">
                  <c:v>31.90930000000014</c:v>
                </c:pt>
                <c:pt idx="471">
                  <c:v>31.90940000000014</c:v>
                </c:pt>
                <c:pt idx="472">
                  <c:v>31.90950000000014</c:v>
                </c:pt>
                <c:pt idx="473">
                  <c:v>31.90960000000014</c:v>
                </c:pt>
                <c:pt idx="474">
                  <c:v>31.909700000000139</c:v>
                </c:pt>
                <c:pt idx="475">
                  <c:v>31.909800000000139</c:v>
                </c:pt>
                <c:pt idx="476">
                  <c:v>31.909900000000139</c:v>
                </c:pt>
                <c:pt idx="477">
                  <c:v>31.910000000000139</c:v>
                </c:pt>
                <c:pt idx="478">
                  <c:v>31.910100000000138</c:v>
                </c:pt>
                <c:pt idx="479">
                  <c:v>31.910200000000138</c:v>
                </c:pt>
                <c:pt idx="480">
                  <c:v>31.910300000000138</c:v>
                </c:pt>
                <c:pt idx="481">
                  <c:v>31.910400000000138</c:v>
                </c:pt>
                <c:pt idx="482">
                  <c:v>31.910500000000138</c:v>
                </c:pt>
                <c:pt idx="483">
                  <c:v>31.910600000000137</c:v>
                </c:pt>
                <c:pt idx="484">
                  <c:v>31.910700000000137</c:v>
                </c:pt>
                <c:pt idx="485">
                  <c:v>31.910800000000137</c:v>
                </c:pt>
                <c:pt idx="486">
                  <c:v>31.910900000000137</c:v>
                </c:pt>
                <c:pt idx="487">
                  <c:v>31.911000000000136</c:v>
                </c:pt>
                <c:pt idx="488">
                  <c:v>31.911100000000136</c:v>
                </c:pt>
                <c:pt idx="489">
                  <c:v>31.911200000000136</c:v>
                </c:pt>
                <c:pt idx="490">
                  <c:v>31.911300000000136</c:v>
                </c:pt>
                <c:pt idx="491">
                  <c:v>31.911400000000135</c:v>
                </c:pt>
                <c:pt idx="492">
                  <c:v>31.911500000000135</c:v>
                </c:pt>
                <c:pt idx="493">
                  <c:v>31.911600000000135</c:v>
                </c:pt>
                <c:pt idx="494">
                  <c:v>31.911700000000135</c:v>
                </c:pt>
                <c:pt idx="495">
                  <c:v>31.911800000000135</c:v>
                </c:pt>
                <c:pt idx="496">
                  <c:v>31.911900000000134</c:v>
                </c:pt>
                <c:pt idx="497">
                  <c:v>31.912000000000134</c:v>
                </c:pt>
                <c:pt idx="498">
                  <c:v>31.912100000000134</c:v>
                </c:pt>
                <c:pt idx="499">
                  <c:v>31.912200000000134</c:v>
                </c:pt>
                <c:pt idx="500">
                  <c:v>31.912300000000133</c:v>
                </c:pt>
                <c:pt idx="501">
                  <c:v>31.912400000000133</c:v>
                </c:pt>
                <c:pt idx="502">
                  <c:v>31.912500000000133</c:v>
                </c:pt>
                <c:pt idx="503">
                  <c:v>31.912600000000133</c:v>
                </c:pt>
                <c:pt idx="504">
                  <c:v>31.912700000000132</c:v>
                </c:pt>
                <c:pt idx="505">
                  <c:v>31.912800000000132</c:v>
                </c:pt>
                <c:pt idx="506">
                  <c:v>31.912900000000132</c:v>
                </c:pt>
                <c:pt idx="507">
                  <c:v>31.913000000000132</c:v>
                </c:pt>
                <c:pt idx="508">
                  <c:v>31.913100000000131</c:v>
                </c:pt>
                <c:pt idx="509">
                  <c:v>31.913200000000131</c:v>
                </c:pt>
                <c:pt idx="510">
                  <c:v>31.913300000000131</c:v>
                </c:pt>
                <c:pt idx="511">
                  <c:v>31.913400000000131</c:v>
                </c:pt>
                <c:pt idx="512">
                  <c:v>31.913500000000131</c:v>
                </c:pt>
                <c:pt idx="513">
                  <c:v>31.91360000000013</c:v>
                </c:pt>
                <c:pt idx="514">
                  <c:v>31.91370000000013</c:v>
                </c:pt>
                <c:pt idx="515">
                  <c:v>31.91380000000013</c:v>
                </c:pt>
                <c:pt idx="516">
                  <c:v>31.91390000000013</c:v>
                </c:pt>
                <c:pt idx="517">
                  <c:v>31.914000000000129</c:v>
                </c:pt>
                <c:pt idx="518">
                  <c:v>31.914100000000129</c:v>
                </c:pt>
                <c:pt idx="519">
                  <c:v>31.914200000000129</c:v>
                </c:pt>
                <c:pt idx="520">
                  <c:v>31.914300000000129</c:v>
                </c:pt>
                <c:pt idx="521">
                  <c:v>31.914400000000128</c:v>
                </c:pt>
                <c:pt idx="522">
                  <c:v>31.914500000000128</c:v>
                </c:pt>
                <c:pt idx="523">
                  <c:v>31.914600000000128</c:v>
                </c:pt>
                <c:pt idx="524">
                  <c:v>31.914700000000128</c:v>
                </c:pt>
                <c:pt idx="525">
                  <c:v>31.914800000000128</c:v>
                </c:pt>
                <c:pt idx="526">
                  <c:v>31.914900000000127</c:v>
                </c:pt>
                <c:pt idx="527">
                  <c:v>31.915000000000127</c:v>
                </c:pt>
                <c:pt idx="528">
                  <c:v>31.915100000000127</c:v>
                </c:pt>
                <c:pt idx="529">
                  <c:v>31.915200000000127</c:v>
                </c:pt>
                <c:pt idx="530">
                  <c:v>31.915300000000126</c:v>
                </c:pt>
                <c:pt idx="531">
                  <c:v>31.915400000000126</c:v>
                </c:pt>
                <c:pt idx="532">
                  <c:v>31.915500000000126</c:v>
                </c:pt>
                <c:pt idx="533">
                  <c:v>31.915600000000126</c:v>
                </c:pt>
                <c:pt idx="534">
                  <c:v>31.915700000000125</c:v>
                </c:pt>
                <c:pt idx="535">
                  <c:v>31.915800000000125</c:v>
                </c:pt>
                <c:pt idx="536">
                  <c:v>31.915900000000125</c:v>
                </c:pt>
                <c:pt idx="537">
                  <c:v>31.916000000000125</c:v>
                </c:pt>
                <c:pt idx="538">
                  <c:v>31.916100000000124</c:v>
                </c:pt>
                <c:pt idx="539">
                  <c:v>31.916200000000124</c:v>
                </c:pt>
                <c:pt idx="540">
                  <c:v>31.916300000000124</c:v>
                </c:pt>
                <c:pt idx="541">
                  <c:v>31.916400000000124</c:v>
                </c:pt>
                <c:pt idx="542">
                  <c:v>31.916500000000124</c:v>
                </c:pt>
                <c:pt idx="543">
                  <c:v>31.916600000000123</c:v>
                </c:pt>
                <c:pt idx="544">
                  <c:v>31.916700000000123</c:v>
                </c:pt>
                <c:pt idx="545">
                  <c:v>31.916800000000123</c:v>
                </c:pt>
                <c:pt idx="546">
                  <c:v>31.916900000000123</c:v>
                </c:pt>
                <c:pt idx="547">
                  <c:v>31.917000000000122</c:v>
                </c:pt>
                <c:pt idx="548">
                  <c:v>31.917100000000122</c:v>
                </c:pt>
                <c:pt idx="549">
                  <c:v>31.917200000000122</c:v>
                </c:pt>
                <c:pt idx="550">
                  <c:v>31.917300000000122</c:v>
                </c:pt>
                <c:pt idx="551">
                  <c:v>31.917400000000121</c:v>
                </c:pt>
                <c:pt idx="552">
                  <c:v>31.917500000000121</c:v>
                </c:pt>
                <c:pt idx="553">
                  <c:v>31.917600000000121</c:v>
                </c:pt>
                <c:pt idx="554">
                  <c:v>31.917700000000121</c:v>
                </c:pt>
                <c:pt idx="555">
                  <c:v>31.917800000000121</c:v>
                </c:pt>
                <c:pt idx="556">
                  <c:v>31.91790000000012</c:v>
                </c:pt>
                <c:pt idx="557">
                  <c:v>31.91800000000012</c:v>
                </c:pt>
                <c:pt idx="558">
                  <c:v>31.91810000000012</c:v>
                </c:pt>
                <c:pt idx="559">
                  <c:v>31.91820000000012</c:v>
                </c:pt>
                <c:pt idx="560">
                  <c:v>31.918300000000119</c:v>
                </c:pt>
                <c:pt idx="561">
                  <c:v>31.918400000000119</c:v>
                </c:pt>
                <c:pt idx="562">
                  <c:v>31.918500000000119</c:v>
                </c:pt>
                <c:pt idx="563">
                  <c:v>31.918600000000119</c:v>
                </c:pt>
                <c:pt idx="564">
                  <c:v>31.918700000000118</c:v>
                </c:pt>
                <c:pt idx="565">
                  <c:v>31.918800000000118</c:v>
                </c:pt>
                <c:pt idx="566">
                  <c:v>31.918900000000118</c:v>
                </c:pt>
                <c:pt idx="567">
                  <c:v>31.919000000000118</c:v>
                </c:pt>
                <c:pt idx="568">
                  <c:v>31.919100000000117</c:v>
                </c:pt>
                <c:pt idx="569">
                  <c:v>31.919200000000117</c:v>
                </c:pt>
                <c:pt idx="570">
                  <c:v>31.919300000000117</c:v>
                </c:pt>
                <c:pt idx="571">
                  <c:v>31.919400000000117</c:v>
                </c:pt>
                <c:pt idx="572">
                  <c:v>31.919500000000117</c:v>
                </c:pt>
                <c:pt idx="573">
                  <c:v>31.919600000000116</c:v>
                </c:pt>
                <c:pt idx="574">
                  <c:v>31.919700000000116</c:v>
                </c:pt>
                <c:pt idx="575">
                  <c:v>31.919800000000116</c:v>
                </c:pt>
                <c:pt idx="576">
                  <c:v>31.919900000000116</c:v>
                </c:pt>
                <c:pt idx="577">
                  <c:v>31.920000000000115</c:v>
                </c:pt>
                <c:pt idx="578">
                  <c:v>31.920100000000115</c:v>
                </c:pt>
                <c:pt idx="579">
                  <c:v>31.920200000000115</c:v>
                </c:pt>
                <c:pt idx="580">
                  <c:v>31.920300000000115</c:v>
                </c:pt>
                <c:pt idx="581">
                  <c:v>31.920400000000114</c:v>
                </c:pt>
                <c:pt idx="582">
                  <c:v>31.920500000000114</c:v>
                </c:pt>
                <c:pt idx="583">
                  <c:v>31.920600000000114</c:v>
                </c:pt>
                <c:pt idx="584">
                  <c:v>31.920700000000114</c:v>
                </c:pt>
                <c:pt idx="585">
                  <c:v>31.920800000000114</c:v>
                </c:pt>
                <c:pt idx="586">
                  <c:v>31.920900000000113</c:v>
                </c:pt>
                <c:pt idx="587">
                  <c:v>31.921000000000113</c:v>
                </c:pt>
                <c:pt idx="588">
                  <c:v>31.921100000000113</c:v>
                </c:pt>
                <c:pt idx="589">
                  <c:v>31.921200000000113</c:v>
                </c:pt>
                <c:pt idx="590">
                  <c:v>31.921300000000112</c:v>
                </c:pt>
                <c:pt idx="591">
                  <c:v>31.921400000000112</c:v>
                </c:pt>
                <c:pt idx="592">
                  <c:v>31.921500000000112</c:v>
                </c:pt>
                <c:pt idx="593">
                  <c:v>31.921600000000112</c:v>
                </c:pt>
                <c:pt idx="594">
                  <c:v>31.921700000000111</c:v>
                </c:pt>
                <c:pt idx="595">
                  <c:v>31.921800000000111</c:v>
                </c:pt>
                <c:pt idx="596">
                  <c:v>31.921900000000111</c:v>
                </c:pt>
                <c:pt idx="597">
                  <c:v>31.922000000000111</c:v>
                </c:pt>
                <c:pt idx="598">
                  <c:v>31.92210000000011</c:v>
                </c:pt>
                <c:pt idx="599">
                  <c:v>31.92220000000011</c:v>
                </c:pt>
                <c:pt idx="600">
                  <c:v>31.92230000000011</c:v>
                </c:pt>
                <c:pt idx="601">
                  <c:v>31.92240000000011</c:v>
                </c:pt>
                <c:pt idx="602">
                  <c:v>31.92250000000011</c:v>
                </c:pt>
                <c:pt idx="603">
                  <c:v>31.922600000000109</c:v>
                </c:pt>
                <c:pt idx="604">
                  <c:v>31.922700000000109</c:v>
                </c:pt>
                <c:pt idx="605">
                  <c:v>31.922800000000109</c:v>
                </c:pt>
                <c:pt idx="606">
                  <c:v>31.922900000000109</c:v>
                </c:pt>
                <c:pt idx="607">
                  <c:v>31.923000000000108</c:v>
                </c:pt>
                <c:pt idx="608">
                  <c:v>31.923100000000108</c:v>
                </c:pt>
                <c:pt idx="609">
                  <c:v>31.923200000000108</c:v>
                </c:pt>
                <c:pt idx="610">
                  <c:v>31.923300000000108</c:v>
                </c:pt>
                <c:pt idx="611">
                  <c:v>31.923400000000107</c:v>
                </c:pt>
                <c:pt idx="612">
                  <c:v>31.923500000000107</c:v>
                </c:pt>
                <c:pt idx="613">
                  <c:v>31.923600000000107</c:v>
                </c:pt>
                <c:pt idx="614">
                  <c:v>31.923700000000107</c:v>
                </c:pt>
                <c:pt idx="615">
                  <c:v>31.923800000000107</c:v>
                </c:pt>
                <c:pt idx="616">
                  <c:v>31.923900000000106</c:v>
                </c:pt>
                <c:pt idx="617">
                  <c:v>31.924000000000106</c:v>
                </c:pt>
                <c:pt idx="618">
                  <c:v>31.924100000000106</c:v>
                </c:pt>
                <c:pt idx="619">
                  <c:v>31.924200000000106</c:v>
                </c:pt>
                <c:pt idx="620">
                  <c:v>31.924300000000105</c:v>
                </c:pt>
                <c:pt idx="621">
                  <c:v>31.924400000000105</c:v>
                </c:pt>
                <c:pt idx="622">
                  <c:v>31.924500000000105</c:v>
                </c:pt>
                <c:pt idx="623">
                  <c:v>31.924600000000105</c:v>
                </c:pt>
                <c:pt idx="624">
                  <c:v>31.924700000000104</c:v>
                </c:pt>
                <c:pt idx="625">
                  <c:v>31.924800000000104</c:v>
                </c:pt>
                <c:pt idx="626">
                  <c:v>31.924900000000104</c:v>
                </c:pt>
                <c:pt idx="627">
                  <c:v>31.925000000000104</c:v>
                </c:pt>
                <c:pt idx="628">
                  <c:v>31.925100000000104</c:v>
                </c:pt>
                <c:pt idx="629">
                  <c:v>31.925200000000103</c:v>
                </c:pt>
                <c:pt idx="630">
                  <c:v>31.925300000000103</c:v>
                </c:pt>
                <c:pt idx="631">
                  <c:v>31.925400000000103</c:v>
                </c:pt>
                <c:pt idx="632">
                  <c:v>31.925500000000103</c:v>
                </c:pt>
                <c:pt idx="633">
                  <c:v>31.925600000000102</c:v>
                </c:pt>
                <c:pt idx="634">
                  <c:v>31.925700000000102</c:v>
                </c:pt>
                <c:pt idx="635">
                  <c:v>31.925800000000102</c:v>
                </c:pt>
                <c:pt idx="636">
                  <c:v>31.925900000000102</c:v>
                </c:pt>
                <c:pt idx="637">
                  <c:v>31.926000000000101</c:v>
                </c:pt>
                <c:pt idx="638">
                  <c:v>31.926100000000101</c:v>
                </c:pt>
                <c:pt idx="639">
                  <c:v>31.926200000000101</c:v>
                </c:pt>
                <c:pt idx="640">
                  <c:v>31.926300000000101</c:v>
                </c:pt>
                <c:pt idx="641">
                  <c:v>31.9264000000001</c:v>
                </c:pt>
                <c:pt idx="642">
                  <c:v>31.9265000000001</c:v>
                </c:pt>
                <c:pt idx="643">
                  <c:v>31.9266000000001</c:v>
                </c:pt>
                <c:pt idx="644">
                  <c:v>31.9267000000001</c:v>
                </c:pt>
                <c:pt idx="645">
                  <c:v>31.9268000000001</c:v>
                </c:pt>
                <c:pt idx="646">
                  <c:v>31.926900000000099</c:v>
                </c:pt>
                <c:pt idx="647">
                  <c:v>31.927000000000099</c:v>
                </c:pt>
                <c:pt idx="648">
                  <c:v>31.927100000000099</c:v>
                </c:pt>
                <c:pt idx="649">
                  <c:v>31.927200000000099</c:v>
                </c:pt>
                <c:pt idx="650">
                  <c:v>31.927300000000098</c:v>
                </c:pt>
                <c:pt idx="651">
                  <c:v>31.927400000000098</c:v>
                </c:pt>
                <c:pt idx="652">
                  <c:v>31.927500000000098</c:v>
                </c:pt>
                <c:pt idx="653">
                  <c:v>31.927600000000098</c:v>
                </c:pt>
                <c:pt idx="654">
                  <c:v>31.927700000000097</c:v>
                </c:pt>
                <c:pt idx="655">
                  <c:v>31.927800000000097</c:v>
                </c:pt>
                <c:pt idx="656">
                  <c:v>31.927900000000097</c:v>
                </c:pt>
                <c:pt idx="657">
                  <c:v>31.928000000000097</c:v>
                </c:pt>
                <c:pt idx="658">
                  <c:v>31.928100000000097</c:v>
                </c:pt>
                <c:pt idx="659">
                  <c:v>31.928200000000096</c:v>
                </c:pt>
                <c:pt idx="660">
                  <c:v>31.928300000000096</c:v>
                </c:pt>
                <c:pt idx="661">
                  <c:v>31.928400000000096</c:v>
                </c:pt>
                <c:pt idx="662">
                  <c:v>31.928500000000096</c:v>
                </c:pt>
                <c:pt idx="663">
                  <c:v>31.928600000000095</c:v>
                </c:pt>
                <c:pt idx="664">
                  <c:v>31.928700000000095</c:v>
                </c:pt>
                <c:pt idx="665">
                  <c:v>31.928800000000095</c:v>
                </c:pt>
                <c:pt idx="666">
                  <c:v>31.928900000000095</c:v>
                </c:pt>
                <c:pt idx="667">
                  <c:v>31.929000000000094</c:v>
                </c:pt>
                <c:pt idx="668">
                  <c:v>31.929100000000094</c:v>
                </c:pt>
                <c:pt idx="669">
                  <c:v>31.929200000000094</c:v>
                </c:pt>
                <c:pt idx="670">
                  <c:v>31.929300000000094</c:v>
                </c:pt>
                <c:pt idx="671">
                  <c:v>31.929400000000093</c:v>
                </c:pt>
                <c:pt idx="672">
                  <c:v>31.929500000000093</c:v>
                </c:pt>
                <c:pt idx="673">
                  <c:v>31.929600000000093</c:v>
                </c:pt>
                <c:pt idx="674">
                  <c:v>31.929700000000093</c:v>
                </c:pt>
                <c:pt idx="675">
                  <c:v>31.929800000000093</c:v>
                </c:pt>
                <c:pt idx="676">
                  <c:v>31.929900000000092</c:v>
                </c:pt>
                <c:pt idx="677">
                  <c:v>31.930000000000092</c:v>
                </c:pt>
                <c:pt idx="678">
                  <c:v>31.930100000000092</c:v>
                </c:pt>
                <c:pt idx="679">
                  <c:v>31.930200000000092</c:v>
                </c:pt>
                <c:pt idx="680">
                  <c:v>31.930300000000091</c:v>
                </c:pt>
                <c:pt idx="681">
                  <c:v>31.930400000000091</c:v>
                </c:pt>
                <c:pt idx="682">
                  <c:v>31.930500000000091</c:v>
                </c:pt>
                <c:pt idx="683">
                  <c:v>31.930600000000091</c:v>
                </c:pt>
                <c:pt idx="684">
                  <c:v>31.93070000000009</c:v>
                </c:pt>
                <c:pt idx="685">
                  <c:v>31.93080000000009</c:v>
                </c:pt>
                <c:pt idx="686">
                  <c:v>31.93090000000009</c:v>
                </c:pt>
                <c:pt idx="687">
                  <c:v>31.93100000000009</c:v>
                </c:pt>
                <c:pt idx="688">
                  <c:v>31.93110000000009</c:v>
                </c:pt>
                <c:pt idx="689">
                  <c:v>31.931200000000089</c:v>
                </c:pt>
                <c:pt idx="690">
                  <c:v>31.931300000000089</c:v>
                </c:pt>
                <c:pt idx="691">
                  <c:v>31.931400000000089</c:v>
                </c:pt>
                <c:pt idx="692">
                  <c:v>31.931500000000089</c:v>
                </c:pt>
                <c:pt idx="693">
                  <c:v>31.931600000000088</c:v>
                </c:pt>
                <c:pt idx="694">
                  <c:v>31.931700000000088</c:v>
                </c:pt>
                <c:pt idx="695">
                  <c:v>31.931800000000088</c:v>
                </c:pt>
                <c:pt idx="696">
                  <c:v>31.931900000000088</c:v>
                </c:pt>
                <c:pt idx="697">
                  <c:v>31.932000000000087</c:v>
                </c:pt>
                <c:pt idx="698">
                  <c:v>31.932100000000087</c:v>
                </c:pt>
                <c:pt idx="699">
                  <c:v>31.932200000000087</c:v>
                </c:pt>
                <c:pt idx="700">
                  <c:v>31.932300000000087</c:v>
                </c:pt>
                <c:pt idx="701">
                  <c:v>31.932400000000086</c:v>
                </c:pt>
                <c:pt idx="702">
                  <c:v>31.932500000000086</c:v>
                </c:pt>
                <c:pt idx="703">
                  <c:v>31.932600000000086</c:v>
                </c:pt>
                <c:pt idx="704">
                  <c:v>31.932700000000086</c:v>
                </c:pt>
                <c:pt idx="705">
                  <c:v>31.932800000000086</c:v>
                </c:pt>
                <c:pt idx="706">
                  <c:v>31.932900000000085</c:v>
                </c:pt>
                <c:pt idx="707">
                  <c:v>31.933000000000085</c:v>
                </c:pt>
                <c:pt idx="708">
                  <c:v>31.933100000000085</c:v>
                </c:pt>
                <c:pt idx="709">
                  <c:v>31.933200000000085</c:v>
                </c:pt>
                <c:pt idx="710">
                  <c:v>31.933300000000084</c:v>
                </c:pt>
                <c:pt idx="711">
                  <c:v>31.933400000000084</c:v>
                </c:pt>
                <c:pt idx="712">
                  <c:v>31.933500000000084</c:v>
                </c:pt>
                <c:pt idx="713">
                  <c:v>31.933600000000084</c:v>
                </c:pt>
                <c:pt idx="714">
                  <c:v>31.933700000000083</c:v>
                </c:pt>
                <c:pt idx="715">
                  <c:v>31.933800000000083</c:v>
                </c:pt>
                <c:pt idx="716">
                  <c:v>31.933900000000083</c:v>
                </c:pt>
                <c:pt idx="717">
                  <c:v>31.934000000000083</c:v>
                </c:pt>
                <c:pt idx="718">
                  <c:v>31.934100000000083</c:v>
                </c:pt>
                <c:pt idx="719">
                  <c:v>31.934200000000082</c:v>
                </c:pt>
                <c:pt idx="720">
                  <c:v>31.934300000000082</c:v>
                </c:pt>
                <c:pt idx="721">
                  <c:v>31.934400000000082</c:v>
                </c:pt>
                <c:pt idx="722">
                  <c:v>31.934500000000082</c:v>
                </c:pt>
                <c:pt idx="723">
                  <c:v>31.934600000000081</c:v>
                </c:pt>
                <c:pt idx="724">
                  <c:v>31.934700000000081</c:v>
                </c:pt>
                <c:pt idx="725">
                  <c:v>31.934800000000081</c:v>
                </c:pt>
                <c:pt idx="726">
                  <c:v>31.934900000000081</c:v>
                </c:pt>
                <c:pt idx="727">
                  <c:v>31.93500000000008</c:v>
                </c:pt>
                <c:pt idx="728">
                  <c:v>31.93510000000008</c:v>
                </c:pt>
                <c:pt idx="729">
                  <c:v>31.93520000000008</c:v>
                </c:pt>
                <c:pt idx="730">
                  <c:v>31.93530000000008</c:v>
                </c:pt>
                <c:pt idx="731">
                  <c:v>31.93540000000008</c:v>
                </c:pt>
                <c:pt idx="732">
                  <c:v>31.935500000000079</c:v>
                </c:pt>
                <c:pt idx="733">
                  <c:v>31.935600000000079</c:v>
                </c:pt>
                <c:pt idx="734">
                  <c:v>31.935700000000079</c:v>
                </c:pt>
                <c:pt idx="735">
                  <c:v>31.935800000000079</c:v>
                </c:pt>
                <c:pt idx="736">
                  <c:v>31.935900000000078</c:v>
                </c:pt>
                <c:pt idx="737">
                  <c:v>31.936000000000078</c:v>
                </c:pt>
                <c:pt idx="738">
                  <c:v>31.936100000000078</c:v>
                </c:pt>
                <c:pt idx="739">
                  <c:v>31.936200000000078</c:v>
                </c:pt>
                <c:pt idx="740">
                  <c:v>31.936300000000077</c:v>
                </c:pt>
                <c:pt idx="741">
                  <c:v>31.936400000000077</c:v>
                </c:pt>
                <c:pt idx="742">
                  <c:v>31.936500000000077</c:v>
                </c:pt>
                <c:pt idx="743">
                  <c:v>31.936600000000077</c:v>
                </c:pt>
                <c:pt idx="744">
                  <c:v>31.936700000000076</c:v>
                </c:pt>
                <c:pt idx="745">
                  <c:v>31.936800000000076</c:v>
                </c:pt>
                <c:pt idx="746">
                  <c:v>31.936900000000076</c:v>
                </c:pt>
                <c:pt idx="747">
                  <c:v>31.937000000000076</c:v>
                </c:pt>
                <c:pt idx="748">
                  <c:v>31.937100000000076</c:v>
                </c:pt>
                <c:pt idx="749">
                  <c:v>31.937200000000075</c:v>
                </c:pt>
                <c:pt idx="750">
                  <c:v>31.937300000000075</c:v>
                </c:pt>
                <c:pt idx="751">
                  <c:v>31.937400000000075</c:v>
                </c:pt>
                <c:pt idx="752">
                  <c:v>31.937500000000075</c:v>
                </c:pt>
                <c:pt idx="753">
                  <c:v>31.937600000000074</c:v>
                </c:pt>
                <c:pt idx="754">
                  <c:v>31.937700000000074</c:v>
                </c:pt>
                <c:pt idx="755">
                  <c:v>31.937800000000074</c:v>
                </c:pt>
                <c:pt idx="756">
                  <c:v>31.937900000000074</c:v>
                </c:pt>
                <c:pt idx="757">
                  <c:v>31.938000000000073</c:v>
                </c:pt>
                <c:pt idx="758">
                  <c:v>31.938100000000073</c:v>
                </c:pt>
                <c:pt idx="759">
                  <c:v>31.938200000000073</c:v>
                </c:pt>
                <c:pt idx="760">
                  <c:v>31.938300000000073</c:v>
                </c:pt>
                <c:pt idx="761">
                  <c:v>31.938400000000073</c:v>
                </c:pt>
                <c:pt idx="762">
                  <c:v>31.938500000000072</c:v>
                </c:pt>
                <c:pt idx="763">
                  <c:v>31.938600000000072</c:v>
                </c:pt>
                <c:pt idx="764">
                  <c:v>31.938700000000072</c:v>
                </c:pt>
                <c:pt idx="765">
                  <c:v>31.938800000000072</c:v>
                </c:pt>
                <c:pt idx="766">
                  <c:v>31.938900000000071</c:v>
                </c:pt>
                <c:pt idx="767">
                  <c:v>31.939000000000071</c:v>
                </c:pt>
                <c:pt idx="768">
                  <c:v>31.939100000000071</c:v>
                </c:pt>
                <c:pt idx="769">
                  <c:v>31.939200000000071</c:v>
                </c:pt>
                <c:pt idx="770">
                  <c:v>31.93930000000007</c:v>
                </c:pt>
                <c:pt idx="771">
                  <c:v>31.93940000000007</c:v>
                </c:pt>
                <c:pt idx="772">
                  <c:v>31.93950000000007</c:v>
                </c:pt>
                <c:pt idx="773">
                  <c:v>31.93960000000007</c:v>
                </c:pt>
                <c:pt idx="774">
                  <c:v>31.939700000000069</c:v>
                </c:pt>
                <c:pt idx="775">
                  <c:v>31.939800000000069</c:v>
                </c:pt>
                <c:pt idx="776">
                  <c:v>31.939900000000069</c:v>
                </c:pt>
                <c:pt idx="777">
                  <c:v>31.940000000000069</c:v>
                </c:pt>
                <c:pt idx="778">
                  <c:v>31.940100000000069</c:v>
                </c:pt>
                <c:pt idx="779">
                  <c:v>31.940200000000068</c:v>
                </c:pt>
                <c:pt idx="780">
                  <c:v>31.940300000000068</c:v>
                </c:pt>
                <c:pt idx="781">
                  <c:v>31.940400000000068</c:v>
                </c:pt>
                <c:pt idx="782">
                  <c:v>31.940500000000068</c:v>
                </c:pt>
                <c:pt idx="783">
                  <c:v>31.940600000000067</c:v>
                </c:pt>
                <c:pt idx="784">
                  <c:v>31.940700000000067</c:v>
                </c:pt>
                <c:pt idx="785">
                  <c:v>31.940800000000067</c:v>
                </c:pt>
                <c:pt idx="786">
                  <c:v>31.940900000000067</c:v>
                </c:pt>
                <c:pt idx="787">
                  <c:v>31.941000000000066</c:v>
                </c:pt>
                <c:pt idx="788">
                  <c:v>31.941100000000066</c:v>
                </c:pt>
                <c:pt idx="789">
                  <c:v>31.941200000000066</c:v>
                </c:pt>
                <c:pt idx="790">
                  <c:v>31.941300000000066</c:v>
                </c:pt>
                <c:pt idx="791">
                  <c:v>31.941400000000066</c:v>
                </c:pt>
                <c:pt idx="792">
                  <c:v>31.941500000000065</c:v>
                </c:pt>
                <c:pt idx="793">
                  <c:v>31.941600000000065</c:v>
                </c:pt>
                <c:pt idx="794">
                  <c:v>31.941700000000065</c:v>
                </c:pt>
                <c:pt idx="795">
                  <c:v>31.941800000000065</c:v>
                </c:pt>
                <c:pt idx="796">
                  <c:v>31.941900000000064</c:v>
                </c:pt>
                <c:pt idx="797">
                  <c:v>31.942000000000064</c:v>
                </c:pt>
                <c:pt idx="798">
                  <c:v>31.942100000000064</c:v>
                </c:pt>
                <c:pt idx="799">
                  <c:v>31.942200000000064</c:v>
                </c:pt>
                <c:pt idx="800">
                  <c:v>31.942300000000063</c:v>
                </c:pt>
                <c:pt idx="801">
                  <c:v>31.942400000000063</c:v>
                </c:pt>
                <c:pt idx="802">
                  <c:v>31.942500000000063</c:v>
                </c:pt>
                <c:pt idx="803">
                  <c:v>31.942600000000063</c:v>
                </c:pt>
                <c:pt idx="804">
                  <c:v>31.942700000000062</c:v>
                </c:pt>
                <c:pt idx="805">
                  <c:v>31.942800000000062</c:v>
                </c:pt>
                <c:pt idx="806">
                  <c:v>31.942900000000062</c:v>
                </c:pt>
                <c:pt idx="807">
                  <c:v>31.943000000000062</c:v>
                </c:pt>
                <c:pt idx="808">
                  <c:v>31.943100000000062</c:v>
                </c:pt>
                <c:pt idx="809">
                  <c:v>31.943200000000061</c:v>
                </c:pt>
                <c:pt idx="810">
                  <c:v>31.943300000000061</c:v>
                </c:pt>
                <c:pt idx="811">
                  <c:v>31.943400000000061</c:v>
                </c:pt>
                <c:pt idx="812">
                  <c:v>31.943500000000061</c:v>
                </c:pt>
                <c:pt idx="813">
                  <c:v>31.94360000000006</c:v>
                </c:pt>
                <c:pt idx="814">
                  <c:v>31.94370000000006</c:v>
                </c:pt>
                <c:pt idx="815">
                  <c:v>31.94380000000006</c:v>
                </c:pt>
                <c:pt idx="816">
                  <c:v>31.94390000000006</c:v>
                </c:pt>
                <c:pt idx="817">
                  <c:v>31.944000000000059</c:v>
                </c:pt>
                <c:pt idx="818">
                  <c:v>31.944100000000059</c:v>
                </c:pt>
                <c:pt idx="819">
                  <c:v>31.944200000000059</c:v>
                </c:pt>
                <c:pt idx="820">
                  <c:v>31.944300000000059</c:v>
                </c:pt>
                <c:pt idx="821">
                  <c:v>31.944400000000059</c:v>
                </c:pt>
                <c:pt idx="822">
                  <c:v>31.944500000000058</c:v>
                </c:pt>
                <c:pt idx="823">
                  <c:v>31.944600000000058</c:v>
                </c:pt>
                <c:pt idx="824">
                  <c:v>31.944700000000058</c:v>
                </c:pt>
                <c:pt idx="825">
                  <c:v>31.944800000000058</c:v>
                </c:pt>
                <c:pt idx="826">
                  <c:v>31.944900000000057</c:v>
                </c:pt>
                <c:pt idx="827">
                  <c:v>31.945000000000057</c:v>
                </c:pt>
                <c:pt idx="828">
                  <c:v>31.945100000000057</c:v>
                </c:pt>
                <c:pt idx="829">
                  <c:v>31.945200000000057</c:v>
                </c:pt>
                <c:pt idx="830">
                  <c:v>31.945300000000056</c:v>
                </c:pt>
                <c:pt idx="831">
                  <c:v>31.945400000000056</c:v>
                </c:pt>
                <c:pt idx="832">
                  <c:v>31.945500000000056</c:v>
                </c:pt>
                <c:pt idx="833">
                  <c:v>31.945600000000056</c:v>
                </c:pt>
                <c:pt idx="834">
                  <c:v>31.945700000000055</c:v>
                </c:pt>
                <c:pt idx="835">
                  <c:v>31.945800000000055</c:v>
                </c:pt>
                <c:pt idx="836">
                  <c:v>31.945900000000055</c:v>
                </c:pt>
                <c:pt idx="837">
                  <c:v>31.946000000000055</c:v>
                </c:pt>
                <c:pt idx="838">
                  <c:v>31.946100000000055</c:v>
                </c:pt>
                <c:pt idx="839">
                  <c:v>31.946200000000054</c:v>
                </c:pt>
                <c:pt idx="840">
                  <c:v>31.946300000000054</c:v>
                </c:pt>
                <c:pt idx="841">
                  <c:v>31.946400000000054</c:v>
                </c:pt>
                <c:pt idx="842">
                  <c:v>31.946500000000054</c:v>
                </c:pt>
                <c:pt idx="843">
                  <c:v>31.946600000000053</c:v>
                </c:pt>
                <c:pt idx="844">
                  <c:v>31.946700000000053</c:v>
                </c:pt>
                <c:pt idx="845">
                  <c:v>31.946800000000053</c:v>
                </c:pt>
                <c:pt idx="846">
                  <c:v>31.946900000000053</c:v>
                </c:pt>
                <c:pt idx="847">
                  <c:v>31.947000000000052</c:v>
                </c:pt>
                <c:pt idx="848">
                  <c:v>31.947100000000052</c:v>
                </c:pt>
                <c:pt idx="849">
                  <c:v>31.947200000000052</c:v>
                </c:pt>
                <c:pt idx="850">
                  <c:v>31.947300000000052</c:v>
                </c:pt>
                <c:pt idx="851">
                  <c:v>31.947400000000052</c:v>
                </c:pt>
                <c:pt idx="852">
                  <c:v>31.947500000000051</c:v>
                </c:pt>
                <c:pt idx="853">
                  <c:v>31.947600000000051</c:v>
                </c:pt>
                <c:pt idx="854">
                  <c:v>31.947700000000051</c:v>
                </c:pt>
                <c:pt idx="855">
                  <c:v>31.947800000000051</c:v>
                </c:pt>
                <c:pt idx="856">
                  <c:v>31.94790000000005</c:v>
                </c:pt>
                <c:pt idx="857">
                  <c:v>31.94800000000005</c:v>
                </c:pt>
                <c:pt idx="858">
                  <c:v>31.94810000000005</c:v>
                </c:pt>
                <c:pt idx="859">
                  <c:v>31.94820000000005</c:v>
                </c:pt>
                <c:pt idx="860">
                  <c:v>31.948300000000049</c:v>
                </c:pt>
                <c:pt idx="861">
                  <c:v>31.948400000000049</c:v>
                </c:pt>
                <c:pt idx="862">
                  <c:v>31.948500000000049</c:v>
                </c:pt>
                <c:pt idx="863">
                  <c:v>31.948600000000049</c:v>
                </c:pt>
                <c:pt idx="864">
                  <c:v>31.948700000000049</c:v>
                </c:pt>
                <c:pt idx="865">
                  <c:v>31.948800000000048</c:v>
                </c:pt>
                <c:pt idx="866">
                  <c:v>31.948900000000048</c:v>
                </c:pt>
                <c:pt idx="867">
                  <c:v>31.949000000000048</c:v>
                </c:pt>
                <c:pt idx="868">
                  <c:v>31.949100000000048</c:v>
                </c:pt>
                <c:pt idx="869">
                  <c:v>31.949200000000047</c:v>
                </c:pt>
                <c:pt idx="870">
                  <c:v>31.949300000000047</c:v>
                </c:pt>
                <c:pt idx="871">
                  <c:v>31.949400000000047</c:v>
                </c:pt>
                <c:pt idx="872">
                  <c:v>31.949500000000047</c:v>
                </c:pt>
                <c:pt idx="873">
                  <c:v>31.949600000000046</c:v>
                </c:pt>
                <c:pt idx="874">
                  <c:v>31.949700000000046</c:v>
                </c:pt>
                <c:pt idx="875">
                  <c:v>31.949800000000046</c:v>
                </c:pt>
                <c:pt idx="876">
                  <c:v>31.949900000000046</c:v>
                </c:pt>
                <c:pt idx="877">
                  <c:v>31.950000000000045</c:v>
                </c:pt>
                <c:pt idx="878">
                  <c:v>31.950100000000045</c:v>
                </c:pt>
                <c:pt idx="879">
                  <c:v>31.950200000000045</c:v>
                </c:pt>
                <c:pt idx="880">
                  <c:v>31.950300000000045</c:v>
                </c:pt>
                <c:pt idx="881">
                  <c:v>31.950400000000045</c:v>
                </c:pt>
                <c:pt idx="882">
                  <c:v>31.950500000000044</c:v>
                </c:pt>
                <c:pt idx="883">
                  <c:v>31.950600000000044</c:v>
                </c:pt>
                <c:pt idx="884">
                  <c:v>31.950700000000044</c:v>
                </c:pt>
                <c:pt idx="885">
                  <c:v>31.950800000000044</c:v>
                </c:pt>
                <c:pt idx="886">
                  <c:v>31.950900000000043</c:v>
                </c:pt>
                <c:pt idx="887">
                  <c:v>31.951000000000043</c:v>
                </c:pt>
                <c:pt idx="888">
                  <c:v>31.951100000000043</c:v>
                </c:pt>
                <c:pt idx="889">
                  <c:v>31.951200000000043</c:v>
                </c:pt>
                <c:pt idx="890">
                  <c:v>31.951300000000042</c:v>
                </c:pt>
                <c:pt idx="891">
                  <c:v>31.951400000000042</c:v>
                </c:pt>
                <c:pt idx="892">
                  <c:v>31.951500000000042</c:v>
                </c:pt>
                <c:pt idx="893">
                  <c:v>31.951600000000042</c:v>
                </c:pt>
                <c:pt idx="894">
                  <c:v>31.951700000000042</c:v>
                </c:pt>
                <c:pt idx="895">
                  <c:v>31.951800000000041</c:v>
                </c:pt>
                <c:pt idx="896">
                  <c:v>31.951900000000041</c:v>
                </c:pt>
                <c:pt idx="897">
                  <c:v>31.952000000000041</c:v>
                </c:pt>
                <c:pt idx="898">
                  <c:v>31.952100000000041</c:v>
                </c:pt>
                <c:pt idx="899">
                  <c:v>31.95220000000004</c:v>
                </c:pt>
                <c:pt idx="900">
                  <c:v>31.95230000000004</c:v>
                </c:pt>
                <c:pt idx="901">
                  <c:v>31.95240000000004</c:v>
                </c:pt>
                <c:pt idx="902">
                  <c:v>31.95250000000004</c:v>
                </c:pt>
                <c:pt idx="903">
                  <c:v>31.952600000000039</c:v>
                </c:pt>
                <c:pt idx="904">
                  <c:v>31.952700000000039</c:v>
                </c:pt>
                <c:pt idx="905">
                  <c:v>31.952800000000039</c:v>
                </c:pt>
                <c:pt idx="906">
                  <c:v>31.952900000000039</c:v>
                </c:pt>
                <c:pt idx="907">
                  <c:v>31.953000000000038</c:v>
                </c:pt>
                <c:pt idx="908">
                  <c:v>31.953100000000038</c:v>
                </c:pt>
                <c:pt idx="909">
                  <c:v>31.953200000000038</c:v>
                </c:pt>
                <c:pt idx="910">
                  <c:v>31.953300000000038</c:v>
                </c:pt>
                <c:pt idx="911">
                  <c:v>31.953400000000038</c:v>
                </c:pt>
                <c:pt idx="912">
                  <c:v>31.953500000000037</c:v>
                </c:pt>
                <c:pt idx="913">
                  <c:v>31.953600000000037</c:v>
                </c:pt>
                <c:pt idx="914">
                  <c:v>31.953700000000037</c:v>
                </c:pt>
                <c:pt idx="915">
                  <c:v>31.953800000000037</c:v>
                </c:pt>
                <c:pt idx="916">
                  <c:v>31.953900000000036</c:v>
                </c:pt>
                <c:pt idx="917">
                  <c:v>31.954000000000036</c:v>
                </c:pt>
                <c:pt idx="918">
                  <c:v>31.954100000000036</c:v>
                </c:pt>
                <c:pt idx="919">
                  <c:v>31.954200000000036</c:v>
                </c:pt>
                <c:pt idx="920">
                  <c:v>31.954300000000035</c:v>
                </c:pt>
                <c:pt idx="921">
                  <c:v>31.954400000000035</c:v>
                </c:pt>
                <c:pt idx="922">
                  <c:v>31.954500000000035</c:v>
                </c:pt>
                <c:pt idx="923">
                  <c:v>31.954600000000035</c:v>
                </c:pt>
                <c:pt idx="924">
                  <c:v>31.954700000000035</c:v>
                </c:pt>
                <c:pt idx="925">
                  <c:v>31.954800000000034</c:v>
                </c:pt>
                <c:pt idx="926">
                  <c:v>31.954900000000034</c:v>
                </c:pt>
                <c:pt idx="927">
                  <c:v>31.955000000000034</c:v>
                </c:pt>
                <c:pt idx="928">
                  <c:v>31.955100000000034</c:v>
                </c:pt>
                <c:pt idx="929">
                  <c:v>31.955200000000033</c:v>
                </c:pt>
                <c:pt idx="930">
                  <c:v>31.955300000000033</c:v>
                </c:pt>
                <c:pt idx="931">
                  <c:v>31.955400000000033</c:v>
                </c:pt>
                <c:pt idx="932">
                  <c:v>31.955500000000033</c:v>
                </c:pt>
                <c:pt idx="933">
                  <c:v>31.955600000000032</c:v>
                </c:pt>
                <c:pt idx="934">
                  <c:v>31.955700000000032</c:v>
                </c:pt>
                <c:pt idx="935">
                  <c:v>31.955800000000032</c:v>
                </c:pt>
                <c:pt idx="936">
                  <c:v>31.955900000000032</c:v>
                </c:pt>
                <c:pt idx="937">
                  <c:v>31.956000000000031</c:v>
                </c:pt>
                <c:pt idx="938">
                  <c:v>31.956100000000031</c:v>
                </c:pt>
                <c:pt idx="939">
                  <c:v>31.956200000000031</c:v>
                </c:pt>
                <c:pt idx="940">
                  <c:v>31.956300000000031</c:v>
                </c:pt>
                <c:pt idx="941">
                  <c:v>31.956400000000031</c:v>
                </c:pt>
                <c:pt idx="942">
                  <c:v>31.95650000000003</c:v>
                </c:pt>
                <c:pt idx="943">
                  <c:v>31.95660000000003</c:v>
                </c:pt>
                <c:pt idx="944">
                  <c:v>31.95670000000003</c:v>
                </c:pt>
                <c:pt idx="945">
                  <c:v>31.95680000000003</c:v>
                </c:pt>
                <c:pt idx="946">
                  <c:v>31.956900000000029</c:v>
                </c:pt>
                <c:pt idx="947">
                  <c:v>31.957000000000029</c:v>
                </c:pt>
                <c:pt idx="948">
                  <c:v>31.957100000000029</c:v>
                </c:pt>
                <c:pt idx="949">
                  <c:v>31.957200000000029</c:v>
                </c:pt>
                <c:pt idx="950">
                  <c:v>31.957300000000028</c:v>
                </c:pt>
                <c:pt idx="951">
                  <c:v>31.957400000000028</c:v>
                </c:pt>
                <c:pt idx="952">
                  <c:v>31.957500000000028</c:v>
                </c:pt>
                <c:pt idx="953">
                  <c:v>31.957600000000028</c:v>
                </c:pt>
                <c:pt idx="954">
                  <c:v>31.957700000000028</c:v>
                </c:pt>
                <c:pt idx="955">
                  <c:v>31.957800000000027</c:v>
                </c:pt>
                <c:pt idx="956">
                  <c:v>31.957900000000027</c:v>
                </c:pt>
                <c:pt idx="957">
                  <c:v>31.958000000000027</c:v>
                </c:pt>
                <c:pt idx="958">
                  <c:v>31.958100000000027</c:v>
                </c:pt>
                <c:pt idx="959">
                  <c:v>31.958200000000026</c:v>
                </c:pt>
                <c:pt idx="960">
                  <c:v>31.958300000000026</c:v>
                </c:pt>
                <c:pt idx="961">
                  <c:v>31.958400000000026</c:v>
                </c:pt>
                <c:pt idx="962">
                  <c:v>31.958500000000026</c:v>
                </c:pt>
                <c:pt idx="963">
                  <c:v>31.958600000000025</c:v>
                </c:pt>
                <c:pt idx="964">
                  <c:v>31.958700000000025</c:v>
                </c:pt>
                <c:pt idx="965">
                  <c:v>31.958800000000025</c:v>
                </c:pt>
                <c:pt idx="966">
                  <c:v>31.958900000000025</c:v>
                </c:pt>
                <c:pt idx="967">
                  <c:v>31.959000000000024</c:v>
                </c:pt>
                <c:pt idx="968">
                  <c:v>31.959100000000024</c:v>
                </c:pt>
                <c:pt idx="969">
                  <c:v>31.959200000000024</c:v>
                </c:pt>
                <c:pt idx="970">
                  <c:v>31.959300000000024</c:v>
                </c:pt>
                <c:pt idx="971">
                  <c:v>31.959400000000024</c:v>
                </c:pt>
                <c:pt idx="972">
                  <c:v>31.959500000000023</c:v>
                </c:pt>
                <c:pt idx="973">
                  <c:v>31.959600000000023</c:v>
                </c:pt>
                <c:pt idx="974">
                  <c:v>31.959700000000023</c:v>
                </c:pt>
                <c:pt idx="975">
                  <c:v>31.959800000000023</c:v>
                </c:pt>
                <c:pt idx="976">
                  <c:v>31.959900000000022</c:v>
                </c:pt>
                <c:pt idx="977">
                  <c:v>31.960000000000022</c:v>
                </c:pt>
                <c:pt idx="978">
                  <c:v>31.960100000000022</c:v>
                </c:pt>
                <c:pt idx="979">
                  <c:v>31.960200000000022</c:v>
                </c:pt>
                <c:pt idx="980">
                  <c:v>31.960300000000021</c:v>
                </c:pt>
                <c:pt idx="981">
                  <c:v>31.960400000000021</c:v>
                </c:pt>
                <c:pt idx="982">
                  <c:v>31.960500000000021</c:v>
                </c:pt>
                <c:pt idx="983">
                  <c:v>31.960600000000021</c:v>
                </c:pt>
                <c:pt idx="984">
                  <c:v>31.960700000000021</c:v>
                </c:pt>
                <c:pt idx="985">
                  <c:v>31.96080000000002</c:v>
                </c:pt>
                <c:pt idx="986">
                  <c:v>31.96090000000002</c:v>
                </c:pt>
                <c:pt idx="987">
                  <c:v>31.96100000000002</c:v>
                </c:pt>
                <c:pt idx="988">
                  <c:v>31.96110000000002</c:v>
                </c:pt>
                <c:pt idx="989">
                  <c:v>31.961200000000019</c:v>
                </c:pt>
                <c:pt idx="990">
                  <c:v>31.961300000000019</c:v>
                </c:pt>
                <c:pt idx="991">
                  <c:v>31.961400000000019</c:v>
                </c:pt>
                <c:pt idx="992">
                  <c:v>31.961500000000019</c:v>
                </c:pt>
                <c:pt idx="993">
                  <c:v>31.961600000000018</c:v>
                </c:pt>
                <c:pt idx="994">
                  <c:v>31.961700000000018</c:v>
                </c:pt>
                <c:pt idx="995">
                  <c:v>31.961800000000018</c:v>
                </c:pt>
                <c:pt idx="996">
                  <c:v>31.961900000000018</c:v>
                </c:pt>
                <c:pt idx="997">
                  <c:v>31.962000000000018</c:v>
                </c:pt>
                <c:pt idx="998">
                  <c:v>31.962100000000017</c:v>
                </c:pt>
                <c:pt idx="999">
                  <c:v>31.962200000000017</c:v>
                </c:pt>
                <c:pt idx="1000">
                  <c:v>31.962300000000017</c:v>
                </c:pt>
              </c:numCache>
            </c:numRef>
          </c:xVal>
          <c:yVal>
            <c:numRef>
              <c:f>Calculs!$AG$4:$AG$1004</c:f>
              <c:numCache>
                <c:formatCode>0.00</c:formatCode>
                <c:ptCount val="1001"/>
                <c:pt idx="0">
                  <c:v>0</c:v>
                </c:pt>
                <c:pt idx="1">
                  <c:v>-27.689441866238774</c:v>
                </c:pt>
                <c:pt idx="2">
                  <c:v>-27.620295751060386</c:v>
                </c:pt>
                <c:pt idx="3">
                  <c:v>-27.551461710031944</c:v>
                </c:pt>
                <c:pt idx="4">
                  <c:v>-27.482937848830694</c:v>
                </c:pt>
                <c:pt idx="5">
                  <c:v>-27.414722287463668</c:v>
                </c:pt>
                <c:pt idx="6">
                  <c:v>-27.34681316013684</c:v>
                </c:pt>
                <c:pt idx="7">
                  <c:v>-27.279208615125672</c:v>
                </c:pt>
                <c:pt idx="8">
                  <c:v>-27.211906814647055</c:v>
                </c:pt>
                <c:pt idx="9">
                  <c:v>-27.144905934732598</c:v>
                </c:pt>
                <c:pt idx="10">
                  <c:v>-27.078204165103209</c:v>
                </c:pt>
                <c:pt idx="11">
                  <c:v>-27.012121301688119</c:v>
                </c:pt>
                <c:pt idx="12">
                  <c:v>-26.946649166619167</c:v>
                </c:pt>
                <c:pt idx="13">
                  <c:v>-26.881458063162505</c:v>
                </c:pt>
                <c:pt idx="14">
                  <c:v>-26.816546399038771</c:v>
                </c:pt>
                <c:pt idx="15">
                  <c:v>-26.751912593280331</c:v>
                </c:pt>
                <c:pt idx="16">
                  <c:v>-26.687555076134053</c:v>
                </c:pt>
                <c:pt idx="17">
                  <c:v>-26.623472288964965</c:v>
                </c:pt>
                <c:pt idx="18">
                  <c:v>-26.559662684160948</c:v>
                </c:pt>
                <c:pt idx="19">
                  <c:v>-26.496124725038307</c:v>
                </c:pt>
                <c:pt idx="20">
                  <c:v>-26.432856885748425</c:v>
                </c:pt>
                <c:pt idx="21">
                  <c:v>-26.369696748349963</c:v>
                </c:pt>
                <c:pt idx="22">
                  <c:v>-26.306645897972409</c:v>
                </c:pt>
                <c:pt idx="23">
                  <c:v>-26.243866803253276</c:v>
                </c:pt>
                <c:pt idx="24">
                  <c:v>-26.181357902292465</c:v>
                </c:pt>
                <c:pt idx="25">
                  <c:v>-26.119117644395992</c:v>
                </c:pt>
                <c:pt idx="26">
                  <c:v>-26.057144489978768</c:v>
                </c:pt>
                <c:pt idx="27">
                  <c:v>-25.995436910468303</c:v>
                </c:pt>
                <c:pt idx="28">
                  <c:v>-25.933993388209423</c:v>
                </c:pt>
                <c:pt idx="29">
                  <c:v>-25.872812416369904</c:v>
                </c:pt>
                <c:pt idx="30">
                  <c:v>-25.811892498847108</c:v>
                </c:pt>
                <c:pt idx="31">
                  <c:v>-25.751232150175504</c:v>
                </c:pt>
                <c:pt idx="32">
                  <c:v>-25.690829895435101</c:v>
                </c:pt>
                <c:pt idx="33">
                  <c:v>-25.630684270160923</c:v>
                </c:pt>
                <c:pt idx="34">
                  <c:v>-25.570793820253201</c:v>
                </c:pt>
                <c:pt idx="35">
                  <c:v>-25.511157101888614</c:v>
                </c:pt>
                <c:pt idx="36">
                  <c:v>-25.45177268143231</c:v>
                </c:pt>
                <c:pt idx="37">
                  <c:v>-25.39263913535089</c:v>
                </c:pt>
                <c:pt idx="38">
                  <c:v>-25.3337550501262</c:v>
                </c:pt>
                <c:pt idx="39">
                  <c:v>-25.275119022169942</c:v>
                </c:pt>
                <c:pt idx="40">
                  <c:v>-25.216729657739272</c:v>
                </c:pt>
                <c:pt idx="41">
                  <c:v>-25.158585572853035</c:v>
                </c:pt>
                <c:pt idx="42">
                  <c:v>-25.100685393208991</c:v>
                </c:pt>
                <c:pt idx="43">
                  <c:v>-25.043027754101807</c:v>
                </c:pt>
                <c:pt idx="44">
                  <c:v>-24.985611300341773</c:v>
                </c:pt>
                <c:pt idx="45">
                  <c:v>-24.928434686174462</c:v>
                </c:pt>
                <c:pt idx="46">
                  <c:v>-24.871496575201064</c:v>
                </c:pt>
                <c:pt idx="47">
                  <c:v>-24.814795640299533</c:v>
                </c:pt>
                <c:pt idx="48">
                  <c:v>-24.758330563546536</c:v>
                </c:pt>
                <c:pt idx="49">
                  <c:v>-24.702100036140152</c:v>
                </c:pt>
                <c:pt idx="50">
                  <c:v>-24.646102758323252</c:v>
                </c:pt>
                <c:pt idx="51">
                  <c:v>-24.590337439307746</c:v>
                </c:pt>
                <c:pt idx="52">
                  <c:v>-24.53480279719949</c:v>
                </c:pt>
                <c:pt idx="53">
                  <c:v>-24.479497558923924</c:v>
                </c:pt>
                <c:pt idx="54">
                  <c:v>-24.424420460152454</c:v>
                </c:pt>
                <c:pt idx="55">
                  <c:v>-24.369570245229561</c:v>
                </c:pt>
                <c:pt idx="56">
                  <c:v>-24.314945667100567</c:v>
                </c:pt>
                <c:pt idx="57">
                  <c:v>-24.260545487240105</c:v>
                </c:pt>
                <c:pt idx="58">
                  <c:v>-24.206368475581357</c:v>
                </c:pt>
                <c:pt idx="59">
                  <c:v>-24.152413410445842</c:v>
                </c:pt>
                <c:pt idx="60">
                  <c:v>-24.09867907847401</c:v>
                </c:pt>
                <c:pt idx="61">
                  <c:v>-24.04516427455642</c:v>
                </c:pt>
                <c:pt idx="62">
                  <c:v>-23.991867801765579</c:v>
                </c:pt>
                <c:pt idx="63">
                  <c:v>-23.938788471288497</c:v>
                </c:pt>
                <c:pt idx="64">
                  <c:v>-23.885925102359799</c:v>
                </c:pt>
                <c:pt idx="65">
                  <c:v>-23.833276522195547</c:v>
                </c:pt>
                <c:pt idx="66">
                  <c:v>-23.78084156592768</c:v>
                </c:pt>
                <c:pt idx="67">
                  <c:v>-23.72861907653899</c:v>
                </c:pt>
                <c:pt idx="68">
                  <c:v>-23.676607904798907</c:v>
                </c:pt>
                <c:pt idx="69">
                  <c:v>-23.624806909199659</c:v>
                </c:pt>
                <c:pt idx="70">
                  <c:v>-23.573214955893235</c:v>
                </c:pt>
                <c:pt idx="71">
                  <c:v>-23.521830918628815</c:v>
                </c:pt>
                <c:pt idx="72">
                  <c:v>-23.470653678690855</c:v>
                </c:pt>
                <c:pt idx="73">
                  <c:v>-23.41968212483776</c:v>
                </c:pt>
                <c:pt idx="74">
                  <c:v>-23.368915153241069</c:v>
                </c:pt>
                <c:pt idx="75">
                  <c:v>-23.31835166742529</c:v>
                </c:pt>
                <c:pt idx="76">
                  <c:v>-23.267990578208273</c:v>
                </c:pt>
                <c:pt idx="77">
                  <c:v>-23.217830803642109</c:v>
                </c:pt>
                <c:pt idx="78">
                  <c:v>-23.16787126895462</c:v>
                </c:pt>
                <c:pt idx="79">
                  <c:v>-23.118110906491413</c:v>
                </c:pt>
                <c:pt idx="80">
                  <c:v>-23.068548655658411</c:v>
                </c:pt>
                <c:pt idx="81">
                  <c:v>-23.019183462864966</c:v>
                </c:pt>
                <c:pt idx="82">
                  <c:v>-22.970014281467513</c:v>
                </c:pt>
                <c:pt idx="83">
                  <c:v>-22.921040071713719</c:v>
                </c:pt>
                <c:pt idx="84">
                  <c:v>-22.872259800687129</c:v>
                </c:pt>
                <c:pt idx="85">
                  <c:v>-22.823672442252427</c:v>
                </c:pt>
                <c:pt idx="86">
                  <c:v>-22.775276977001038</c:v>
                </c:pt>
                <c:pt idx="87">
                  <c:v>-22.727072392197432</c:v>
                </c:pt>
                <c:pt idx="88">
                  <c:v>-22.679057681725705</c:v>
                </c:pt>
                <c:pt idx="89">
                  <c:v>-22.631231846036883</c:v>
                </c:pt>
                <c:pt idx="90">
                  <c:v>-22.583593892096495</c:v>
                </c:pt>
                <c:pt idx="91">
                  <c:v>-22.536142833332825</c:v>
                </c:pt>
                <c:pt idx="92">
                  <c:v>-22.488877689585429</c:v>
                </c:pt>
                <c:pt idx="93">
                  <c:v>-22.441797487054334</c:v>
                </c:pt>
                <c:pt idx="94">
                  <c:v>-22.394901258249575</c:v>
                </c:pt>
                <c:pt idx="95">
                  <c:v>-22.348188041941206</c:v>
                </c:pt>
                <c:pt idx="96">
                  <c:v>-22.301656883109786</c:v>
                </c:pt>
                <c:pt idx="97">
                  <c:v>-22.255306832897332</c:v>
                </c:pt>
                <c:pt idx="98">
                  <c:v>-22.209136948558715</c:v>
                </c:pt>
                <c:pt idx="99">
                  <c:v>-22.163146293413433</c:v>
                </c:pt>
                <c:pt idx="100">
                  <c:v>-22.117333936797916</c:v>
                </c:pt>
                <c:pt idx="101">
                  <c:v>-22.07169895401821</c:v>
                </c:pt>
                <c:pt idx="102">
                  <c:v>-21.621021023538233</c:v>
                </c:pt>
                <c:pt idx="103">
                  <c:v>-21.187466670706215</c:v>
                </c:pt>
                <c:pt idx="104">
                  <c:v>-20.770171974566551</c:v>
                </c:pt>
                <c:pt idx="105">
                  <c:v>-20.368326136162345</c:v>
                </c:pt>
                <c:pt idx="106">
                  <c:v>-19.981167495898475</c:v>
                </c:pt>
                <c:pt idx="107">
                  <c:v>-19.607979889019671</c:v>
                </c:pt>
                <c:pt idx="108">
                  <c:v>-19.248089306125742</c:v>
                </c:pt>
                <c:pt idx="109">
                  <c:v>-18.900860829199779</c:v>
                </c:pt>
                <c:pt idx="110">
                  <c:v>-18.565695816753532</c:v>
                </c:pt>
                <c:pt idx="111">
                  <c:v>-18.242029314452438</c:v>
                </c:pt>
                <c:pt idx="112">
                  <c:v>-17.929327670018761</c:v>
                </c:pt>
                <c:pt idx="113">
                  <c:v>-17.627086333364375</c:v>
                </c:pt>
                <c:pt idx="114">
                  <c:v>-17.334827824810827</c:v>
                </c:pt>
                <c:pt idx="115">
                  <c:v>-17.052099855943215</c:v>
                </c:pt>
                <c:pt idx="116">
                  <c:v>-16.778473589142497</c:v>
                </c:pt>
                <c:pt idx="117">
                  <c:v>-16.513542023170523</c:v>
                </c:pt>
                <c:pt idx="118">
                  <c:v>-16.256918493363532</c:v>
                </c:pt>
                <c:pt idx="119">
                  <c:v>-16.008235276039482</c:v>
                </c:pt>
                <c:pt idx="120">
                  <c:v>-15.767142287657851</c:v>
                </c:pt>
                <c:pt idx="121">
                  <c:v>-15.533305870100273</c:v>
                </c:pt>
                <c:pt idx="122">
                  <c:v>-15.306407654177306</c:v>
                </c:pt>
                <c:pt idx="123">
                  <c:v>-15.086143494121481</c:v>
                </c:pt>
                <c:pt idx="124">
                  <c:v>-14.872222466407216</c:v>
                </c:pt>
                <c:pt idx="125">
                  <c:v>-14.664365926752225</c:v>
                </c:pt>
                <c:pt idx="126">
                  <c:v>-14.46230661960897</c:v>
                </c:pt>
                <c:pt idx="127">
                  <c:v>-14.265787834853874</c:v>
                </c:pt>
                <c:pt idx="128">
                  <c:v>-14.074562606732052</c:v>
                </c:pt>
                <c:pt idx="129">
                  <c:v>-13.888392950419348</c:v>
                </c:pt>
                <c:pt idx="130">
                  <c:v>-13.707049131826317</c:v>
                </c:pt>
                <c:pt idx="131">
                  <c:v>-13.530308966492568</c:v>
                </c:pt>
                <c:pt idx="132">
                  <c:v>-13.357957143608079</c:v>
                </c:pt>
                <c:pt idx="133">
                  <c:v>-13.189784571352442</c:v>
                </c:pt>
                <c:pt idx="134">
                  <c:v>-13.02558773986584</c:v>
                </c:pt>
                <c:pt idx="135">
                  <c:v>-12.865168098258346</c:v>
                </c:pt>
                <c:pt idx="136">
                  <c:v>-12.708331442128486</c:v>
                </c:pt>
                <c:pt idx="137">
                  <c:v>-12.554887308099064</c:v>
                </c:pt>
                <c:pt idx="138">
                  <c:v>-12.404648371889262</c:v>
                </c:pt>
                <c:pt idx="139">
                  <c:v>-12.257429846428098</c:v>
                </c:pt>
                <c:pt idx="140">
                  <c:v>-12.113048876476501</c:v>
                </c:pt>
                <c:pt idx="141">
                  <c:v>-11.971323926164978</c:v>
                </c:pt>
                <c:pt idx="142">
                  <c:v>-11.832074155772453</c:v>
                </c:pt>
                <c:pt idx="143">
                  <c:v>-11.695118783971326</c:v>
                </c:pt>
                <c:pt idx="144">
                  <c:v>-11.560276431646674</c:v>
                </c:pt>
                <c:pt idx="145">
                  <c:v>-11.427364443266969</c:v>
                </c:pt>
                <c:pt idx="146">
                  <c:v>-11.296198181644005</c:v>
                </c:pt>
                <c:pt idx="147">
                  <c:v>-11.166590291777156</c:v>
                </c:pt>
                <c:pt idx="148">
                  <c:v>-11.03834992933858</c:v>
                </c:pt>
                <c:pt idx="149">
                  <c:v>-10.911281949232603</c:v>
                </c:pt>
                <c:pt idx="150">
                  <c:v>-10.785186049566777</c:v>
                </c:pt>
                <c:pt idx="151">
                  <c:v>-10.659855866322022</c:v>
                </c:pt>
                <c:pt idx="152">
                  <c:v>-10.535078014026826</c:v>
                </c:pt>
                <c:pt idx="153">
                  <c:v>-10.410631067855098</c:v>
                </c:pt>
                <c:pt idx="154">
                  <c:v>-10.286284482815336</c:v>
                </c:pt>
                <c:pt idx="155">
                  <c:v>-10.161797446127974</c:v>
                </c:pt>
                <c:pt idx="156">
                  <c:v>-10.036917659556666</c:v>
                </c:pt>
                <c:pt idx="157">
                  <c:v>-9.9113800494429736</c:v>
                </c:pt>
                <c:pt idx="158">
                  <c:v>-9.7849054035847285</c:v>
                </c:pt>
                <c:pt idx="159">
                  <c:v>-9.6571989360109178</c:v>
                </c:pt>
                <c:pt idx="160">
                  <c:v>-9.527948783281369</c:v>
                </c:pt>
                <c:pt idx="161">
                  <c:v>-9.3968244393481211</c:v>
                </c:pt>
                <c:pt idx="162">
                  <c:v>-9.2634751404629121</c:v>
                </c:pt>
                <c:pt idx="163">
                  <c:v>-9.1275282173451835</c:v>
                </c:pt>
                <c:pt idx="164">
                  <c:v>-8.9885874391212983</c:v>
                </c:pt>
                <c:pt idx="165">
                  <c:v>-8.8462313827335226</c:v>
                </c:pt>
                <c:pt idx="166">
                  <c:v>-8.7000118729574236</c:v>
                </c:pt>
                <c:pt idx="167">
                  <c:v>-8.5494525522463825</c:v>
                </c:pt>
                <c:pt idx="168">
                  <c:v>-8.3940476567333686</c:v>
                </c:pt>
                <c:pt idx="169">
                  <c:v>-8.2332610952258616</c:v>
                </c:pt>
                <c:pt idx="170">
                  <c:v>-8.0665259522064368</c:v>
                </c:pt>
                <c:pt idx="171">
                  <c:v>-7.8932445638090947</c:v>
                </c:pt>
                <c:pt idx="172">
                  <c:v>-7.7127893473048683</c:v>
                </c:pt>
                <c:pt idx="173">
                  <c:v>-7.5245045991804416</c:v>
                </c:pt>
                <c:pt idx="174">
                  <c:v>-7.3277095131579788</c:v>
                </c:pt>
                <c:pt idx="175">
                  <c:v>-7.1217027052989508</c:v>
                </c:pt>
                <c:pt idx="176">
                  <c:v>-6.905768565263247</c:v>
                </c:pt>
                <c:pt idx="177">
                  <c:v>-6.6791857759329067</c:v>
                </c:pt>
                <c:pt idx="178">
                  <c:v>-6.4412383512223812</c:v>
                </c:pt>
                <c:pt idx="179">
                  <c:v>-6.1912295252791472</c:v>
                </c:pt>
                <c:pt idx="180">
                  <c:v>-5.9284987748462319</c:v>
                </c:pt>
                <c:pt idx="181">
                  <c:v>-5.6524421583745958</c:v>
                </c:pt>
                <c:pt idx="182">
                  <c:v>-5.3625359984160781</c:v>
                </c:pt>
                <c:pt idx="183">
                  <c:v>-5.0583637076124965</c:v>
                </c:pt>
                <c:pt idx="184">
                  <c:v>-4.7396452577872816</c:v>
                </c:pt>
                <c:pt idx="185">
                  <c:v>-4.4062684195869348</c:v>
                </c:pt>
                <c:pt idx="186">
                  <c:v>-4.0583204733844411</c:v>
                </c:pt>
                <c:pt idx="187">
                  <c:v>-3.6961186446171981</c:v>
                </c:pt>
                <c:pt idx="188">
                  <c:v>-3.3202371018094023</c:v>
                </c:pt>
                <c:pt idx="189">
                  <c:v>-2.9315280447785805</c:v>
                </c:pt>
                <c:pt idx="190">
                  <c:v>-2.5311342867493281</c:v>
                </c:pt>
                <c:pt idx="191">
                  <c:v>-2.1204908779765343</c:v>
                </c:pt>
                <c:pt idx="192">
                  <c:v>-1.7013137895147059</c:v>
                </c:pt>
                <c:pt idx="193">
                  <c:v>-1.2755744908257203</c:v>
                </c:pt>
                <c:pt idx="194">
                  <c:v>-0.84546037025807119</c:v>
                </c:pt>
                <c:pt idx="195">
                  <c:v>-0.41332225139916084</c:v>
                </c:pt>
                <c:pt idx="196">
                  <c:v>1.8388419371163922E-2</c:v>
                </c:pt>
                <c:pt idx="197">
                  <c:v>0.44718899933238504</c:v>
                </c:pt>
                <c:pt idx="198">
                  <c:v>0.87063720926008803</c:v>
                </c:pt>
                <c:pt idx="199">
                  <c:v>1.2864000897528263</c:v>
                </c:pt>
                <c:pt idx="200">
                  <c:v>1.6923159175625166</c:v>
                </c:pt>
                <c:pt idx="201">
                  <c:v>2.0864454486735293</c:v>
                </c:pt>
                <c:pt idx="202">
                  <c:v>2.4671100197843505</c:v>
                </c:pt>
                <c:pt idx="203">
                  <c:v>2.8329153729619154</c:v>
                </c:pt>
                <c:pt idx="204">
                  <c:v>3.1827613685057821</c:v>
                </c:pt>
                <c:pt idx="205">
                  <c:v>3.5158388508050527</c:v>
                </c:pt>
                <c:pt idx="206">
                  <c:v>3.8316157236443664</c:v>
                </c:pt>
                <c:pt idx="207">
                  <c:v>4.1298147358056987</c:v>
                </c:pt>
                <c:pt idx="208">
                  <c:v>4.4103855958003644</c:v>
                </c:pt>
                <c:pt idx="209">
                  <c:v>4.6734738885653435</c:v>
                </c:pt>
                <c:pt idx="210">
                  <c:v>4.9193889392727961</c:v>
                </c:pt>
                <c:pt idx="211">
                  <c:v>5.1485723432737691</c:v>
                </c:pt>
                <c:pt idx="212">
                  <c:v>5.361568427743685</c:v>
                </c:pt>
                <c:pt idx="213">
                  <c:v>5.5589974822764514</c:v>
                </c:pt>
                <c:pt idx="214">
                  <c:v>5.7415322251890384</c:v>
                </c:pt>
                <c:pt idx="215">
                  <c:v>5.9098776750837185</c:v>
                </c:pt>
                <c:pt idx="216">
                  <c:v>6.0647543756450846</c:v>
                </c:pt>
                <c:pt idx="217">
                  <c:v>6.2068847695475569</c:v>
                </c:pt>
                <c:pt idx="218">
                  <c:v>6.3369824239243178</c:v>
                </c:pt>
                <c:pt idx="219">
                  <c:v>6.4557437626732179</c:v>
                </c:pt>
                <c:pt idx="220">
                  <c:v>6.5638419478637102</c:v>
                </c:pt>
                <c:pt idx="221">
                  <c:v>6.6619225630417507</c:v>
                </c:pt>
                <c:pt idx="222">
                  <c:v>6.7506007766360812</c:v>
                </c:pt>
                <c:pt idx="223">
                  <c:v>6.8304596972888927</c:v>
                </c:pt>
                <c:pt idx="224">
                  <c:v>6.9020496699334828</c:v>
                </c:pt>
                <c:pt idx="225">
                  <c:v>6.9658882985181636</c:v>
                </c:pt>
                <c:pt idx="226">
                  <c:v>7.0224610163320227</c:v>
                </c:pt>
                <c:pt idx="227">
                  <c:v>7.0722220567268819</c:v>
                </c:pt>
                <c:pt idx="228">
                  <c:v>7.1155957050945728</c:v>
                </c:pt>
                <c:pt idx="229">
                  <c:v>7.1529777371247718</c:v>
                </c:pt>
                <c:pt idx="230">
                  <c:v>7.1847369687846765</c:v>
                </c:pt>
                <c:pt idx="231">
                  <c:v>7.2112168604345257</c:v>
                </c:pt>
                <c:pt idx="232">
                  <c:v>7.2327371314057078</c:v>
                </c:pt>
                <c:pt idx="233">
                  <c:v>7.2495953526289156</c:v>
                </c:pt>
                <c:pt idx="234">
                  <c:v>7.2620684939054563</c:v>
                </c:pt>
                <c:pt idx="235">
                  <c:v>7.270414409533851</c:v>
                </c:pt>
                <c:pt idx="236">
                  <c:v>7.2748732515650847</c:v>
                </c:pt>
                <c:pt idx="237">
                  <c:v>7.2756688042494657</c:v>
                </c:pt>
                <c:pt idx="238">
                  <c:v>7.2730097365007778</c:v>
                </c:pt>
                <c:pt idx="239">
                  <c:v>7.2670907716441722</c:v>
                </c:pt>
                <c:pt idx="240">
                  <c:v>7.2580937755036929</c:v>
                </c:pt>
                <c:pt idx="241">
                  <c:v>7.2461887651627546</c:v>
                </c:pt>
                <c:pt idx="242">
                  <c:v>7.2315348416099479</c:v>
                </c:pt>
                <c:pt idx="243">
                  <c:v>7.2142810500547014</c:v>
                </c:pt>
                <c:pt idx="244">
                  <c:v>7.1945671720353133</c:v>
                </c:pt>
                <c:pt idx="245">
                  <c:v>7.1725244536042698</c:v>
                </c:pt>
                <c:pt idx="246">
                  <c:v>7.1482762739075909</c:v>
                </c:pt>
                <c:pt idx="247">
                  <c:v>7.1219387584126164</c:v>
                </c:pt>
                <c:pt idx="248">
                  <c:v>7.0936213409095057</c:v>
                </c:pt>
                <c:pt idx="249">
                  <c:v>7.0634272782372225</c:v>
                </c:pt>
                <c:pt idx="250">
                  <c:v>7.031454121481576</c:v>
                </c:pt>
                <c:pt idx="251">
                  <c:v>6.9977941471727156</c:v>
                </c:pt>
                <c:pt idx="252">
                  <c:v>6.962534751782167</c:v>
                </c:pt>
                <c:pt idx="253">
                  <c:v>6.9257588125912122</c:v>
                </c:pt>
                <c:pt idx="254">
                  <c:v>6.8875450177785105</c:v>
                </c:pt>
                <c:pt idx="255">
                  <c:v>6.8479681683582481</c:v>
                </c:pt>
                <c:pt idx="256">
                  <c:v>6.8070994543933043</c:v>
                </c:pt>
                <c:pt idx="257">
                  <c:v>6.7650067077124545</c:v>
                </c:pt>
                <c:pt idx="258">
                  <c:v>6.7217546331767899</c:v>
                </c:pt>
                <c:pt idx="259">
                  <c:v>6.6774050203692248</c:v>
                </c:pt>
                <c:pt idx="260">
                  <c:v>6.6320169374216906</c:v>
                </c:pt>
                <c:pt idx="261">
                  <c:v>6.5856469085473535</c:v>
                </c:pt>
                <c:pt idx="262">
                  <c:v>6.5383490767092862</c:v>
                </c:pt>
                <c:pt idx="263">
                  <c:v>6.4901753527322184</c:v>
                </c:pt>
                <c:pt idx="264">
                  <c:v>6.4411755520493017</c:v>
                </c:pt>
                <c:pt idx="265">
                  <c:v>6.3913975201708428</c:v>
                </c:pt>
                <c:pt idx="266">
                  <c:v>6.3408872478660374</c:v>
                </c:pt>
                <c:pt idx="267">
                  <c:v>6.2896889769609174</c:v>
                </c:pt>
                <c:pt idx="268">
                  <c:v>6.2378452975757952</c:v>
                </c:pt>
                <c:pt idx="269">
                  <c:v>6.1853972375524506</c:v>
                </c:pt>
                <c:pt idx="270">
                  <c:v>6.13238434475487</c:v>
                </c:pt>
                <c:pt idx="271">
                  <c:v>6.0788447628666802</c:v>
                </c:pt>
                <c:pt idx="272">
                  <c:v>6.0248153012533621</c:v>
                </c:pt>
                <c:pt idx="273">
                  <c:v>5.9703314994070578</c:v>
                </c:pt>
                <c:pt idx="274">
                  <c:v>5.9154276864460602</c:v>
                </c:pt>
                <c:pt idx="275">
                  <c:v>5.8601370360994993</c:v>
                </c:pt>
                <c:pt idx="276">
                  <c:v>5.8044916175698678</c:v>
                </c:pt>
                <c:pt idx="277">
                  <c:v>5.7485224426314989</c:v>
                </c:pt>
                <c:pt idx="278">
                  <c:v>5.6922595092917714</c:v>
                </c:pt>
                <c:pt idx="279">
                  <c:v>5.6357318423131355</c:v>
                </c:pt>
                <c:pt idx="280">
                  <c:v>5.5789675308681632</c:v>
                </c:pt>
                <c:pt idx="281">
                  <c:v>5.5219937635758782</c:v>
                </c:pt>
                <c:pt idx="282">
                  <c:v>5.4648368611461979</c:v>
                </c:pt>
                <c:pt idx="283">
                  <c:v>5.4075223068394394</c:v>
                </c:pt>
                <c:pt idx="284">
                  <c:v>5.3500747749299773</c:v>
                </c:pt>
                <c:pt idx="285">
                  <c:v>5.2925181573466178</c:v>
                </c:pt>
                <c:pt idx="286">
                  <c:v>5.2348755886473919</c:v>
                </c:pt>
                <c:pt idx="287">
                  <c:v>5.1771694694726857</c:v>
                </c:pt>
                <c:pt idx="288">
                  <c:v>5.1194214886082481</c:v>
                </c:pt>
                <c:pt idx="289">
                  <c:v>5.0616526437781051</c:v>
                </c:pt>
                <c:pt idx="290">
                  <c:v>5.0038832612770827</c:v>
                </c:pt>
                <c:pt idx="291">
                  <c:v>4.9461330145430082</c:v>
                </c:pt>
                <c:pt idx="292">
                  <c:v>4.8884209417600362</c:v>
                </c:pt>
                <c:pt idx="293">
                  <c:v>4.8307654625765348</c:v>
                </c:pt>
                <c:pt idx="294">
                  <c:v>4.7731843940136143</c:v>
                </c:pt>
                <c:pt idx="295">
                  <c:v>4.7156949656338503</c:v>
                </c:pt>
                <c:pt idx="296">
                  <c:v>4.6583138340334411</c:v>
                </c:pt>
                <c:pt idx="297">
                  <c:v>4.6010570967156763</c:v>
                </c:pt>
                <c:pt idx="298">
                  <c:v>4.5439403053982206</c:v>
                </c:pt>
                <c:pt idx="299">
                  <c:v>4.4869784788022287</c:v>
                </c:pt>
                <c:pt idx="300">
                  <c:v>4.4301861149668991</c:v>
                </c:pt>
                <c:pt idx="301">
                  <c:v>4.3735772031291535</c:v>
                </c:pt>
                <c:pt idx="302">
                  <c:v>4.3171652352045413</c:v>
                </c:pt>
                <c:pt idx="303">
                  <c:v>4.2609632169021374</c:v>
                </c:pt>
                <c:pt idx="304">
                  <c:v>4.2049836785031802</c:v>
                </c:pt>
                <c:pt idx="305">
                  <c:v>4.1492386853304719</c:v>
                </c:pt>
                <c:pt idx="306">
                  <c:v>4.0937398479329072</c:v>
                </c:pt>
                <c:pt idx="307">
                  <c:v>4.0384983320073307</c:v>
                </c:pt>
                <c:pt idx="308">
                  <c:v>3.9835248680776072</c:v>
                </c:pt>
                <c:pt idx="309">
                  <c:v>3.9288297609490641</c:v>
                </c:pt>
                <c:pt idx="310">
                  <c:v>3.8744228989544531</c:v>
                </c:pt>
                <c:pt idx="311">
                  <c:v>3.8203137630061272</c:v>
                </c:pt>
                <c:pt idx="312">
                  <c:v>3.7665114354675531</c:v>
                </c:pt>
                <c:pt idx="313">
                  <c:v>3.7130246088559637</c:v>
                </c:pt>
                <c:pt idx="314">
                  <c:v>3.6598615943866282</c:v>
                </c:pt>
                <c:pt idx="315">
                  <c:v>3.6070303303682616</c:v>
                </c:pt>
                <c:pt idx="316">
                  <c:v>3.5545383904578465</c:v>
                </c:pt>
                <c:pt idx="317">
                  <c:v>3.5023929917824255</c:v>
                </c:pt>
                <c:pt idx="318">
                  <c:v>3.4506010029343264</c:v>
                </c:pt>
                <c:pt idx="319">
                  <c:v>3.3991689518458159</c:v>
                </c:pt>
                <c:pt idx="320">
                  <c:v>3.3481030335481101</c:v>
                </c:pt>
                <c:pt idx="321">
                  <c:v>3.2974091178194174</c:v>
                </c:pt>
                <c:pt idx="322">
                  <c:v>3.2470927567257766</c:v>
                </c:pt>
                <c:pt idx="323">
                  <c:v>3.1971591920581988</c:v>
                </c:pt>
                <c:pt idx="324">
                  <c:v>3.1476133626689844</c:v>
                </c:pt>
                <c:pt idx="325">
                  <c:v>3.0984599117097593</c:v>
                </c:pt>
                <c:pt idx="326">
                  <c:v>3.0497031937733556</c:v>
                </c:pt>
                <c:pt idx="327">
                  <c:v>3.0013472819413618</c:v>
                </c:pt>
                <c:pt idx="328">
                  <c:v>2.9533959747388598</c:v>
                </c:pt>
                <c:pt idx="329">
                  <c:v>2.9058528029975719</c:v>
                </c:pt>
                <c:pt idx="330">
                  <c:v>2.8587210366284674</c:v>
                </c:pt>
                <c:pt idx="331">
                  <c:v>2.8120036913045992</c:v>
                </c:pt>
                <c:pt idx="332">
                  <c:v>2.765703535054894</c:v>
                </c:pt>
                <c:pt idx="333">
                  <c:v>2.7198230947692528</c:v>
                </c:pt>
                <c:pt idx="334">
                  <c:v>2.6743646626154414</c:v>
                </c:pt>
                <c:pt idx="335">
                  <c:v>2.6293303023678938</c:v>
                </c:pt>
                <c:pt idx="336">
                  <c:v>2.5847218556486888</c:v>
                </c:pt>
                <c:pt idx="337">
                  <c:v>2.5405409480806416</c:v>
                </c:pt>
                <c:pt idx="338">
                  <c:v>2.4967889953526337</c:v>
                </c:pt>
                <c:pt idx="339">
                  <c:v>2.45346720919704</c:v>
                </c:pt>
                <c:pt idx="340">
                  <c:v>2.4105766032792131</c:v>
                </c:pt>
                <c:pt idx="341">
                  <c:v>2.3681179989989083</c:v>
                </c:pt>
                <c:pt idx="342">
                  <c:v>2.3260920312035465</c:v>
                </c:pt>
                <c:pt idx="343">
                  <c:v>2.2844991538130772</c:v>
                </c:pt>
                <c:pt idx="344">
                  <c:v>2.2433396453564622</c:v>
                </c:pt>
                <c:pt idx="345">
                  <c:v>2.2026136144194872</c:v>
                </c:pt>
                <c:pt idx="346">
                  <c:v>2.1623210050039345</c:v>
                </c:pt>
                <c:pt idx="347">
                  <c:v>2.1224616017978821</c:v>
                </c:pt>
                <c:pt idx="348">
                  <c:v>2.0830350353571454</c:v>
                </c:pt>
                <c:pt idx="349">
                  <c:v>2.0440407871977762</c:v>
                </c:pt>
                <c:pt idx="350">
                  <c:v>2.0054781947996121</c:v>
                </c:pt>
                <c:pt idx="351">
                  <c:v>1.9673464565208452</c:v>
                </c:pt>
                <c:pt idx="352">
                  <c:v>1.9296446364237747</c:v>
                </c:pt>
                <c:pt idx="353">
                  <c:v>1.8923716690116725</c:v>
                </c:pt>
                <c:pt idx="354">
                  <c:v>1.855526363877023</c:v>
                </c:pt>
                <c:pt idx="355">
                  <c:v>1.8191074102612701</c:v>
                </c:pt>
                <c:pt idx="356">
                  <c:v>1.7831133815262143</c:v>
                </c:pt>
                <c:pt idx="357">
                  <c:v>1.7475427395374261</c:v>
                </c:pt>
                <c:pt idx="358">
                  <c:v>1.7123938389598905</c:v>
                </c:pt>
                <c:pt idx="359">
                  <c:v>1.6776649314662375</c:v>
                </c:pt>
                <c:pt idx="360">
                  <c:v>1.6433541698580001</c:v>
                </c:pt>
                <c:pt idx="361">
                  <c:v>1.6094596121002134</c:v>
                </c:pt>
                <c:pt idx="362">
                  <c:v>1.5759792252699256</c:v>
                </c:pt>
                <c:pt idx="363">
                  <c:v>1.5429108894190726</c:v>
                </c:pt>
                <c:pt idx="364">
                  <c:v>1.5102524013522984</c:v>
                </c:pt>
                <c:pt idx="365">
                  <c:v>1.4780014783202695</c:v>
                </c:pt>
                <c:pt idx="366">
                  <c:v>1.4461557616291483</c:v>
                </c:pt>
                <c:pt idx="367">
                  <c:v>1.4147128201668604</c:v>
                </c:pt>
                <c:pt idx="368">
                  <c:v>1.3836701538468841</c:v>
                </c:pt>
                <c:pt idx="369">
                  <c:v>1.3530251969702611</c:v>
                </c:pt>
                <c:pt idx="370">
                  <c:v>1.3227753215066329</c:v>
                </c:pt>
                <c:pt idx="371">
                  <c:v>1.2929178402950683</c:v>
                </c:pt>
                <c:pt idx="372">
                  <c:v>1.2634500101655348</c:v>
                </c:pt>
                <c:pt idx="373">
                  <c:v>1.2343690349818797</c:v>
                </c:pt>
                <c:pt idx="374">
                  <c:v>1.2056720686071269</c:v>
                </c:pt>
                <c:pt idx="375">
                  <c:v>1.1773562177921804</c:v>
                </c:pt>
                <c:pt idx="376">
                  <c:v>1.1494185449886274</c:v>
                </c:pt>
                <c:pt idx="377">
                  <c:v>1.1218560710867944</c:v>
                </c:pt>
                <c:pt idx="378">
                  <c:v>1.0946657780799676</c:v>
                </c:pt>
                <c:pt idx="379">
                  <c:v>1.0946390040499097</c:v>
                </c:pt>
                <c:pt idx="380">
                  <c:v>1.0946122303830563</c:v>
                </c:pt>
                <c:pt idx="381">
                  <c:v>1.0945854570794129</c:v>
                </c:pt>
                <c:pt idx="382">
                  <c:v>1.0945586841389652</c:v>
                </c:pt>
                <c:pt idx="383">
                  <c:v>1.0945319115617131</c:v>
                </c:pt>
                <c:pt idx="384">
                  <c:v>1.0945051393476586</c:v>
                </c:pt>
                <c:pt idx="385">
                  <c:v>1.0944783674967926</c:v>
                </c:pt>
                <c:pt idx="386">
                  <c:v>1.0944515960091135</c:v>
                </c:pt>
                <c:pt idx="387">
                  <c:v>1.0944248248846229</c:v>
                </c:pt>
                <c:pt idx="388">
                  <c:v>1.0943980541233049</c:v>
                </c:pt>
                <c:pt idx="389">
                  <c:v>1.0943712837251773</c:v>
                </c:pt>
                <c:pt idx="390">
                  <c:v>1.0943445136902206</c:v>
                </c:pt>
                <c:pt idx="391">
                  <c:v>1.0943177440184328</c:v>
                </c:pt>
                <c:pt idx="392">
                  <c:v>1.0942909747098195</c:v>
                </c:pt>
                <c:pt idx="393">
                  <c:v>1.0942642057643717</c:v>
                </c:pt>
                <c:pt idx="394">
                  <c:v>1.0942374371820893</c:v>
                </c:pt>
                <c:pt idx="395">
                  <c:v>1.09421066896296</c:v>
                </c:pt>
                <c:pt idx="396">
                  <c:v>1.0941839011069945</c:v>
                </c:pt>
                <c:pt idx="397">
                  <c:v>1.0941571336141838</c:v>
                </c:pt>
                <c:pt idx="398">
                  <c:v>1.0941303664845226</c:v>
                </c:pt>
                <c:pt idx="399">
                  <c:v>1.0941035997180126</c:v>
                </c:pt>
                <c:pt idx="400">
                  <c:v>1.0940768333146451</c:v>
                </c:pt>
                <c:pt idx="401">
                  <c:v>1.0940500672744218</c:v>
                </c:pt>
                <c:pt idx="402">
                  <c:v>1.0940233015973373</c:v>
                </c:pt>
                <c:pt idx="403">
                  <c:v>1.0939965362833881</c:v>
                </c:pt>
                <c:pt idx="404">
                  <c:v>1.0939697713325778</c:v>
                </c:pt>
                <c:pt idx="405">
                  <c:v>1.0939430067448903</c:v>
                </c:pt>
                <c:pt idx="406">
                  <c:v>1.0939162425203399</c:v>
                </c:pt>
                <c:pt idx="407">
                  <c:v>1.0938894786589053</c:v>
                </c:pt>
                <c:pt idx="408">
                  <c:v>1.0938627151605971</c:v>
                </c:pt>
                <c:pt idx="409">
                  <c:v>1.0938359520254082</c:v>
                </c:pt>
                <c:pt idx="410">
                  <c:v>1.0938091892533315</c:v>
                </c:pt>
                <c:pt idx="411">
                  <c:v>1.093782426844367</c:v>
                </c:pt>
                <c:pt idx="412">
                  <c:v>1.0937556647985147</c:v>
                </c:pt>
                <c:pt idx="413">
                  <c:v>1.0937289031157675</c:v>
                </c:pt>
                <c:pt idx="414">
                  <c:v>1.0937021417961237</c:v>
                </c:pt>
                <c:pt idx="415">
                  <c:v>1.0936753808395796</c:v>
                </c:pt>
                <c:pt idx="416">
                  <c:v>1.0936486202461317</c:v>
                </c:pt>
                <c:pt idx="417">
                  <c:v>1.0936218600157801</c:v>
                </c:pt>
                <c:pt idx="418">
                  <c:v>1.0935951001485211</c:v>
                </c:pt>
                <c:pt idx="419">
                  <c:v>1.0935683406443495</c:v>
                </c:pt>
                <c:pt idx="420">
                  <c:v>1.0935415815032616</c:v>
                </c:pt>
                <c:pt idx="421">
                  <c:v>1.0935148227252611</c:v>
                </c:pt>
                <c:pt idx="422">
                  <c:v>1.0934880643103337</c:v>
                </c:pt>
                <c:pt idx="423">
                  <c:v>1.0934613062584866</c:v>
                </c:pt>
                <c:pt idx="424">
                  <c:v>1.0934345485697072</c:v>
                </c:pt>
                <c:pt idx="425">
                  <c:v>1.0934077912440063</c:v>
                </c:pt>
                <c:pt idx="426">
                  <c:v>1.0933810342813697</c:v>
                </c:pt>
                <c:pt idx="427">
                  <c:v>1.0933542776817955</c:v>
                </c:pt>
                <c:pt idx="428">
                  <c:v>1.0933275214452838</c:v>
                </c:pt>
                <c:pt idx="429">
                  <c:v>1.0933007655718292</c:v>
                </c:pt>
                <c:pt idx="430">
                  <c:v>1.0932740100614318</c:v>
                </c:pt>
                <c:pt idx="431">
                  <c:v>1.0932472549140844</c:v>
                </c:pt>
                <c:pt idx="432">
                  <c:v>1.093220500129787</c:v>
                </c:pt>
                <c:pt idx="433">
                  <c:v>1.0931937457085397</c:v>
                </c:pt>
                <c:pt idx="434">
                  <c:v>1.0931669916503299</c:v>
                </c:pt>
                <c:pt idx="435">
                  <c:v>1.0931402379551667</c:v>
                </c:pt>
                <c:pt idx="436">
                  <c:v>1.0931134846230375</c:v>
                </c:pt>
                <c:pt idx="437">
                  <c:v>1.0930867316539405</c:v>
                </c:pt>
                <c:pt idx="438">
                  <c:v>1.0930599790478741</c:v>
                </c:pt>
                <c:pt idx="439">
                  <c:v>1.0930332268048399</c:v>
                </c:pt>
                <c:pt idx="440">
                  <c:v>1.0930064749248292</c:v>
                </c:pt>
                <c:pt idx="441">
                  <c:v>1.0929797234078453</c:v>
                </c:pt>
                <c:pt idx="442">
                  <c:v>1.0929529722538707</c:v>
                </c:pt>
                <c:pt idx="443">
                  <c:v>1.0929262214629176</c:v>
                </c:pt>
                <c:pt idx="444">
                  <c:v>1.092899471034972</c:v>
                </c:pt>
                <c:pt idx="445">
                  <c:v>1.0928727209700444</c:v>
                </c:pt>
                <c:pt idx="446">
                  <c:v>1.0928459712681171</c:v>
                </c:pt>
                <c:pt idx="447">
                  <c:v>1.0928192219292008</c:v>
                </c:pt>
                <c:pt idx="448">
                  <c:v>1.0927924729532847</c:v>
                </c:pt>
                <c:pt idx="449">
                  <c:v>1.0927657243403655</c:v>
                </c:pt>
                <c:pt idx="450">
                  <c:v>1.0927389760904358</c:v>
                </c:pt>
                <c:pt idx="451">
                  <c:v>1.0927122282035029</c:v>
                </c:pt>
                <c:pt idx="452">
                  <c:v>1.0926854806795596</c:v>
                </c:pt>
                <c:pt idx="453">
                  <c:v>1.0926587335186024</c:v>
                </c:pt>
                <c:pt idx="454">
                  <c:v>1.092631986720626</c:v>
                </c:pt>
                <c:pt idx="455">
                  <c:v>1.0926052402856321</c:v>
                </c:pt>
                <c:pt idx="456">
                  <c:v>1.0925784942136154</c:v>
                </c:pt>
                <c:pt idx="457">
                  <c:v>1.0925517485045741</c:v>
                </c:pt>
                <c:pt idx="458">
                  <c:v>1.0925250031584923</c:v>
                </c:pt>
                <c:pt idx="459">
                  <c:v>1.0924982581753913</c:v>
                </c:pt>
                <c:pt idx="460">
                  <c:v>1.0924715135552479</c:v>
                </c:pt>
                <c:pt idx="461">
                  <c:v>1.092444769298071</c:v>
                </c:pt>
                <c:pt idx="462">
                  <c:v>1.09241802540385</c:v>
                </c:pt>
                <c:pt idx="463">
                  <c:v>1.0923912818725832</c:v>
                </c:pt>
                <c:pt idx="464">
                  <c:v>1.0923645387042757</c:v>
                </c:pt>
                <c:pt idx="465">
                  <c:v>1.0923377958989136</c:v>
                </c:pt>
                <c:pt idx="466">
                  <c:v>1.0923110534564966</c:v>
                </c:pt>
                <c:pt idx="467">
                  <c:v>1.0922843113770249</c:v>
                </c:pt>
                <c:pt idx="468">
                  <c:v>1.0922575696604966</c:v>
                </c:pt>
                <c:pt idx="469">
                  <c:v>1.0922308283069029</c:v>
                </c:pt>
                <c:pt idx="470">
                  <c:v>1.0922040873162455</c:v>
                </c:pt>
                <c:pt idx="471">
                  <c:v>1.0921773466885192</c:v>
                </c:pt>
                <c:pt idx="472">
                  <c:v>1.0921506064237239</c:v>
                </c:pt>
                <c:pt idx="473">
                  <c:v>1.0921238665218524</c:v>
                </c:pt>
                <c:pt idx="474">
                  <c:v>1.092097126982905</c:v>
                </c:pt>
                <c:pt idx="475">
                  <c:v>1.0920703878068725</c:v>
                </c:pt>
                <c:pt idx="476">
                  <c:v>1.0920436489937604</c:v>
                </c:pt>
                <c:pt idx="477">
                  <c:v>1.0920169105435615</c:v>
                </c:pt>
                <c:pt idx="478">
                  <c:v>1.0919901724562742</c:v>
                </c:pt>
                <c:pt idx="479">
                  <c:v>1.0919634347318965</c:v>
                </c:pt>
                <c:pt idx="480">
                  <c:v>1.0919366973704161</c:v>
                </c:pt>
                <c:pt idx="481">
                  <c:v>1.0919099603718418</c:v>
                </c:pt>
                <c:pt idx="482">
                  <c:v>1.0918832237361684</c:v>
                </c:pt>
                <c:pt idx="483">
                  <c:v>1.0918564874633887</c:v>
                </c:pt>
                <c:pt idx="484">
                  <c:v>1.0918297515535009</c:v>
                </c:pt>
                <c:pt idx="485">
                  <c:v>1.0918030160065069</c:v>
                </c:pt>
                <c:pt idx="486">
                  <c:v>1.0917762808223905</c:v>
                </c:pt>
                <c:pt idx="487">
                  <c:v>1.0917495460011697</c:v>
                </c:pt>
                <c:pt idx="488">
                  <c:v>1.0917228115428195</c:v>
                </c:pt>
                <c:pt idx="489">
                  <c:v>1.0916960774473541</c:v>
                </c:pt>
                <c:pt idx="490">
                  <c:v>1.0916693437147558</c:v>
                </c:pt>
                <c:pt idx="491">
                  <c:v>1.0916426103450334</c:v>
                </c:pt>
                <c:pt idx="492">
                  <c:v>1.0916158773381817</c:v>
                </c:pt>
                <c:pt idx="493">
                  <c:v>1.0915891446941934</c:v>
                </c:pt>
                <c:pt idx="494">
                  <c:v>1.0915624124130634</c:v>
                </c:pt>
                <c:pt idx="495">
                  <c:v>1.0915356804947987</c:v>
                </c:pt>
                <c:pt idx="496">
                  <c:v>1.0915089489393868</c:v>
                </c:pt>
                <c:pt idx="497">
                  <c:v>1.0914822177468277</c:v>
                </c:pt>
                <c:pt idx="498">
                  <c:v>1.0914554869171251</c:v>
                </c:pt>
                <c:pt idx="499">
                  <c:v>1.0914287564502612</c:v>
                </c:pt>
                <c:pt idx="500">
                  <c:v>1.0914020263462465</c:v>
                </c:pt>
                <c:pt idx="501">
                  <c:v>1.091375296605074</c:v>
                </c:pt>
                <c:pt idx="502">
                  <c:v>1.0913485672267402</c:v>
                </c:pt>
                <c:pt idx="503">
                  <c:v>1.0913218382112397</c:v>
                </c:pt>
                <c:pt idx="504">
                  <c:v>1.091295109558569</c:v>
                </c:pt>
                <c:pt idx="505">
                  <c:v>1.0912683812687334</c:v>
                </c:pt>
                <c:pt idx="506">
                  <c:v>1.0912416533417186</c:v>
                </c:pt>
                <c:pt idx="507">
                  <c:v>1.0912149257775265</c:v>
                </c:pt>
                <c:pt idx="508">
                  <c:v>1.0911881985761589</c:v>
                </c:pt>
                <c:pt idx="509">
                  <c:v>1.0911614717376086</c:v>
                </c:pt>
                <c:pt idx="510">
                  <c:v>1.0911347452618667</c:v>
                </c:pt>
                <c:pt idx="511">
                  <c:v>1.091108019148944</c:v>
                </c:pt>
                <c:pt idx="512">
                  <c:v>1.0910812933988243</c:v>
                </c:pt>
                <c:pt idx="513">
                  <c:v>1.0910545680115113</c:v>
                </c:pt>
                <c:pt idx="514">
                  <c:v>1.091027842986998</c:v>
                </c:pt>
                <c:pt idx="515">
                  <c:v>1.091001118325293</c:v>
                </c:pt>
                <c:pt idx="516">
                  <c:v>1.0909743940263752</c:v>
                </c:pt>
                <c:pt idx="517">
                  <c:v>1.0909476700902534</c:v>
                </c:pt>
                <c:pt idx="518">
                  <c:v>1.0909209465169241</c:v>
                </c:pt>
                <c:pt idx="519">
                  <c:v>1.0908942233063748</c:v>
                </c:pt>
                <c:pt idx="520">
                  <c:v>1.0908675004586179</c:v>
                </c:pt>
                <c:pt idx="521">
                  <c:v>1.0908407779736375</c:v>
                </c:pt>
                <c:pt idx="522">
                  <c:v>1.0908140558514354</c:v>
                </c:pt>
                <c:pt idx="523">
                  <c:v>1.090787334092008</c:v>
                </c:pt>
                <c:pt idx="524">
                  <c:v>1.0907606126953553</c:v>
                </c:pt>
                <c:pt idx="525">
                  <c:v>1.0907338916614719</c:v>
                </c:pt>
                <c:pt idx="526">
                  <c:v>1.0907071709903526</c:v>
                </c:pt>
                <c:pt idx="527">
                  <c:v>1.0906804506819938</c:v>
                </c:pt>
                <c:pt idx="528">
                  <c:v>1.0906537307364008</c:v>
                </c:pt>
                <c:pt idx="529">
                  <c:v>1.0906270111535576</c:v>
                </c:pt>
                <c:pt idx="530">
                  <c:v>1.090600291933475</c:v>
                </c:pt>
                <c:pt idx="531">
                  <c:v>1.0905735730761386</c:v>
                </c:pt>
                <c:pt idx="532">
                  <c:v>1.0905468545815555</c:v>
                </c:pt>
                <c:pt idx="533">
                  <c:v>1.0905201364497099</c:v>
                </c:pt>
                <c:pt idx="534">
                  <c:v>1.0904934186806106</c:v>
                </c:pt>
                <c:pt idx="535">
                  <c:v>1.0904667012742486</c:v>
                </c:pt>
                <c:pt idx="536">
                  <c:v>1.0904399842306223</c:v>
                </c:pt>
                <c:pt idx="537">
                  <c:v>1.0904132675497298</c:v>
                </c:pt>
                <c:pt idx="538">
                  <c:v>1.0903865512315711</c:v>
                </c:pt>
                <c:pt idx="539">
                  <c:v>1.0903598352761339</c:v>
                </c:pt>
                <c:pt idx="540">
                  <c:v>1.0903331196834252</c:v>
                </c:pt>
                <c:pt idx="541">
                  <c:v>1.0903064044534325</c:v>
                </c:pt>
                <c:pt idx="542">
                  <c:v>1.0902796895861577</c:v>
                </c:pt>
                <c:pt idx="543">
                  <c:v>1.0902529750816008</c:v>
                </c:pt>
                <c:pt idx="544">
                  <c:v>1.0902262609397511</c:v>
                </c:pt>
                <c:pt idx="545">
                  <c:v>1.0901995471606156</c:v>
                </c:pt>
                <c:pt idx="546">
                  <c:v>1.0901728337441838</c:v>
                </c:pt>
                <c:pt idx="547">
                  <c:v>1.0901461206904486</c:v>
                </c:pt>
                <c:pt idx="548">
                  <c:v>1.0901194079994223</c:v>
                </c:pt>
                <c:pt idx="549">
                  <c:v>1.0900926956710872</c:v>
                </c:pt>
                <c:pt idx="550">
                  <c:v>1.0900659837054487</c:v>
                </c:pt>
                <c:pt idx="551">
                  <c:v>1.0900392721024978</c:v>
                </c:pt>
                <c:pt idx="552">
                  <c:v>1.09001256086224</c:v>
                </c:pt>
                <c:pt idx="553">
                  <c:v>1.0899858499846573</c:v>
                </c:pt>
                <c:pt idx="554">
                  <c:v>1.0899591394697623</c:v>
                </c:pt>
                <c:pt idx="555">
                  <c:v>1.0899324293175479</c:v>
                </c:pt>
                <c:pt idx="556">
                  <c:v>1.0899057195280033</c:v>
                </c:pt>
                <c:pt idx="557">
                  <c:v>1.0898790101011375</c:v>
                </c:pt>
                <c:pt idx="558">
                  <c:v>1.0898523010369399</c:v>
                </c:pt>
                <c:pt idx="559">
                  <c:v>1.0898255923354068</c:v>
                </c:pt>
                <c:pt idx="560">
                  <c:v>1.0897988839965329</c:v>
                </c:pt>
                <c:pt idx="561">
                  <c:v>1.0897721760203272</c:v>
                </c:pt>
                <c:pt idx="562">
                  <c:v>1.0897454684067753</c:v>
                </c:pt>
                <c:pt idx="563">
                  <c:v>1.0897187611558845</c:v>
                </c:pt>
                <c:pt idx="564">
                  <c:v>1.0896920542676369</c:v>
                </c:pt>
                <c:pt idx="565">
                  <c:v>1.0896653477420397</c:v>
                </c:pt>
                <c:pt idx="566">
                  <c:v>1.0896386415790893</c:v>
                </c:pt>
                <c:pt idx="567">
                  <c:v>1.0896119357787803</c:v>
                </c:pt>
                <c:pt idx="568">
                  <c:v>1.0895852303411111</c:v>
                </c:pt>
                <c:pt idx="569">
                  <c:v>1.0895585252660833</c:v>
                </c:pt>
                <c:pt idx="570">
                  <c:v>1.0895318205536793</c:v>
                </c:pt>
                <c:pt idx="571">
                  <c:v>1.0895051162039096</c:v>
                </c:pt>
                <c:pt idx="572">
                  <c:v>1.0894784122167689</c:v>
                </c:pt>
                <c:pt idx="573">
                  <c:v>1.0894517085922519</c:v>
                </c:pt>
                <c:pt idx="574">
                  <c:v>1.0894250053303551</c:v>
                </c:pt>
                <c:pt idx="575">
                  <c:v>1.0893983024310767</c:v>
                </c:pt>
                <c:pt idx="576">
                  <c:v>1.0893715998944131</c:v>
                </c:pt>
                <c:pt idx="577">
                  <c:v>1.089344897720359</c:v>
                </c:pt>
                <c:pt idx="578">
                  <c:v>1.0893181959089233</c:v>
                </c:pt>
                <c:pt idx="579">
                  <c:v>1.0892914944600829</c:v>
                </c:pt>
                <c:pt idx="580">
                  <c:v>1.0892647933738484</c:v>
                </c:pt>
                <c:pt idx="581">
                  <c:v>1.0892380926502163</c:v>
                </c:pt>
                <c:pt idx="582">
                  <c:v>1.0892113922891813</c:v>
                </c:pt>
                <c:pt idx="583">
                  <c:v>1.0891846922907398</c:v>
                </c:pt>
                <c:pt idx="584">
                  <c:v>1.0891579926548918</c:v>
                </c:pt>
                <c:pt idx="585">
                  <c:v>1.0891312933816302</c:v>
                </c:pt>
                <c:pt idx="586">
                  <c:v>1.0891045944709568</c:v>
                </c:pt>
                <c:pt idx="587">
                  <c:v>1.0890778959228591</c:v>
                </c:pt>
                <c:pt idx="588">
                  <c:v>1.089051197737346</c:v>
                </c:pt>
                <c:pt idx="589">
                  <c:v>1.0890244999144088</c:v>
                </c:pt>
                <c:pt idx="590">
                  <c:v>1.0889978024540365</c:v>
                </c:pt>
                <c:pt idx="591">
                  <c:v>1.0889711053562436</c:v>
                </c:pt>
                <c:pt idx="592">
                  <c:v>1.088944408621014</c:v>
                </c:pt>
                <c:pt idx="593">
                  <c:v>1.0889177122483495</c:v>
                </c:pt>
                <c:pt idx="594">
                  <c:v>1.0888910162382466</c:v>
                </c:pt>
                <c:pt idx="595">
                  <c:v>1.0888643205907016</c:v>
                </c:pt>
                <c:pt idx="596">
                  <c:v>1.0888376253057093</c:v>
                </c:pt>
                <c:pt idx="597">
                  <c:v>1.088810930383266</c:v>
                </c:pt>
                <c:pt idx="598">
                  <c:v>1.088784235823379</c:v>
                </c:pt>
                <c:pt idx="599">
                  <c:v>1.0887575416260322</c:v>
                </c:pt>
                <c:pt idx="600">
                  <c:v>1.0887308477912274</c:v>
                </c:pt>
                <c:pt idx="601">
                  <c:v>1.0887041543189664</c:v>
                </c:pt>
                <c:pt idx="602">
                  <c:v>1.0886774612092438</c:v>
                </c:pt>
                <c:pt idx="603">
                  <c:v>1.088650768462049</c:v>
                </c:pt>
                <c:pt idx="604">
                  <c:v>1.0886240760773855</c:v>
                </c:pt>
                <c:pt idx="605">
                  <c:v>1.0885973840552516</c:v>
                </c:pt>
                <c:pt idx="606">
                  <c:v>1.088570692395642</c:v>
                </c:pt>
                <c:pt idx="607">
                  <c:v>1.0885440010985548</c:v>
                </c:pt>
                <c:pt idx="608">
                  <c:v>1.0885173101639918</c:v>
                </c:pt>
                <c:pt idx="609">
                  <c:v>1.088490619591937</c:v>
                </c:pt>
                <c:pt idx="610">
                  <c:v>1.0884639293823994</c:v>
                </c:pt>
                <c:pt idx="611">
                  <c:v>1.0884372395353701</c:v>
                </c:pt>
                <c:pt idx="612">
                  <c:v>1.0884105500508419</c:v>
                </c:pt>
                <c:pt idx="613">
                  <c:v>1.0883838609288254</c:v>
                </c:pt>
                <c:pt idx="614">
                  <c:v>1.0883571721693066</c:v>
                </c:pt>
                <c:pt idx="615">
                  <c:v>1.0883304837722871</c:v>
                </c:pt>
                <c:pt idx="616">
                  <c:v>1.0883037957377599</c:v>
                </c:pt>
                <c:pt idx="617">
                  <c:v>1.0882771080657196</c:v>
                </c:pt>
                <c:pt idx="618">
                  <c:v>1.0882504207561805</c:v>
                </c:pt>
                <c:pt idx="619">
                  <c:v>1.0882237338091176</c:v>
                </c:pt>
                <c:pt idx="620">
                  <c:v>1.0881970472245346</c:v>
                </c:pt>
                <c:pt idx="621">
                  <c:v>1.0881703610024385</c:v>
                </c:pt>
                <c:pt idx="622">
                  <c:v>1.0881436751428151</c:v>
                </c:pt>
                <c:pt idx="623">
                  <c:v>1.0881169896456644</c:v>
                </c:pt>
                <c:pt idx="624">
                  <c:v>1.0880903045109829</c:v>
                </c:pt>
                <c:pt idx="625">
                  <c:v>1.0880636197387705</c:v>
                </c:pt>
                <c:pt idx="626">
                  <c:v>1.0880369353290202</c:v>
                </c:pt>
                <c:pt idx="627">
                  <c:v>1.0880102512817373</c:v>
                </c:pt>
                <c:pt idx="628">
                  <c:v>1.0879835675969094</c:v>
                </c:pt>
                <c:pt idx="629">
                  <c:v>1.08795688427454</c:v>
                </c:pt>
                <c:pt idx="630">
                  <c:v>1.0879302013146201</c:v>
                </c:pt>
                <c:pt idx="631">
                  <c:v>1.0879035187171517</c:v>
                </c:pt>
                <c:pt idx="632">
                  <c:v>1.0878768364821241</c:v>
                </c:pt>
                <c:pt idx="633">
                  <c:v>1.087850154609546</c:v>
                </c:pt>
                <c:pt idx="634">
                  <c:v>1.0878234730994034</c:v>
                </c:pt>
                <c:pt idx="635">
                  <c:v>1.0877967919516998</c:v>
                </c:pt>
                <c:pt idx="636">
                  <c:v>1.0877701111664315</c:v>
                </c:pt>
                <c:pt idx="637">
                  <c:v>1.0877434307435987</c:v>
                </c:pt>
                <c:pt idx="638">
                  <c:v>1.0877167506831835</c:v>
                </c:pt>
                <c:pt idx="639">
                  <c:v>1.087690070985202</c:v>
                </c:pt>
                <c:pt idx="640">
                  <c:v>1.0876633916496363</c:v>
                </c:pt>
                <c:pt idx="641">
                  <c:v>1.0876367126764972</c:v>
                </c:pt>
                <c:pt idx="642">
                  <c:v>1.0876100340657704</c:v>
                </c:pt>
                <c:pt idx="643">
                  <c:v>1.0875833558174506</c:v>
                </c:pt>
                <c:pt idx="644">
                  <c:v>1.0875566779315484</c:v>
                </c:pt>
                <c:pt idx="645">
                  <c:v>1.0875300004080515</c:v>
                </c:pt>
                <c:pt idx="646">
                  <c:v>1.0875033232469562</c:v>
                </c:pt>
                <c:pt idx="647">
                  <c:v>1.0874766464482661</c:v>
                </c:pt>
                <c:pt idx="648">
                  <c:v>1.0874499700119689</c:v>
                </c:pt>
                <c:pt idx="649">
                  <c:v>1.0874232939380715</c:v>
                </c:pt>
                <c:pt idx="650">
                  <c:v>1.0873966182265669</c:v>
                </c:pt>
                <c:pt idx="651">
                  <c:v>1.0873699428774479</c:v>
                </c:pt>
                <c:pt idx="652">
                  <c:v>1.0873432678907147</c:v>
                </c:pt>
                <c:pt idx="653">
                  <c:v>1.0873165932663671</c:v>
                </c:pt>
                <c:pt idx="654">
                  <c:v>1.0872899190043981</c:v>
                </c:pt>
                <c:pt idx="655">
                  <c:v>1.0872632451048005</c:v>
                </c:pt>
                <c:pt idx="656">
                  <c:v>1.0872365715675816</c:v>
                </c:pt>
                <c:pt idx="657">
                  <c:v>1.0872098983927376</c:v>
                </c:pt>
                <c:pt idx="658">
                  <c:v>1.0871832255802563</c:v>
                </c:pt>
                <c:pt idx="659">
                  <c:v>1.087156553130141</c:v>
                </c:pt>
                <c:pt idx="660">
                  <c:v>1.0871298810423831</c:v>
                </c:pt>
                <c:pt idx="661">
                  <c:v>1.0871032093169912</c:v>
                </c:pt>
                <c:pt idx="662">
                  <c:v>1.0870765379539513</c:v>
                </c:pt>
                <c:pt idx="663">
                  <c:v>1.0870498669532651</c:v>
                </c:pt>
                <c:pt idx="664">
                  <c:v>1.0870231963149273</c:v>
                </c:pt>
                <c:pt idx="665">
                  <c:v>1.0869965260389343</c:v>
                </c:pt>
                <c:pt idx="666">
                  <c:v>1.0869698561252896</c:v>
                </c:pt>
                <c:pt idx="667">
                  <c:v>1.0869431865739845</c:v>
                </c:pt>
                <c:pt idx="668">
                  <c:v>1.0869165173850135</c:v>
                </c:pt>
                <c:pt idx="669">
                  <c:v>1.0868898485583802</c:v>
                </c:pt>
                <c:pt idx="670">
                  <c:v>1.0868631800940776</c:v>
                </c:pt>
                <c:pt idx="671">
                  <c:v>1.0868365119921055</c:v>
                </c:pt>
                <c:pt idx="672">
                  <c:v>1.0868098442524587</c:v>
                </c:pt>
                <c:pt idx="673">
                  <c:v>1.0867831768751373</c:v>
                </c:pt>
                <c:pt idx="674">
                  <c:v>1.0867565098601268</c:v>
                </c:pt>
                <c:pt idx="675">
                  <c:v>1.0867298432074399</c:v>
                </c:pt>
                <c:pt idx="676">
                  <c:v>1.0867031769170623</c:v>
                </c:pt>
                <c:pt idx="677">
                  <c:v>1.0866765109889958</c:v>
                </c:pt>
                <c:pt idx="678">
                  <c:v>1.086649845423235</c:v>
                </c:pt>
                <c:pt idx="679">
                  <c:v>1.0866231802197852</c:v>
                </c:pt>
                <c:pt idx="680">
                  <c:v>1.0865965153786341</c:v>
                </c:pt>
                <c:pt idx="681">
                  <c:v>1.0865698508997781</c:v>
                </c:pt>
                <c:pt idx="682">
                  <c:v>1.0865431867832225</c:v>
                </c:pt>
                <c:pt idx="683">
                  <c:v>1.0865165230289584</c:v>
                </c:pt>
                <c:pt idx="684">
                  <c:v>1.0864898596369805</c:v>
                </c:pt>
                <c:pt idx="685">
                  <c:v>1.0864631966072906</c:v>
                </c:pt>
                <c:pt idx="686">
                  <c:v>1.0864365339398816</c:v>
                </c:pt>
                <c:pt idx="687">
                  <c:v>1.0864098716347552</c:v>
                </c:pt>
                <c:pt idx="688">
                  <c:v>1.0863832096919062</c:v>
                </c:pt>
                <c:pt idx="689">
                  <c:v>1.0863565481113309</c:v>
                </c:pt>
                <c:pt idx="690">
                  <c:v>1.0863298868930258</c:v>
                </c:pt>
                <c:pt idx="691">
                  <c:v>1.0863032260369891</c:v>
                </c:pt>
                <c:pt idx="692">
                  <c:v>1.0862765655432192</c:v>
                </c:pt>
                <c:pt idx="693">
                  <c:v>1.0862499054117087</c:v>
                </c:pt>
                <c:pt idx="694">
                  <c:v>1.0862232456424632</c:v>
                </c:pt>
                <c:pt idx="695">
                  <c:v>1.0861965862354683</c:v>
                </c:pt>
                <c:pt idx="696">
                  <c:v>1.0861699271907277</c:v>
                </c:pt>
                <c:pt idx="697">
                  <c:v>1.0861432685082359</c:v>
                </c:pt>
                <c:pt idx="698">
                  <c:v>1.0861166101879931</c:v>
                </c:pt>
                <c:pt idx="699">
                  <c:v>1.0860899522299974</c:v>
                </c:pt>
                <c:pt idx="700">
                  <c:v>1.0860632946342328</c:v>
                </c:pt>
                <c:pt idx="701">
                  <c:v>1.0860366374007171</c:v>
                </c:pt>
                <c:pt idx="702">
                  <c:v>1.0860099805294308</c:v>
                </c:pt>
                <c:pt idx="703">
                  <c:v>1.085983324020372</c:v>
                </c:pt>
                <c:pt idx="704">
                  <c:v>1.0859566678735515</c:v>
                </c:pt>
                <c:pt idx="705">
                  <c:v>1.0859300120889497</c:v>
                </c:pt>
                <c:pt idx="706">
                  <c:v>1.0859033566665772</c:v>
                </c:pt>
                <c:pt idx="707">
                  <c:v>1.0858767016064199</c:v>
                </c:pt>
                <c:pt idx="708">
                  <c:v>1.085850046908476</c:v>
                </c:pt>
                <c:pt idx="709">
                  <c:v>1.0858233925727525</c:v>
                </c:pt>
                <c:pt idx="710">
                  <c:v>1.0857967385992406</c:v>
                </c:pt>
                <c:pt idx="711">
                  <c:v>1.0857700849879297</c:v>
                </c:pt>
                <c:pt idx="712">
                  <c:v>1.0857434317388304</c:v>
                </c:pt>
                <c:pt idx="713">
                  <c:v>1.0857167788519249</c:v>
                </c:pt>
                <c:pt idx="714">
                  <c:v>1.0856901263272238</c:v>
                </c:pt>
                <c:pt idx="715">
                  <c:v>1.0856634741647166</c:v>
                </c:pt>
                <c:pt idx="716">
                  <c:v>1.0856368223644068</c:v>
                </c:pt>
                <c:pt idx="717">
                  <c:v>1.085610170926282</c:v>
                </c:pt>
                <c:pt idx="718">
                  <c:v>1.0855835198503438</c:v>
                </c:pt>
                <c:pt idx="719">
                  <c:v>1.0855568691365889</c:v>
                </c:pt>
                <c:pt idx="720">
                  <c:v>1.0855302187850171</c:v>
                </c:pt>
                <c:pt idx="721">
                  <c:v>1.0855035687956214</c:v>
                </c:pt>
                <c:pt idx="722">
                  <c:v>1.0854769191684017</c:v>
                </c:pt>
                <c:pt idx="723">
                  <c:v>1.0854502699033528</c:v>
                </c:pt>
                <c:pt idx="724">
                  <c:v>1.0854236210004711</c:v>
                </c:pt>
                <c:pt idx="725">
                  <c:v>1.0853969724597583</c:v>
                </c:pt>
                <c:pt idx="726">
                  <c:v>1.0853703242812021</c:v>
                </c:pt>
                <c:pt idx="727">
                  <c:v>1.0853436764648077</c:v>
                </c:pt>
                <c:pt idx="728">
                  <c:v>1.0853170290105751</c:v>
                </c:pt>
                <c:pt idx="729">
                  <c:v>1.0852903819184903</c:v>
                </c:pt>
                <c:pt idx="730">
                  <c:v>1.0852637351885566</c:v>
                </c:pt>
                <c:pt idx="731">
                  <c:v>1.0852370888207687</c:v>
                </c:pt>
                <c:pt idx="732">
                  <c:v>1.085210442815125</c:v>
                </c:pt>
                <c:pt idx="733">
                  <c:v>1.0851837971716272</c:v>
                </c:pt>
                <c:pt idx="734">
                  <c:v>1.0851571518902663</c:v>
                </c:pt>
                <c:pt idx="735">
                  <c:v>1.0851305069710371</c:v>
                </c:pt>
                <c:pt idx="736">
                  <c:v>1.0851038624139466</c:v>
                </c:pt>
                <c:pt idx="737">
                  <c:v>1.0850772182189825</c:v>
                </c:pt>
                <c:pt idx="738">
                  <c:v>1.0850505743861447</c:v>
                </c:pt>
                <c:pt idx="739">
                  <c:v>1.0850239309154279</c:v>
                </c:pt>
                <c:pt idx="740">
                  <c:v>1.0849972878068304</c:v>
                </c:pt>
                <c:pt idx="741">
                  <c:v>1.0849706450603538</c:v>
                </c:pt>
                <c:pt idx="742">
                  <c:v>1.0849440026759893</c:v>
                </c:pt>
                <c:pt idx="743">
                  <c:v>1.084917360653737</c:v>
                </c:pt>
                <c:pt idx="744">
                  <c:v>1.084890718993595</c:v>
                </c:pt>
                <c:pt idx="745">
                  <c:v>1.0848640776955527</c:v>
                </c:pt>
                <c:pt idx="746">
                  <c:v>1.0848374367596154</c:v>
                </c:pt>
                <c:pt idx="747">
                  <c:v>1.0848107961857725</c:v>
                </c:pt>
                <c:pt idx="748">
                  <c:v>1.0847841559740292</c:v>
                </c:pt>
                <c:pt idx="749">
                  <c:v>1.0847575161243821</c:v>
                </c:pt>
                <c:pt idx="750">
                  <c:v>1.0847308766368204</c:v>
                </c:pt>
                <c:pt idx="751">
                  <c:v>1.0847042375113514</c:v>
                </c:pt>
                <c:pt idx="752">
                  <c:v>1.0846775987479589</c:v>
                </c:pt>
                <c:pt idx="753">
                  <c:v>1.0846509603466501</c:v>
                </c:pt>
                <c:pt idx="754">
                  <c:v>1.0846243223074232</c:v>
                </c:pt>
                <c:pt idx="755">
                  <c:v>1.0845976846302658</c:v>
                </c:pt>
                <c:pt idx="756">
                  <c:v>1.0845710473151815</c:v>
                </c:pt>
                <c:pt idx="757">
                  <c:v>1.0845444103621666</c:v>
                </c:pt>
                <c:pt idx="758">
                  <c:v>1.0845177737712213</c:v>
                </c:pt>
                <c:pt idx="759">
                  <c:v>1.0844911375423276</c:v>
                </c:pt>
                <c:pt idx="760">
                  <c:v>1.084464501675507</c:v>
                </c:pt>
                <c:pt idx="761">
                  <c:v>1.0844378661707381</c:v>
                </c:pt>
                <c:pt idx="762">
                  <c:v>1.0844112310280174</c:v>
                </c:pt>
                <c:pt idx="763">
                  <c:v>1.0843845962473537</c:v>
                </c:pt>
                <c:pt idx="764">
                  <c:v>1.0843579618287382</c:v>
                </c:pt>
                <c:pt idx="765">
                  <c:v>1.0843313277721656</c:v>
                </c:pt>
                <c:pt idx="766">
                  <c:v>1.0843046940776304</c:v>
                </c:pt>
                <c:pt idx="767">
                  <c:v>1.0842780607451399</c:v>
                </c:pt>
                <c:pt idx="768">
                  <c:v>1.0842514277746798</c:v>
                </c:pt>
                <c:pt idx="769">
                  <c:v>1.0842247951662571</c:v>
                </c:pt>
                <c:pt idx="770">
                  <c:v>1.0841981629198614</c:v>
                </c:pt>
                <c:pt idx="771">
                  <c:v>1.0841715310354907</c:v>
                </c:pt>
                <c:pt idx="772">
                  <c:v>1.0841448995131469</c:v>
                </c:pt>
                <c:pt idx="773">
                  <c:v>1.0841182683528228</c:v>
                </c:pt>
                <c:pt idx="774">
                  <c:v>1.0840916375545149</c:v>
                </c:pt>
                <c:pt idx="775">
                  <c:v>1.0840650071182178</c:v>
                </c:pt>
                <c:pt idx="776">
                  <c:v>1.0840383770439352</c:v>
                </c:pt>
                <c:pt idx="777">
                  <c:v>1.0840117473316688</c:v>
                </c:pt>
                <c:pt idx="778">
                  <c:v>1.0839851179813991</c:v>
                </c:pt>
                <c:pt idx="779">
                  <c:v>1.0839584889931295</c:v>
                </c:pt>
                <c:pt idx="780">
                  <c:v>1.0839318603668637</c:v>
                </c:pt>
                <c:pt idx="781">
                  <c:v>1.083905232102591</c:v>
                </c:pt>
                <c:pt idx="782">
                  <c:v>1.0838786042003186</c:v>
                </c:pt>
                <c:pt idx="783">
                  <c:v>1.0838519766600321</c:v>
                </c:pt>
                <c:pt idx="784">
                  <c:v>1.0838253494817316</c:v>
                </c:pt>
                <c:pt idx="785">
                  <c:v>1.0837987226654171</c:v>
                </c:pt>
                <c:pt idx="786">
                  <c:v>1.083772096211078</c:v>
                </c:pt>
                <c:pt idx="787">
                  <c:v>1.0837454701187248</c:v>
                </c:pt>
                <c:pt idx="788">
                  <c:v>1.0837188443883434</c:v>
                </c:pt>
                <c:pt idx="789">
                  <c:v>1.0836922190199321</c:v>
                </c:pt>
                <c:pt idx="790">
                  <c:v>1.083665594013496</c:v>
                </c:pt>
                <c:pt idx="791">
                  <c:v>1.0836389693690194</c:v>
                </c:pt>
                <c:pt idx="792">
                  <c:v>1.0836123450865074</c:v>
                </c:pt>
                <c:pt idx="793">
                  <c:v>1.0835857211659583</c:v>
                </c:pt>
                <c:pt idx="794">
                  <c:v>1.083559097607365</c:v>
                </c:pt>
                <c:pt idx="795">
                  <c:v>1.0835324744107275</c:v>
                </c:pt>
                <c:pt idx="796">
                  <c:v>1.083505851576037</c:v>
                </c:pt>
                <c:pt idx="797">
                  <c:v>1.0834792291032951</c:v>
                </c:pt>
                <c:pt idx="798">
                  <c:v>1.0834526069924983</c:v>
                </c:pt>
                <c:pt idx="799">
                  <c:v>1.083425985243645</c:v>
                </c:pt>
                <c:pt idx="800">
                  <c:v>1.0833993638567296</c:v>
                </c:pt>
                <c:pt idx="801">
                  <c:v>1.0833727428317506</c:v>
                </c:pt>
                <c:pt idx="802">
                  <c:v>1.0833461221687024</c:v>
                </c:pt>
                <c:pt idx="803">
                  <c:v>1.0833195018675852</c:v>
                </c:pt>
                <c:pt idx="804">
                  <c:v>1.0832928819283953</c:v>
                </c:pt>
                <c:pt idx="805">
                  <c:v>1.0832662623511293</c:v>
                </c:pt>
                <c:pt idx="806">
                  <c:v>1.0832396431357818</c:v>
                </c:pt>
                <c:pt idx="807">
                  <c:v>1.0832130242823528</c:v>
                </c:pt>
                <c:pt idx="808">
                  <c:v>1.0831864057908369</c:v>
                </c:pt>
                <c:pt idx="809">
                  <c:v>1.083159787661236</c:v>
                </c:pt>
                <c:pt idx="810">
                  <c:v>1.0831331698935447</c:v>
                </c:pt>
                <c:pt idx="811">
                  <c:v>1.0831065524877541</c:v>
                </c:pt>
                <c:pt idx="812">
                  <c:v>1.0830799354438678</c:v>
                </c:pt>
                <c:pt idx="813">
                  <c:v>1.0830533187618805</c:v>
                </c:pt>
                <c:pt idx="814">
                  <c:v>1.0830267024417939</c:v>
                </c:pt>
                <c:pt idx="815">
                  <c:v>1.0830000864836009</c:v>
                </c:pt>
                <c:pt idx="816">
                  <c:v>1.0829734708872945</c:v>
                </c:pt>
                <c:pt idx="817">
                  <c:v>1.0829468556528727</c:v>
                </c:pt>
                <c:pt idx="818">
                  <c:v>1.0829202407803393</c:v>
                </c:pt>
                <c:pt idx="819">
                  <c:v>1.0828936262696871</c:v>
                </c:pt>
                <c:pt idx="820">
                  <c:v>1.0828670121209143</c:v>
                </c:pt>
                <c:pt idx="821">
                  <c:v>1.0828403983340174</c:v>
                </c:pt>
                <c:pt idx="822">
                  <c:v>1.0828137849089909</c:v>
                </c:pt>
                <c:pt idx="823">
                  <c:v>1.0827871718458333</c:v>
                </c:pt>
                <c:pt idx="824">
                  <c:v>1.0827605591445391</c:v>
                </c:pt>
                <c:pt idx="825">
                  <c:v>1.0827339468051171</c:v>
                </c:pt>
                <c:pt idx="826">
                  <c:v>1.082707334827548</c:v>
                </c:pt>
                <c:pt idx="827">
                  <c:v>1.0826807232118387</c:v>
                </c:pt>
                <c:pt idx="828">
                  <c:v>1.0826541119579822</c:v>
                </c:pt>
                <c:pt idx="829">
                  <c:v>1.0826275010659714</c:v>
                </c:pt>
                <c:pt idx="830">
                  <c:v>1.0826008905358169</c:v>
                </c:pt>
                <c:pt idx="831">
                  <c:v>1.0825742803675062</c:v>
                </c:pt>
                <c:pt idx="832">
                  <c:v>1.0825476705610377</c:v>
                </c:pt>
                <c:pt idx="833">
                  <c:v>1.0825210611164042</c:v>
                </c:pt>
                <c:pt idx="834">
                  <c:v>1.0824944520336111</c:v>
                </c:pt>
                <c:pt idx="835">
                  <c:v>1.0824678433126493</c:v>
                </c:pt>
                <c:pt idx="836">
                  <c:v>1.0824412349535173</c:v>
                </c:pt>
                <c:pt idx="837">
                  <c:v>1.0824146269562149</c:v>
                </c:pt>
                <c:pt idx="838">
                  <c:v>1.0823880193207316</c:v>
                </c:pt>
                <c:pt idx="839">
                  <c:v>1.0823614120470726</c:v>
                </c:pt>
                <c:pt idx="840">
                  <c:v>1.0823348051352273</c:v>
                </c:pt>
                <c:pt idx="841">
                  <c:v>1.0823081985852063</c:v>
                </c:pt>
                <c:pt idx="842">
                  <c:v>1.0822815923969884</c:v>
                </c:pt>
                <c:pt idx="843">
                  <c:v>1.0822549865705806</c:v>
                </c:pt>
                <c:pt idx="844">
                  <c:v>1.0822283811059794</c:v>
                </c:pt>
                <c:pt idx="845">
                  <c:v>1.0822017760031848</c:v>
                </c:pt>
                <c:pt idx="846">
                  <c:v>1.0821751712621843</c:v>
                </c:pt>
                <c:pt idx="847">
                  <c:v>1.0821485668829816</c:v>
                </c:pt>
                <c:pt idx="848">
                  <c:v>1.0821219628655783</c:v>
                </c:pt>
                <c:pt idx="849">
                  <c:v>1.0820953592099567</c:v>
                </c:pt>
                <c:pt idx="850">
                  <c:v>1.0820687559161293</c:v>
                </c:pt>
                <c:pt idx="851">
                  <c:v>1.0820421529840836</c:v>
                </c:pt>
                <c:pt idx="852">
                  <c:v>1.0820155504138231</c:v>
                </c:pt>
                <c:pt idx="853">
                  <c:v>1.0819889482053355</c:v>
                </c:pt>
                <c:pt idx="854">
                  <c:v>1.0819623463586314</c:v>
                </c:pt>
                <c:pt idx="855">
                  <c:v>1.0819357448736895</c:v>
                </c:pt>
                <c:pt idx="856">
                  <c:v>1.0819091437505239</c:v>
                </c:pt>
                <c:pt idx="857">
                  <c:v>1.0818825429891206</c:v>
                </c:pt>
                <c:pt idx="858">
                  <c:v>1.0818559425894865</c:v>
                </c:pt>
                <c:pt idx="859">
                  <c:v>1.0818293425516075</c:v>
                </c:pt>
                <c:pt idx="860">
                  <c:v>1.0818027428754871</c:v>
                </c:pt>
                <c:pt idx="861">
                  <c:v>1.0817761435611235</c:v>
                </c:pt>
                <c:pt idx="862">
                  <c:v>1.0817495446085097</c:v>
                </c:pt>
                <c:pt idx="863">
                  <c:v>1.0817229460176474</c:v>
                </c:pt>
                <c:pt idx="864">
                  <c:v>1.0816963477885242</c:v>
                </c:pt>
                <c:pt idx="865">
                  <c:v>1.0816697499211472</c:v>
                </c:pt>
                <c:pt idx="866">
                  <c:v>1.081643152415511</c:v>
                </c:pt>
                <c:pt idx="867">
                  <c:v>1.0816165552716104</c:v>
                </c:pt>
                <c:pt idx="868">
                  <c:v>1.0815899584894382</c:v>
                </c:pt>
                <c:pt idx="869">
                  <c:v>1.0815633620689997</c:v>
                </c:pt>
                <c:pt idx="870">
                  <c:v>1.0815367660102897</c:v>
                </c:pt>
                <c:pt idx="871">
                  <c:v>1.0815101703132992</c:v>
                </c:pt>
                <c:pt idx="872">
                  <c:v>1.0814835749780354</c:v>
                </c:pt>
                <c:pt idx="873">
                  <c:v>1.0814569800044858</c:v>
                </c:pt>
                <c:pt idx="874">
                  <c:v>1.0814303853926557</c:v>
                </c:pt>
                <c:pt idx="875">
                  <c:v>1.0814037911425327</c:v>
                </c:pt>
                <c:pt idx="876">
                  <c:v>1.0813771972541222</c:v>
                </c:pt>
                <c:pt idx="877">
                  <c:v>1.0813506037274117</c:v>
                </c:pt>
                <c:pt idx="878">
                  <c:v>1.0813240105624082</c:v>
                </c:pt>
                <c:pt idx="879">
                  <c:v>1.0812974177591084</c:v>
                </c:pt>
                <c:pt idx="880">
                  <c:v>1.0812708253174996</c:v>
                </c:pt>
                <c:pt idx="881">
                  <c:v>1.0812442332375873</c:v>
                </c:pt>
                <c:pt idx="882">
                  <c:v>1.0812176415193626</c:v>
                </c:pt>
                <c:pt idx="883">
                  <c:v>1.0811910501628272</c:v>
                </c:pt>
                <c:pt idx="884">
                  <c:v>1.0811644591679777</c:v>
                </c:pt>
                <c:pt idx="885">
                  <c:v>1.0811378685348139</c:v>
                </c:pt>
                <c:pt idx="886">
                  <c:v>1.0811112782633234</c:v>
                </c:pt>
                <c:pt idx="887">
                  <c:v>1.0810846883535099</c:v>
                </c:pt>
                <c:pt idx="888">
                  <c:v>1.0810580988053644</c:v>
                </c:pt>
                <c:pt idx="889">
                  <c:v>1.081031509618894</c:v>
                </c:pt>
                <c:pt idx="890">
                  <c:v>1.0810049207940899</c:v>
                </c:pt>
                <c:pt idx="891">
                  <c:v>1.0809783323309503</c:v>
                </c:pt>
                <c:pt idx="892">
                  <c:v>1.080951744229468</c:v>
                </c:pt>
                <c:pt idx="893">
                  <c:v>1.0809251564896449</c:v>
                </c:pt>
                <c:pt idx="894">
                  <c:v>1.0808985691114792</c:v>
                </c:pt>
                <c:pt idx="895">
                  <c:v>1.0808719820949602</c:v>
                </c:pt>
                <c:pt idx="896">
                  <c:v>1.0808453954400932</c:v>
                </c:pt>
                <c:pt idx="897">
                  <c:v>1.0808188091468693</c:v>
                </c:pt>
                <c:pt idx="898">
                  <c:v>1.0807922232152887</c:v>
                </c:pt>
                <c:pt idx="899">
                  <c:v>1.0807656376453494</c:v>
                </c:pt>
                <c:pt idx="900">
                  <c:v>1.0807390524370479</c:v>
                </c:pt>
                <c:pt idx="901">
                  <c:v>1.0807124675903719</c:v>
                </c:pt>
                <c:pt idx="902">
                  <c:v>1.0806858831053301</c:v>
                </c:pt>
                <c:pt idx="903">
                  <c:v>1.0806592989819137</c:v>
                </c:pt>
                <c:pt idx="904">
                  <c:v>1.0806327152201298</c:v>
                </c:pt>
                <c:pt idx="905">
                  <c:v>1.0806061318199607</c:v>
                </c:pt>
                <c:pt idx="906">
                  <c:v>1.0805795487814116</c:v>
                </c:pt>
                <c:pt idx="907">
                  <c:v>1.0805529661044737</c:v>
                </c:pt>
                <c:pt idx="908">
                  <c:v>1.0805263837891506</c:v>
                </c:pt>
                <c:pt idx="909">
                  <c:v>1.080499801835435</c:v>
                </c:pt>
                <c:pt idx="910">
                  <c:v>1.0804732202433307</c:v>
                </c:pt>
                <c:pt idx="911">
                  <c:v>1.0804466390128269</c:v>
                </c:pt>
                <c:pt idx="912">
                  <c:v>1.0804200581439201</c:v>
                </c:pt>
                <c:pt idx="913">
                  <c:v>1.0803934776366155</c:v>
                </c:pt>
                <c:pt idx="914">
                  <c:v>1.0803668974909009</c:v>
                </c:pt>
                <c:pt idx="915">
                  <c:v>1.0803403177067796</c:v>
                </c:pt>
                <c:pt idx="916">
                  <c:v>1.0803137382842429</c:v>
                </c:pt>
                <c:pt idx="917">
                  <c:v>1.0802871592232943</c:v>
                </c:pt>
                <c:pt idx="918">
                  <c:v>1.0802605805239232</c:v>
                </c:pt>
                <c:pt idx="919">
                  <c:v>1.0802340021861347</c:v>
                </c:pt>
                <c:pt idx="920">
                  <c:v>1.080207424209922</c:v>
                </c:pt>
                <c:pt idx="921">
                  <c:v>1.0801808465952778</c:v>
                </c:pt>
                <c:pt idx="922">
                  <c:v>1.0801542693422075</c:v>
                </c:pt>
                <c:pt idx="923">
                  <c:v>1.0801276924507022</c:v>
                </c:pt>
                <c:pt idx="924">
                  <c:v>1.0801011159207619</c:v>
                </c:pt>
                <c:pt idx="925">
                  <c:v>1.080074539752383</c:v>
                </c:pt>
                <c:pt idx="926">
                  <c:v>1.080047963945562</c:v>
                </c:pt>
                <c:pt idx="927">
                  <c:v>1.0800213885002954</c:v>
                </c:pt>
                <c:pt idx="928">
                  <c:v>1.0799948134165778</c:v>
                </c:pt>
                <c:pt idx="929">
                  <c:v>1.0799682386944163</c:v>
                </c:pt>
                <c:pt idx="930">
                  <c:v>1.0799416643337878</c:v>
                </c:pt>
                <c:pt idx="931">
                  <c:v>1.0799150903347137</c:v>
                </c:pt>
                <c:pt idx="932">
                  <c:v>1.0798885166971708</c:v>
                </c:pt>
                <c:pt idx="933">
                  <c:v>1.0798619434211698</c:v>
                </c:pt>
                <c:pt idx="934">
                  <c:v>1.0798353705067036</c:v>
                </c:pt>
                <c:pt idx="935">
                  <c:v>1.0798087979537598</c:v>
                </c:pt>
                <c:pt idx="936">
                  <c:v>1.0797822257623473</c:v>
                </c:pt>
                <c:pt idx="937">
                  <c:v>1.0797556539324606</c:v>
                </c:pt>
                <c:pt idx="938">
                  <c:v>1.0797290824640928</c:v>
                </c:pt>
                <c:pt idx="939">
                  <c:v>1.079702511357242</c:v>
                </c:pt>
                <c:pt idx="940">
                  <c:v>1.0796759406119119</c:v>
                </c:pt>
                <c:pt idx="941">
                  <c:v>1.0796493702280898</c:v>
                </c:pt>
                <c:pt idx="942">
                  <c:v>1.0796228002057795</c:v>
                </c:pt>
                <c:pt idx="943">
                  <c:v>1.0795962305449738</c:v>
                </c:pt>
                <c:pt idx="944">
                  <c:v>1.0795696612456727</c:v>
                </c:pt>
                <c:pt idx="945">
                  <c:v>1.0795430923078708</c:v>
                </c:pt>
                <c:pt idx="946">
                  <c:v>1.0795165237315665</c:v>
                </c:pt>
                <c:pt idx="947">
                  <c:v>1.0794899555167596</c:v>
                </c:pt>
                <c:pt idx="948">
                  <c:v>1.0794633876634361</c:v>
                </c:pt>
                <c:pt idx="949">
                  <c:v>1.0794368201716065</c:v>
                </c:pt>
                <c:pt idx="950">
                  <c:v>1.0794102530412619</c:v>
                </c:pt>
                <c:pt idx="951">
                  <c:v>1.0793836862723971</c:v>
                </c:pt>
                <c:pt idx="952">
                  <c:v>1.0793571198650103</c:v>
                </c:pt>
                <c:pt idx="953">
                  <c:v>1.0793305538191014</c:v>
                </c:pt>
                <c:pt idx="954">
                  <c:v>1.0793039881346651</c:v>
                </c:pt>
                <c:pt idx="955">
                  <c:v>1.0792774228116979</c:v>
                </c:pt>
                <c:pt idx="956">
                  <c:v>1.0792508578501945</c:v>
                </c:pt>
                <c:pt idx="957">
                  <c:v>1.0792242932501637</c:v>
                </c:pt>
                <c:pt idx="958">
                  <c:v>1.0791977290115842</c:v>
                </c:pt>
                <c:pt idx="959">
                  <c:v>1.0791711651344684</c:v>
                </c:pt>
                <c:pt idx="960">
                  <c:v>1.079144601618804</c:v>
                </c:pt>
                <c:pt idx="961">
                  <c:v>1.0791180384645944</c:v>
                </c:pt>
                <c:pt idx="962">
                  <c:v>1.0790914756718308</c:v>
                </c:pt>
                <c:pt idx="963">
                  <c:v>1.0790649132405186</c:v>
                </c:pt>
                <c:pt idx="964">
                  <c:v>1.0790383511706416</c:v>
                </c:pt>
                <c:pt idx="965">
                  <c:v>1.0790117894622071</c:v>
                </c:pt>
                <c:pt idx="966">
                  <c:v>1.0789852281152097</c:v>
                </c:pt>
                <c:pt idx="967">
                  <c:v>1.0789586671296405</c:v>
                </c:pt>
                <c:pt idx="968">
                  <c:v>1.0789321065055102</c:v>
                </c:pt>
                <c:pt idx="969">
                  <c:v>1.0789055462428028</c:v>
                </c:pt>
                <c:pt idx="970">
                  <c:v>1.0788789863415236</c:v>
                </c:pt>
                <c:pt idx="971">
                  <c:v>1.0788524268016584</c:v>
                </c:pt>
                <c:pt idx="972">
                  <c:v>1.0788258676232161</c:v>
                </c:pt>
                <c:pt idx="973">
                  <c:v>1.0787993088061913</c:v>
                </c:pt>
                <c:pt idx="974">
                  <c:v>1.0787727503505735</c:v>
                </c:pt>
                <c:pt idx="975">
                  <c:v>1.0787461922563715</c:v>
                </c:pt>
                <c:pt idx="976">
                  <c:v>1.0787196345235674</c:v>
                </c:pt>
                <c:pt idx="977">
                  <c:v>1.0786930771521721</c:v>
                </c:pt>
                <c:pt idx="978">
                  <c:v>1.0786665201421783</c:v>
                </c:pt>
                <c:pt idx="979">
                  <c:v>1.0786399634935755</c:v>
                </c:pt>
                <c:pt idx="980">
                  <c:v>1.0786134072063724</c:v>
                </c:pt>
                <c:pt idx="981">
                  <c:v>1.0785868512805585</c:v>
                </c:pt>
                <c:pt idx="982">
                  <c:v>1.0785602957161355</c:v>
                </c:pt>
                <c:pt idx="983">
                  <c:v>1.078533740513091</c:v>
                </c:pt>
                <c:pt idx="984">
                  <c:v>1.0785071856714321</c:v>
                </c:pt>
                <c:pt idx="985">
                  <c:v>1.0784806311911534</c:v>
                </c:pt>
                <c:pt idx="986">
                  <c:v>1.0784540770722533</c:v>
                </c:pt>
                <c:pt idx="987">
                  <c:v>1.0784275233147209</c:v>
                </c:pt>
                <c:pt idx="988">
                  <c:v>1.0784009699185599</c:v>
                </c:pt>
                <c:pt idx="989">
                  <c:v>1.078374416883765</c:v>
                </c:pt>
                <c:pt idx="990">
                  <c:v>1.0783478642103379</c:v>
                </c:pt>
                <c:pt idx="991">
                  <c:v>1.0783213118982626</c:v>
                </c:pt>
                <c:pt idx="992">
                  <c:v>1.0782947599475587</c:v>
                </c:pt>
                <c:pt idx="993">
                  <c:v>1.0782682083582049</c:v>
                </c:pt>
                <c:pt idx="994">
                  <c:v>1.0782416571301958</c:v>
                </c:pt>
                <c:pt idx="995">
                  <c:v>1.0782151062635439</c:v>
                </c:pt>
                <c:pt idx="996">
                  <c:v>1.0781885557582314</c:v>
                </c:pt>
                <c:pt idx="997">
                  <c:v>1.0781620056142636</c:v>
                </c:pt>
                <c:pt idx="998">
                  <c:v>1.0781354558316387</c:v>
                </c:pt>
                <c:pt idx="999">
                  <c:v>1.0781089064103426</c:v>
                </c:pt>
                <c:pt idx="1000">
                  <c:v>1.0780823573503842</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31.900100000000162</c:v>
                </c:pt>
                <c:pt idx="379">
                  <c:v>31.900200000000162</c:v>
                </c:pt>
                <c:pt idx="380">
                  <c:v>31.900300000000161</c:v>
                </c:pt>
                <c:pt idx="381">
                  <c:v>31.900400000000161</c:v>
                </c:pt>
                <c:pt idx="382">
                  <c:v>31.900500000000161</c:v>
                </c:pt>
                <c:pt idx="383">
                  <c:v>31.900600000000161</c:v>
                </c:pt>
                <c:pt idx="384">
                  <c:v>31.90070000000016</c:v>
                </c:pt>
                <c:pt idx="385">
                  <c:v>31.90080000000016</c:v>
                </c:pt>
                <c:pt idx="386">
                  <c:v>31.90090000000016</c:v>
                </c:pt>
                <c:pt idx="387">
                  <c:v>31.90100000000016</c:v>
                </c:pt>
                <c:pt idx="388">
                  <c:v>31.901100000000159</c:v>
                </c:pt>
                <c:pt idx="389">
                  <c:v>31.901200000000159</c:v>
                </c:pt>
                <c:pt idx="390">
                  <c:v>31.901300000000159</c:v>
                </c:pt>
                <c:pt idx="391">
                  <c:v>31.901400000000159</c:v>
                </c:pt>
                <c:pt idx="392">
                  <c:v>31.901500000000159</c:v>
                </c:pt>
                <c:pt idx="393">
                  <c:v>31.901600000000158</c:v>
                </c:pt>
                <c:pt idx="394">
                  <c:v>31.901700000000158</c:v>
                </c:pt>
                <c:pt idx="395">
                  <c:v>31.901800000000158</c:v>
                </c:pt>
                <c:pt idx="396">
                  <c:v>31.901900000000158</c:v>
                </c:pt>
                <c:pt idx="397">
                  <c:v>31.902000000000157</c:v>
                </c:pt>
                <c:pt idx="398">
                  <c:v>31.902100000000157</c:v>
                </c:pt>
                <c:pt idx="399">
                  <c:v>31.902200000000157</c:v>
                </c:pt>
                <c:pt idx="400">
                  <c:v>31.902300000000157</c:v>
                </c:pt>
                <c:pt idx="401">
                  <c:v>31.902400000000156</c:v>
                </c:pt>
                <c:pt idx="402">
                  <c:v>31.902500000000156</c:v>
                </c:pt>
                <c:pt idx="403">
                  <c:v>31.902600000000156</c:v>
                </c:pt>
                <c:pt idx="404">
                  <c:v>31.902700000000156</c:v>
                </c:pt>
                <c:pt idx="405">
                  <c:v>31.902800000000155</c:v>
                </c:pt>
                <c:pt idx="406">
                  <c:v>31.902900000000155</c:v>
                </c:pt>
                <c:pt idx="407">
                  <c:v>31.903000000000155</c:v>
                </c:pt>
                <c:pt idx="408">
                  <c:v>31.903100000000155</c:v>
                </c:pt>
                <c:pt idx="409">
                  <c:v>31.903200000000155</c:v>
                </c:pt>
                <c:pt idx="410">
                  <c:v>31.903300000000154</c:v>
                </c:pt>
                <c:pt idx="411">
                  <c:v>31.903400000000154</c:v>
                </c:pt>
                <c:pt idx="412">
                  <c:v>31.903500000000154</c:v>
                </c:pt>
                <c:pt idx="413">
                  <c:v>31.903600000000154</c:v>
                </c:pt>
                <c:pt idx="414">
                  <c:v>31.903700000000153</c:v>
                </c:pt>
                <c:pt idx="415">
                  <c:v>31.903800000000153</c:v>
                </c:pt>
                <c:pt idx="416">
                  <c:v>31.903900000000153</c:v>
                </c:pt>
                <c:pt idx="417">
                  <c:v>31.904000000000153</c:v>
                </c:pt>
                <c:pt idx="418">
                  <c:v>31.904100000000152</c:v>
                </c:pt>
                <c:pt idx="419">
                  <c:v>31.904200000000152</c:v>
                </c:pt>
                <c:pt idx="420">
                  <c:v>31.904300000000152</c:v>
                </c:pt>
                <c:pt idx="421">
                  <c:v>31.904400000000152</c:v>
                </c:pt>
                <c:pt idx="422">
                  <c:v>31.904500000000152</c:v>
                </c:pt>
                <c:pt idx="423">
                  <c:v>31.904600000000151</c:v>
                </c:pt>
                <c:pt idx="424">
                  <c:v>31.904700000000151</c:v>
                </c:pt>
                <c:pt idx="425">
                  <c:v>31.904800000000151</c:v>
                </c:pt>
                <c:pt idx="426">
                  <c:v>31.904900000000151</c:v>
                </c:pt>
                <c:pt idx="427">
                  <c:v>31.90500000000015</c:v>
                </c:pt>
                <c:pt idx="428">
                  <c:v>31.90510000000015</c:v>
                </c:pt>
                <c:pt idx="429">
                  <c:v>31.90520000000015</c:v>
                </c:pt>
                <c:pt idx="430">
                  <c:v>31.90530000000015</c:v>
                </c:pt>
                <c:pt idx="431">
                  <c:v>31.905400000000149</c:v>
                </c:pt>
                <c:pt idx="432">
                  <c:v>31.905500000000149</c:v>
                </c:pt>
                <c:pt idx="433">
                  <c:v>31.905600000000149</c:v>
                </c:pt>
                <c:pt idx="434">
                  <c:v>31.905700000000149</c:v>
                </c:pt>
                <c:pt idx="435">
                  <c:v>31.905800000000148</c:v>
                </c:pt>
                <c:pt idx="436">
                  <c:v>31.905900000000148</c:v>
                </c:pt>
                <c:pt idx="437">
                  <c:v>31.906000000000148</c:v>
                </c:pt>
                <c:pt idx="438">
                  <c:v>31.906100000000148</c:v>
                </c:pt>
                <c:pt idx="439">
                  <c:v>31.906200000000148</c:v>
                </c:pt>
                <c:pt idx="440">
                  <c:v>31.906300000000147</c:v>
                </c:pt>
                <c:pt idx="441">
                  <c:v>31.906400000000147</c:v>
                </c:pt>
                <c:pt idx="442">
                  <c:v>31.906500000000147</c:v>
                </c:pt>
                <c:pt idx="443">
                  <c:v>31.906600000000147</c:v>
                </c:pt>
                <c:pt idx="444">
                  <c:v>31.906700000000146</c:v>
                </c:pt>
                <c:pt idx="445">
                  <c:v>31.906800000000146</c:v>
                </c:pt>
                <c:pt idx="446">
                  <c:v>31.906900000000146</c:v>
                </c:pt>
                <c:pt idx="447">
                  <c:v>31.907000000000146</c:v>
                </c:pt>
                <c:pt idx="448">
                  <c:v>31.907100000000145</c:v>
                </c:pt>
                <c:pt idx="449">
                  <c:v>31.907200000000145</c:v>
                </c:pt>
                <c:pt idx="450">
                  <c:v>31.907300000000145</c:v>
                </c:pt>
                <c:pt idx="451">
                  <c:v>31.907400000000145</c:v>
                </c:pt>
                <c:pt idx="452">
                  <c:v>31.907500000000145</c:v>
                </c:pt>
                <c:pt idx="453">
                  <c:v>31.907600000000144</c:v>
                </c:pt>
                <c:pt idx="454">
                  <c:v>31.907700000000144</c:v>
                </c:pt>
                <c:pt idx="455">
                  <c:v>31.907800000000144</c:v>
                </c:pt>
                <c:pt idx="456">
                  <c:v>31.907900000000144</c:v>
                </c:pt>
                <c:pt idx="457">
                  <c:v>31.908000000000143</c:v>
                </c:pt>
                <c:pt idx="458">
                  <c:v>31.908100000000143</c:v>
                </c:pt>
                <c:pt idx="459">
                  <c:v>31.908200000000143</c:v>
                </c:pt>
                <c:pt idx="460">
                  <c:v>31.908300000000143</c:v>
                </c:pt>
                <c:pt idx="461">
                  <c:v>31.908400000000142</c:v>
                </c:pt>
                <c:pt idx="462">
                  <c:v>31.908500000000142</c:v>
                </c:pt>
                <c:pt idx="463">
                  <c:v>31.908600000000142</c:v>
                </c:pt>
                <c:pt idx="464">
                  <c:v>31.908700000000142</c:v>
                </c:pt>
                <c:pt idx="465">
                  <c:v>31.908800000000141</c:v>
                </c:pt>
                <c:pt idx="466">
                  <c:v>31.908900000000141</c:v>
                </c:pt>
                <c:pt idx="467">
                  <c:v>31.909000000000141</c:v>
                </c:pt>
                <c:pt idx="468">
                  <c:v>31.909100000000141</c:v>
                </c:pt>
                <c:pt idx="469">
                  <c:v>31.909200000000141</c:v>
                </c:pt>
                <c:pt idx="470">
                  <c:v>31.90930000000014</c:v>
                </c:pt>
                <c:pt idx="471">
                  <c:v>31.90940000000014</c:v>
                </c:pt>
                <c:pt idx="472">
                  <c:v>31.90950000000014</c:v>
                </c:pt>
                <c:pt idx="473">
                  <c:v>31.90960000000014</c:v>
                </c:pt>
                <c:pt idx="474">
                  <c:v>31.909700000000139</c:v>
                </c:pt>
                <c:pt idx="475">
                  <c:v>31.909800000000139</c:v>
                </c:pt>
                <c:pt idx="476">
                  <c:v>31.909900000000139</c:v>
                </c:pt>
                <c:pt idx="477">
                  <c:v>31.910000000000139</c:v>
                </c:pt>
                <c:pt idx="478">
                  <c:v>31.910100000000138</c:v>
                </c:pt>
                <c:pt idx="479">
                  <c:v>31.910200000000138</c:v>
                </c:pt>
                <c:pt idx="480">
                  <c:v>31.910300000000138</c:v>
                </c:pt>
                <c:pt idx="481">
                  <c:v>31.910400000000138</c:v>
                </c:pt>
                <c:pt idx="482">
                  <c:v>31.910500000000138</c:v>
                </c:pt>
                <c:pt idx="483">
                  <c:v>31.910600000000137</c:v>
                </c:pt>
                <c:pt idx="484">
                  <c:v>31.910700000000137</c:v>
                </c:pt>
                <c:pt idx="485">
                  <c:v>31.910800000000137</c:v>
                </c:pt>
                <c:pt idx="486">
                  <c:v>31.910900000000137</c:v>
                </c:pt>
                <c:pt idx="487">
                  <c:v>31.911000000000136</c:v>
                </c:pt>
                <c:pt idx="488">
                  <c:v>31.911100000000136</c:v>
                </c:pt>
                <c:pt idx="489">
                  <c:v>31.911200000000136</c:v>
                </c:pt>
                <c:pt idx="490">
                  <c:v>31.911300000000136</c:v>
                </c:pt>
                <c:pt idx="491">
                  <c:v>31.911400000000135</c:v>
                </c:pt>
                <c:pt idx="492">
                  <c:v>31.911500000000135</c:v>
                </c:pt>
                <c:pt idx="493">
                  <c:v>31.911600000000135</c:v>
                </c:pt>
                <c:pt idx="494">
                  <c:v>31.911700000000135</c:v>
                </c:pt>
                <c:pt idx="495">
                  <c:v>31.911800000000135</c:v>
                </c:pt>
                <c:pt idx="496">
                  <c:v>31.911900000000134</c:v>
                </c:pt>
                <c:pt idx="497">
                  <c:v>31.912000000000134</c:v>
                </c:pt>
                <c:pt idx="498">
                  <c:v>31.912100000000134</c:v>
                </c:pt>
                <c:pt idx="499">
                  <c:v>31.912200000000134</c:v>
                </c:pt>
                <c:pt idx="500">
                  <c:v>31.912300000000133</c:v>
                </c:pt>
                <c:pt idx="501">
                  <c:v>31.912400000000133</c:v>
                </c:pt>
                <c:pt idx="502">
                  <c:v>31.912500000000133</c:v>
                </c:pt>
                <c:pt idx="503">
                  <c:v>31.912600000000133</c:v>
                </c:pt>
                <c:pt idx="504">
                  <c:v>31.912700000000132</c:v>
                </c:pt>
                <c:pt idx="505">
                  <c:v>31.912800000000132</c:v>
                </c:pt>
                <c:pt idx="506">
                  <c:v>31.912900000000132</c:v>
                </c:pt>
                <c:pt idx="507">
                  <c:v>31.913000000000132</c:v>
                </c:pt>
                <c:pt idx="508">
                  <c:v>31.913100000000131</c:v>
                </c:pt>
                <c:pt idx="509">
                  <c:v>31.913200000000131</c:v>
                </c:pt>
                <c:pt idx="510">
                  <c:v>31.913300000000131</c:v>
                </c:pt>
                <c:pt idx="511">
                  <c:v>31.913400000000131</c:v>
                </c:pt>
                <c:pt idx="512">
                  <c:v>31.913500000000131</c:v>
                </c:pt>
                <c:pt idx="513">
                  <c:v>31.91360000000013</c:v>
                </c:pt>
                <c:pt idx="514">
                  <c:v>31.91370000000013</c:v>
                </c:pt>
                <c:pt idx="515">
                  <c:v>31.91380000000013</c:v>
                </c:pt>
                <c:pt idx="516">
                  <c:v>31.91390000000013</c:v>
                </c:pt>
                <c:pt idx="517">
                  <c:v>31.914000000000129</c:v>
                </c:pt>
                <c:pt idx="518">
                  <c:v>31.914100000000129</c:v>
                </c:pt>
                <c:pt idx="519">
                  <c:v>31.914200000000129</c:v>
                </c:pt>
                <c:pt idx="520">
                  <c:v>31.914300000000129</c:v>
                </c:pt>
                <c:pt idx="521">
                  <c:v>31.914400000000128</c:v>
                </c:pt>
                <c:pt idx="522">
                  <c:v>31.914500000000128</c:v>
                </c:pt>
                <c:pt idx="523">
                  <c:v>31.914600000000128</c:v>
                </c:pt>
                <c:pt idx="524">
                  <c:v>31.914700000000128</c:v>
                </c:pt>
                <c:pt idx="525">
                  <c:v>31.914800000000128</c:v>
                </c:pt>
                <c:pt idx="526">
                  <c:v>31.914900000000127</c:v>
                </c:pt>
                <c:pt idx="527">
                  <c:v>31.915000000000127</c:v>
                </c:pt>
                <c:pt idx="528">
                  <c:v>31.915100000000127</c:v>
                </c:pt>
                <c:pt idx="529">
                  <c:v>31.915200000000127</c:v>
                </c:pt>
                <c:pt idx="530">
                  <c:v>31.915300000000126</c:v>
                </c:pt>
                <c:pt idx="531">
                  <c:v>31.915400000000126</c:v>
                </c:pt>
                <c:pt idx="532">
                  <c:v>31.915500000000126</c:v>
                </c:pt>
                <c:pt idx="533">
                  <c:v>31.915600000000126</c:v>
                </c:pt>
                <c:pt idx="534">
                  <c:v>31.915700000000125</c:v>
                </c:pt>
                <c:pt idx="535">
                  <c:v>31.915800000000125</c:v>
                </c:pt>
                <c:pt idx="536">
                  <c:v>31.915900000000125</c:v>
                </c:pt>
                <c:pt idx="537">
                  <c:v>31.916000000000125</c:v>
                </c:pt>
                <c:pt idx="538">
                  <c:v>31.916100000000124</c:v>
                </c:pt>
                <c:pt idx="539">
                  <c:v>31.916200000000124</c:v>
                </c:pt>
                <c:pt idx="540">
                  <c:v>31.916300000000124</c:v>
                </c:pt>
                <c:pt idx="541">
                  <c:v>31.916400000000124</c:v>
                </c:pt>
                <c:pt idx="542">
                  <c:v>31.916500000000124</c:v>
                </c:pt>
                <c:pt idx="543">
                  <c:v>31.916600000000123</c:v>
                </c:pt>
                <c:pt idx="544">
                  <c:v>31.916700000000123</c:v>
                </c:pt>
                <c:pt idx="545">
                  <c:v>31.916800000000123</c:v>
                </c:pt>
                <c:pt idx="546">
                  <c:v>31.916900000000123</c:v>
                </c:pt>
                <c:pt idx="547">
                  <c:v>31.917000000000122</c:v>
                </c:pt>
                <c:pt idx="548">
                  <c:v>31.917100000000122</c:v>
                </c:pt>
                <c:pt idx="549">
                  <c:v>31.917200000000122</c:v>
                </c:pt>
                <c:pt idx="550">
                  <c:v>31.917300000000122</c:v>
                </c:pt>
                <c:pt idx="551">
                  <c:v>31.917400000000121</c:v>
                </c:pt>
                <c:pt idx="552">
                  <c:v>31.917500000000121</c:v>
                </c:pt>
                <c:pt idx="553">
                  <c:v>31.917600000000121</c:v>
                </c:pt>
                <c:pt idx="554">
                  <c:v>31.917700000000121</c:v>
                </c:pt>
                <c:pt idx="555">
                  <c:v>31.917800000000121</c:v>
                </c:pt>
                <c:pt idx="556">
                  <c:v>31.91790000000012</c:v>
                </c:pt>
                <c:pt idx="557">
                  <c:v>31.91800000000012</c:v>
                </c:pt>
                <c:pt idx="558">
                  <c:v>31.91810000000012</c:v>
                </c:pt>
                <c:pt idx="559">
                  <c:v>31.91820000000012</c:v>
                </c:pt>
                <c:pt idx="560">
                  <c:v>31.918300000000119</c:v>
                </c:pt>
                <c:pt idx="561">
                  <c:v>31.918400000000119</c:v>
                </c:pt>
                <c:pt idx="562">
                  <c:v>31.918500000000119</c:v>
                </c:pt>
                <c:pt idx="563">
                  <c:v>31.918600000000119</c:v>
                </c:pt>
                <c:pt idx="564">
                  <c:v>31.918700000000118</c:v>
                </c:pt>
                <c:pt idx="565">
                  <c:v>31.918800000000118</c:v>
                </c:pt>
                <c:pt idx="566">
                  <c:v>31.918900000000118</c:v>
                </c:pt>
                <c:pt idx="567">
                  <c:v>31.919000000000118</c:v>
                </c:pt>
                <c:pt idx="568">
                  <c:v>31.919100000000117</c:v>
                </c:pt>
                <c:pt idx="569">
                  <c:v>31.919200000000117</c:v>
                </c:pt>
                <c:pt idx="570">
                  <c:v>31.919300000000117</c:v>
                </c:pt>
                <c:pt idx="571">
                  <c:v>31.919400000000117</c:v>
                </c:pt>
                <c:pt idx="572">
                  <c:v>31.919500000000117</c:v>
                </c:pt>
                <c:pt idx="573">
                  <c:v>31.919600000000116</c:v>
                </c:pt>
                <c:pt idx="574">
                  <c:v>31.919700000000116</c:v>
                </c:pt>
                <c:pt idx="575">
                  <c:v>31.919800000000116</c:v>
                </c:pt>
                <c:pt idx="576">
                  <c:v>31.919900000000116</c:v>
                </c:pt>
                <c:pt idx="577">
                  <c:v>31.920000000000115</c:v>
                </c:pt>
                <c:pt idx="578">
                  <c:v>31.920100000000115</c:v>
                </c:pt>
                <c:pt idx="579">
                  <c:v>31.920200000000115</c:v>
                </c:pt>
                <c:pt idx="580">
                  <c:v>31.920300000000115</c:v>
                </c:pt>
                <c:pt idx="581">
                  <c:v>31.920400000000114</c:v>
                </c:pt>
                <c:pt idx="582">
                  <c:v>31.920500000000114</c:v>
                </c:pt>
                <c:pt idx="583">
                  <c:v>31.920600000000114</c:v>
                </c:pt>
                <c:pt idx="584">
                  <c:v>31.920700000000114</c:v>
                </c:pt>
                <c:pt idx="585">
                  <c:v>31.920800000000114</c:v>
                </c:pt>
                <c:pt idx="586">
                  <c:v>31.920900000000113</c:v>
                </c:pt>
                <c:pt idx="587">
                  <c:v>31.921000000000113</c:v>
                </c:pt>
                <c:pt idx="588">
                  <c:v>31.921100000000113</c:v>
                </c:pt>
                <c:pt idx="589">
                  <c:v>31.921200000000113</c:v>
                </c:pt>
                <c:pt idx="590">
                  <c:v>31.921300000000112</c:v>
                </c:pt>
                <c:pt idx="591">
                  <c:v>31.921400000000112</c:v>
                </c:pt>
                <c:pt idx="592">
                  <c:v>31.921500000000112</c:v>
                </c:pt>
                <c:pt idx="593">
                  <c:v>31.921600000000112</c:v>
                </c:pt>
                <c:pt idx="594">
                  <c:v>31.921700000000111</c:v>
                </c:pt>
                <c:pt idx="595">
                  <c:v>31.921800000000111</c:v>
                </c:pt>
                <c:pt idx="596">
                  <c:v>31.921900000000111</c:v>
                </c:pt>
                <c:pt idx="597">
                  <c:v>31.922000000000111</c:v>
                </c:pt>
                <c:pt idx="598">
                  <c:v>31.92210000000011</c:v>
                </c:pt>
                <c:pt idx="599">
                  <c:v>31.92220000000011</c:v>
                </c:pt>
                <c:pt idx="600">
                  <c:v>31.92230000000011</c:v>
                </c:pt>
                <c:pt idx="601">
                  <c:v>31.92240000000011</c:v>
                </c:pt>
                <c:pt idx="602">
                  <c:v>31.92250000000011</c:v>
                </c:pt>
                <c:pt idx="603">
                  <c:v>31.922600000000109</c:v>
                </c:pt>
                <c:pt idx="604">
                  <c:v>31.922700000000109</c:v>
                </c:pt>
                <c:pt idx="605">
                  <c:v>31.922800000000109</c:v>
                </c:pt>
                <c:pt idx="606">
                  <c:v>31.922900000000109</c:v>
                </c:pt>
                <c:pt idx="607">
                  <c:v>31.923000000000108</c:v>
                </c:pt>
                <c:pt idx="608">
                  <c:v>31.923100000000108</c:v>
                </c:pt>
                <c:pt idx="609">
                  <c:v>31.923200000000108</c:v>
                </c:pt>
                <c:pt idx="610">
                  <c:v>31.923300000000108</c:v>
                </c:pt>
                <c:pt idx="611">
                  <c:v>31.923400000000107</c:v>
                </c:pt>
                <c:pt idx="612">
                  <c:v>31.923500000000107</c:v>
                </c:pt>
                <c:pt idx="613">
                  <c:v>31.923600000000107</c:v>
                </c:pt>
                <c:pt idx="614">
                  <c:v>31.923700000000107</c:v>
                </c:pt>
                <c:pt idx="615">
                  <c:v>31.923800000000107</c:v>
                </c:pt>
                <c:pt idx="616">
                  <c:v>31.923900000000106</c:v>
                </c:pt>
                <c:pt idx="617">
                  <c:v>31.924000000000106</c:v>
                </c:pt>
                <c:pt idx="618">
                  <c:v>31.924100000000106</c:v>
                </c:pt>
                <c:pt idx="619">
                  <c:v>31.924200000000106</c:v>
                </c:pt>
                <c:pt idx="620">
                  <c:v>31.924300000000105</c:v>
                </c:pt>
                <c:pt idx="621">
                  <c:v>31.924400000000105</c:v>
                </c:pt>
                <c:pt idx="622">
                  <c:v>31.924500000000105</c:v>
                </c:pt>
                <c:pt idx="623">
                  <c:v>31.924600000000105</c:v>
                </c:pt>
                <c:pt idx="624">
                  <c:v>31.924700000000104</c:v>
                </c:pt>
                <c:pt idx="625">
                  <c:v>31.924800000000104</c:v>
                </c:pt>
                <c:pt idx="626">
                  <c:v>31.924900000000104</c:v>
                </c:pt>
                <c:pt idx="627">
                  <c:v>31.925000000000104</c:v>
                </c:pt>
                <c:pt idx="628">
                  <c:v>31.925100000000104</c:v>
                </c:pt>
                <c:pt idx="629">
                  <c:v>31.925200000000103</c:v>
                </c:pt>
                <c:pt idx="630">
                  <c:v>31.925300000000103</c:v>
                </c:pt>
                <c:pt idx="631">
                  <c:v>31.925400000000103</c:v>
                </c:pt>
                <c:pt idx="632">
                  <c:v>31.925500000000103</c:v>
                </c:pt>
                <c:pt idx="633">
                  <c:v>31.925600000000102</c:v>
                </c:pt>
                <c:pt idx="634">
                  <c:v>31.925700000000102</c:v>
                </c:pt>
                <c:pt idx="635">
                  <c:v>31.925800000000102</c:v>
                </c:pt>
                <c:pt idx="636">
                  <c:v>31.925900000000102</c:v>
                </c:pt>
                <c:pt idx="637">
                  <c:v>31.926000000000101</c:v>
                </c:pt>
                <c:pt idx="638">
                  <c:v>31.926100000000101</c:v>
                </c:pt>
                <c:pt idx="639">
                  <c:v>31.926200000000101</c:v>
                </c:pt>
                <c:pt idx="640">
                  <c:v>31.926300000000101</c:v>
                </c:pt>
                <c:pt idx="641">
                  <c:v>31.9264000000001</c:v>
                </c:pt>
                <c:pt idx="642">
                  <c:v>31.9265000000001</c:v>
                </c:pt>
                <c:pt idx="643">
                  <c:v>31.9266000000001</c:v>
                </c:pt>
                <c:pt idx="644">
                  <c:v>31.9267000000001</c:v>
                </c:pt>
                <c:pt idx="645">
                  <c:v>31.9268000000001</c:v>
                </c:pt>
                <c:pt idx="646">
                  <c:v>31.926900000000099</c:v>
                </c:pt>
                <c:pt idx="647">
                  <c:v>31.927000000000099</c:v>
                </c:pt>
                <c:pt idx="648">
                  <c:v>31.927100000000099</c:v>
                </c:pt>
                <c:pt idx="649">
                  <c:v>31.927200000000099</c:v>
                </c:pt>
                <c:pt idx="650">
                  <c:v>31.927300000000098</c:v>
                </c:pt>
                <c:pt idx="651">
                  <c:v>31.927400000000098</c:v>
                </c:pt>
                <c:pt idx="652">
                  <c:v>31.927500000000098</c:v>
                </c:pt>
                <c:pt idx="653">
                  <c:v>31.927600000000098</c:v>
                </c:pt>
                <c:pt idx="654">
                  <c:v>31.927700000000097</c:v>
                </c:pt>
                <c:pt idx="655">
                  <c:v>31.927800000000097</c:v>
                </c:pt>
                <c:pt idx="656">
                  <c:v>31.927900000000097</c:v>
                </c:pt>
                <c:pt idx="657">
                  <c:v>31.928000000000097</c:v>
                </c:pt>
                <c:pt idx="658">
                  <c:v>31.928100000000097</c:v>
                </c:pt>
                <c:pt idx="659">
                  <c:v>31.928200000000096</c:v>
                </c:pt>
                <c:pt idx="660">
                  <c:v>31.928300000000096</c:v>
                </c:pt>
                <c:pt idx="661">
                  <c:v>31.928400000000096</c:v>
                </c:pt>
                <c:pt idx="662">
                  <c:v>31.928500000000096</c:v>
                </c:pt>
                <c:pt idx="663">
                  <c:v>31.928600000000095</c:v>
                </c:pt>
                <c:pt idx="664">
                  <c:v>31.928700000000095</c:v>
                </c:pt>
                <c:pt idx="665">
                  <c:v>31.928800000000095</c:v>
                </c:pt>
                <c:pt idx="666">
                  <c:v>31.928900000000095</c:v>
                </c:pt>
                <c:pt idx="667">
                  <c:v>31.929000000000094</c:v>
                </c:pt>
                <c:pt idx="668">
                  <c:v>31.929100000000094</c:v>
                </c:pt>
                <c:pt idx="669">
                  <c:v>31.929200000000094</c:v>
                </c:pt>
                <c:pt idx="670">
                  <c:v>31.929300000000094</c:v>
                </c:pt>
                <c:pt idx="671">
                  <c:v>31.929400000000093</c:v>
                </c:pt>
                <c:pt idx="672">
                  <c:v>31.929500000000093</c:v>
                </c:pt>
                <c:pt idx="673">
                  <c:v>31.929600000000093</c:v>
                </c:pt>
                <c:pt idx="674">
                  <c:v>31.929700000000093</c:v>
                </c:pt>
                <c:pt idx="675">
                  <c:v>31.929800000000093</c:v>
                </c:pt>
                <c:pt idx="676">
                  <c:v>31.929900000000092</c:v>
                </c:pt>
                <c:pt idx="677">
                  <c:v>31.930000000000092</c:v>
                </c:pt>
                <c:pt idx="678">
                  <c:v>31.930100000000092</c:v>
                </c:pt>
                <c:pt idx="679">
                  <c:v>31.930200000000092</c:v>
                </c:pt>
                <c:pt idx="680">
                  <c:v>31.930300000000091</c:v>
                </c:pt>
                <c:pt idx="681">
                  <c:v>31.930400000000091</c:v>
                </c:pt>
                <c:pt idx="682">
                  <c:v>31.930500000000091</c:v>
                </c:pt>
                <c:pt idx="683">
                  <c:v>31.930600000000091</c:v>
                </c:pt>
                <c:pt idx="684">
                  <c:v>31.93070000000009</c:v>
                </c:pt>
                <c:pt idx="685">
                  <c:v>31.93080000000009</c:v>
                </c:pt>
                <c:pt idx="686">
                  <c:v>31.93090000000009</c:v>
                </c:pt>
                <c:pt idx="687">
                  <c:v>31.93100000000009</c:v>
                </c:pt>
                <c:pt idx="688">
                  <c:v>31.93110000000009</c:v>
                </c:pt>
                <c:pt idx="689">
                  <c:v>31.931200000000089</c:v>
                </c:pt>
                <c:pt idx="690">
                  <c:v>31.931300000000089</c:v>
                </c:pt>
                <c:pt idx="691">
                  <c:v>31.931400000000089</c:v>
                </c:pt>
                <c:pt idx="692">
                  <c:v>31.931500000000089</c:v>
                </c:pt>
                <c:pt idx="693">
                  <c:v>31.931600000000088</c:v>
                </c:pt>
                <c:pt idx="694">
                  <c:v>31.931700000000088</c:v>
                </c:pt>
                <c:pt idx="695">
                  <c:v>31.931800000000088</c:v>
                </c:pt>
                <c:pt idx="696">
                  <c:v>31.931900000000088</c:v>
                </c:pt>
                <c:pt idx="697">
                  <c:v>31.932000000000087</c:v>
                </c:pt>
                <c:pt idx="698">
                  <c:v>31.932100000000087</c:v>
                </c:pt>
                <c:pt idx="699">
                  <c:v>31.932200000000087</c:v>
                </c:pt>
                <c:pt idx="700">
                  <c:v>31.932300000000087</c:v>
                </c:pt>
                <c:pt idx="701">
                  <c:v>31.932400000000086</c:v>
                </c:pt>
                <c:pt idx="702">
                  <c:v>31.932500000000086</c:v>
                </c:pt>
                <c:pt idx="703">
                  <c:v>31.932600000000086</c:v>
                </c:pt>
                <c:pt idx="704">
                  <c:v>31.932700000000086</c:v>
                </c:pt>
                <c:pt idx="705">
                  <c:v>31.932800000000086</c:v>
                </c:pt>
                <c:pt idx="706">
                  <c:v>31.932900000000085</c:v>
                </c:pt>
                <c:pt idx="707">
                  <c:v>31.933000000000085</c:v>
                </c:pt>
                <c:pt idx="708">
                  <c:v>31.933100000000085</c:v>
                </c:pt>
                <c:pt idx="709">
                  <c:v>31.933200000000085</c:v>
                </c:pt>
                <c:pt idx="710">
                  <c:v>31.933300000000084</c:v>
                </c:pt>
                <c:pt idx="711">
                  <c:v>31.933400000000084</c:v>
                </c:pt>
                <c:pt idx="712">
                  <c:v>31.933500000000084</c:v>
                </c:pt>
                <c:pt idx="713">
                  <c:v>31.933600000000084</c:v>
                </c:pt>
                <c:pt idx="714">
                  <c:v>31.933700000000083</c:v>
                </c:pt>
                <c:pt idx="715">
                  <c:v>31.933800000000083</c:v>
                </c:pt>
                <c:pt idx="716">
                  <c:v>31.933900000000083</c:v>
                </c:pt>
                <c:pt idx="717">
                  <c:v>31.934000000000083</c:v>
                </c:pt>
                <c:pt idx="718">
                  <c:v>31.934100000000083</c:v>
                </c:pt>
                <c:pt idx="719">
                  <c:v>31.934200000000082</c:v>
                </c:pt>
                <c:pt idx="720">
                  <c:v>31.934300000000082</c:v>
                </c:pt>
                <c:pt idx="721">
                  <c:v>31.934400000000082</c:v>
                </c:pt>
                <c:pt idx="722">
                  <c:v>31.934500000000082</c:v>
                </c:pt>
                <c:pt idx="723">
                  <c:v>31.934600000000081</c:v>
                </c:pt>
                <c:pt idx="724">
                  <c:v>31.934700000000081</c:v>
                </c:pt>
                <c:pt idx="725">
                  <c:v>31.934800000000081</c:v>
                </c:pt>
                <c:pt idx="726">
                  <c:v>31.934900000000081</c:v>
                </c:pt>
                <c:pt idx="727">
                  <c:v>31.93500000000008</c:v>
                </c:pt>
                <c:pt idx="728">
                  <c:v>31.93510000000008</c:v>
                </c:pt>
                <c:pt idx="729">
                  <c:v>31.93520000000008</c:v>
                </c:pt>
                <c:pt idx="730">
                  <c:v>31.93530000000008</c:v>
                </c:pt>
                <c:pt idx="731">
                  <c:v>31.93540000000008</c:v>
                </c:pt>
                <c:pt idx="732">
                  <c:v>31.935500000000079</c:v>
                </c:pt>
                <c:pt idx="733">
                  <c:v>31.935600000000079</c:v>
                </c:pt>
                <c:pt idx="734">
                  <c:v>31.935700000000079</c:v>
                </c:pt>
                <c:pt idx="735">
                  <c:v>31.935800000000079</c:v>
                </c:pt>
                <c:pt idx="736">
                  <c:v>31.935900000000078</c:v>
                </c:pt>
                <c:pt idx="737">
                  <c:v>31.936000000000078</c:v>
                </c:pt>
                <c:pt idx="738">
                  <c:v>31.936100000000078</c:v>
                </c:pt>
                <c:pt idx="739">
                  <c:v>31.936200000000078</c:v>
                </c:pt>
                <c:pt idx="740">
                  <c:v>31.936300000000077</c:v>
                </c:pt>
                <c:pt idx="741">
                  <c:v>31.936400000000077</c:v>
                </c:pt>
                <c:pt idx="742">
                  <c:v>31.936500000000077</c:v>
                </c:pt>
                <c:pt idx="743">
                  <c:v>31.936600000000077</c:v>
                </c:pt>
                <c:pt idx="744">
                  <c:v>31.936700000000076</c:v>
                </c:pt>
                <c:pt idx="745">
                  <c:v>31.936800000000076</c:v>
                </c:pt>
                <c:pt idx="746">
                  <c:v>31.936900000000076</c:v>
                </c:pt>
                <c:pt idx="747">
                  <c:v>31.937000000000076</c:v>
                </c:pt>
                <c:pt idx="748">
                  <c:v>31.937100000000076</c:v>
                </c:pt>
                <c:pt idx="749">
                  <c:v>31.937200000000075</c:v>
                </c:pt>
                <c:pt idx="750">
                  <c:v>31.937300000000075</c:v>
                </c:pt>
                <c:pt idx="751">
                  <c:v>31.937400000000075</c:v>
                </c:pt>
                <c:pt idx="752">
                  <c:v>31.937500000000075</c:v>
                </c:pt>
                <c:pt idx="753">
                  <c:v>31.937600000000074</c:v>
                </c:pt>
                <c:pt idx="754">
                  <c:v>31.937700000000074</c:v>
                </c:pt>
                <c:pt idx="755">
                  <c:v>31.937800000000074</c:v>
                </c:pt>
                <c:pt idx="756">
                  <c:v>31.937900000000074</c:v>
                </c:pt>
                <c:pt idx="757">
                  <c:v>31.938000000000073</c:v>
                </c:pt>
                <c:pt idx="758">
                  <c:v>31.938100000000073</c:v>
                </c:pt>
                <c:pt idx="759">
                  <c:v>31.938200000000073</c:v>
                </c:pt>
                <c:pt idx="760">
                  <c:v>31.938300000000073</c:v>
                </c:pt>
                <c:pt idx="761">
                  <c:v>31.938400000000073</c:v>
                </c:pt>
                <c:pt idx="762">
                  <c:v>31.938500000000072</c:v>
                </c:pt>
                <c:pt idx="763">
                  <c:v>31.938600000000072</c:v>
                </c:pt>
                <c:pt idx="764">
                  <c:v>31.938700000000072</c:v>
                </c:pt>
                <c:pt idx="765">
                  <c:v>31.938800000000072</c:v>
                </c:pt>
                <c:pt idx="766">
                  <c:v>31.938900000000071</c:v>
                </c:pt>
                <c:pt idx="767">
                  <c:v>31.939000000000071</c:v>
                </c:pt>
                <c:pt idx="768">
                  <c:v>31.939100000000071</c:v>
                </c:pt>
                <c:pt idx="769">
                  <c:v>31.939200000000071</c:v>
                </c:pt>
                <c:pt idx="770">
                  <c:v>31.93930000000007</c:v>
                </c:pt>
                <c:pt idx="771">
                  <c:v>31.93940000000007</c:v>
                </c:pt>
                <c:pt idx="772">
                  <c:v>31.93950000000007</c:v>
                </c:pt>
                <c:pt idx="773">
                  <c:v>31.93960000000007</c:v>
                </c:pt>
                <c:pt idx="774">
                  <c:v>31.939700000000069</c:v>
                </c:pt>
                <c:pt idx="775">
                  <c:v>31.939800000000069</c:v>
                </c:pt>
                <c:pt idx="776">
                  <c:v>31.939900000000069</c:v>
                </c:pt>
                <c:pt idx="777">
                  <c:v>31.940000000000069</c:v>
                </c:pt>
                <c:pt idx="778">
                  <c:v>31.940100000000069</c:v>
                </c:pt>
                <c:pt idx="779">
                  <c:v>31.940200000000068</c:v>
                </c:pt>
                <c:pt idx="780">
                  <c:v>31.940300000000068</c:v>
                </c:pt>
                <c:pt idx="781">
                  <c:v>31.940400000000068</c:v>
                </c:pt>
                <c:pt idx="782">
                  <c:v>31.940500000000068</c:v>
                </c:pt>
                <c:pt idx="783">
                  <c:v>31.940600000000067</c:v>
                </c:pt>
                <c:pt idx="784">
                  <c:v>31.940700000000067</c:v>
                </c:pt>
                <c:pt idx="785">
                  <c:v>31.940800000000067</c:v>
                </c:pt>
                <c:pt idx="786">
                  <c:v>31.940900000000067</c:v>
                </c:pt>
                <c:pt idx="787">
                  <c:v>31.941000000000066</c:v>
                </c:pt>
                <c:pt idx="788">
                  <c:v>31.941100000000066</c:v>
                </c:pt>
                <c:pt idx="789">
                  <c:v>31.941200000000066</c:v>
                </c:pt>
                <c:pt idx="790">
                  <c:v>31.941300000000066</c:v>
                </c:pt>
                <c:pt idx="791">
                  <c:v>31.941400000000066</c:v>
                </c:pt>
                <c:pt idx="792">
                  <c:v>31.941500000000065</c:v>
                </c:pt>
                <c:pt idx="793">
                  <c:v>31.941600000000065</c:v>
                </c:pt>
                <c:pt idx="794">
                  <c:v>31.941700000000065</c:v>
                </c:pt>
                <c:pt idx="795">
                  <c:v>31.941800000000065</c:v>
                </c:pt>
                <c:pt idx="796">
                  <c:v>31.941900000000064</c:v>
                </c:pt>
                <c:pt idx="797">
                  <c:v>31.942000000000064</c:v>
                </c:pt>
                <c:pt idx="798">
                  <c:v>31.942100000000064</c:v>
                </c:pt>
                <c:pt idx="799">
                  <c:v>31.942200000000064</c:v>
                </c:pt>
                <c:pt idx="800">
                  <c:v>31.942300000000063</c:v>
                </c:pt>
                <c:pt idx="801">
                  <c:v>31.942400000000063</c:v>
                </c:pt>
                <c:pt idx="802">
                  <c:v>31.942500000000063</c:v>
                </c:pt>
                <c:pt idx="803">
                  <c:v>31.942600000000063</c:v>
                </c:pt>
                <c:pt idx="804">
                  <c:v>31.942700000000062</c:v>
                </c:pt>
                <c:pt idx="805">
                  <c:v>31.942800000000062</c:v>
                </c:pt>
                <c:pt idx="806">
                  <c:v>31.942900000000062</c:v>
                </c:pt>
                <c:pt idx="807">
                  <c:v>31.943000000000062</c:v>
                </c:pt>
                <c:pt idx="808">
                  <c:v>31.943100000000062</c:v>
                </c:pt>
                <c:pt idx="809">
                  <c:v>31.943200000000061</c:v>
                </c:pt>
                <c:pt idx="810">
                  <c:v>31.943300000000061</c:v>
                </c:pt>
                <c:pt idx="811">
                  <c:v>31.943400000000061</c:v>
                </c:pt>
                <c:pt idx="812">
                  <c:v>31.943500000000061</c:v>
                </c:pt>
                <c:pt idx="813">
                  <c:v>31.94360000000006</c:v>
                </c:pt>
                <c:pt idx="814">
                  <c:v>31.94370000000006</c:v>
                </c:pt>
                <c:pt idx="815">
                  <c:v>31.94380000000006</c:v>
                </c:pt>
                <c:pt idx="816">
                  <c:v>31.94390000000006</c:v>
                </c:pt>
                <c:pt idx="817">
                  <c:v>31.944000000000059</c:v>
                </c:pt>
                <c:pt idx="818">
                  <c:v>31.944100000000059</c:v>
                </c:pt>
                <c:pt idx="819">
                  <c:v>31.944200000000059</c:v>
                </c:pt>
                <c:pt idx="820">
                  <c:v>31.944300000000059</c:v>
                </c:pt>
                <c:pt idx="821">
                  <c:v>31.944400000000059</c:v>
                </c:pt>
                <c:pt idx="822">
                  <c:v>31.944500000000058</c:v>
                </c:pt>
                <c:pt idx="823">
                  <c:v>31.944600000000058</c:v>
                </c:pt>
                <c:pt idx="824">
                  <c:v>31.944700000000058</c:v>
                </c:pt>
                <c:pt idx="825">
                  <c:v>31.944800000000058</c:v>
                </c:pt>
                <c:pt idx="826">
                  <c:v>31.944900000000057</c:v>
                </c:pt>
                <c:pt idx="827">
                  <c:v>31.945000000000057</c:v>
                </c:pt>
                <c:pt idx="828">
                  <c:v>31.945100000000057</c:v>
                </c:pt>
                <c:pt idx="829">
                  <c:v>31.945200000000057</c:v>
                </c:pt>
                <c:pt idx="830">
                  <c:v>31.945300000000056</c:v>
                </c:pt>
                <c:pt idx="831">
                  <c:v>31.945400000000056</c:v>
                </c:pt>
                <c:pt idx="832">
                  <c:v>31.945500000000056</c:v>
                </c:pt>
                <c:pt idx="833">
                  <c:v>31.945600000000056</c:v>
                </c:pt>
                <c:pt idx="834">
                  <c:v>31.945700000000055</c:v>
                </c:pt>
                <c:pt idx="835">
                  <c:v>31.945800000000055</c:v>
                </c:pt>
                <c:pt idx="836">
                  <c:v>31.945900000000055</c:v>
                </c:pt>
                <c:pt idx="837">
                  <c:v>31.946000000000055</c:v>
                </c:pt>
                <c:pt idx="838">
                  <c:v>31.946100000000055</c:v>
                </c:pt>
                <c:pt idx="839">
                  <c:v>31.946200000000054</c:v>
                </c:pt>
                <c:pt idx="840">
                  <c:v>31.946300000000054</c:v>
                </c:pt>
                <c:pt idx="841">
                  <c:v>31.946400000000054</c:v>
                </c:pt>
                <c:pt idx="842">
                  <c:v>31.946500000000054</c:v>
                </c:pt>
                <c:pt idx="843">
                  <c:v>31.946600000000053</c:v>
                </c:pt>
                <c:pt idx="844">
                  <c:v>31.946700000000053</c:v>
                </c:pt>
                <c:pt idx="845">
                  <c:v>31.946800000000053</c:v>
                </c:pt>
                <c:pt idx="846">
                  <c:v>31.946900000000053</c:v>
                </c:pt>
                <c:pt idx="847">
                  <c:v>31.947000000000052</c:v>
                </c:pt>
                <c:pt idx="848">
                  <c:v>31.947100000000052</c:v>
                </c:pt>
                <c:pt idx="849">
                  <c:v>31.947200000000052</c:v>
                </c:pt>
                <c:pt idx="850">
                  <c:v>31.947300000000052</c:v>
                </c:pt>
                <c:pt idx="851">
                  <c:v>31.947400000000052</c:v>
                </c:pt>
                <c:pt idx="852">
                  <c:v>31.947500000000051</c:v>
                </c:pt>
                <c:pt idx="853">
                  <c:v>31.947600000000051</c:v>
                </c:pt>
                <c:pt idx="854">
                  <c:v>31.947700000000051</c:v>
                </c:pt>
                <c:pt idx="855">
                  <c:v>31.947800000000051</c:v>
                </c:pt>
                <c:pt idx="856">
                  <c:v>31.94790000000005</c:v>
                </c:pt>
                <c:pt idx="857">
                  <c:v>31.94800000000005</c:v>
                </c:pt>
                <c:pt idx="858">
                  <c:v>31.94810000000005</c:v>
                </c:pt>
                <c:pt idx="859">
                  <c:v>31.94820000000005</c:v>
                </c:pt>
                <c:pt idx="860">
                  <c:v>31.948300000000049</c:v>
                </c:pt>
                <c:pt idx="861">
                  <c:v>31.948400000000049</c:v>
                </c:pt>
                <c:pt idx="862">
                  <c:v>31.948500000000049</c:v>
                </c:pt>
                <c:pt idx="863">
                  <c:v>31.948600000000049</c:v>
                </c:pt>
                <c:pt idx="864">
                  <c:v>31.948700000000049</c:v>
                </c:pt>
                <c:pt idx="865">
                  <c:v>31.948800000000048</c:v>
                </c:pt>
                <c:pt idx="866">
                  <c:v>31.948900000000048</c:v>
                </c:pt>
                <c:pt idx="867">
                  <c:v>31.949000000000048</c:v>
                </c:pt>
                <c:pt idx="868">
                  <c:v>31.949100000000048</c:v>
                </c:pt>
                <c:pt idx="869">
                  <c:v>31.949200000000047</c:v>
                </c:pt>
                <c:pt idx="870">
                  <c:v>31.949300000000047</c:v>
                </c:pt>
                <c:pt idx="871">
                  <c:v>31.949400000000047</c:v>
                </c:pt>
                <c:pt idx="872">
                  <c:v>31.949500000000047</c:v>
                </c:pt>
                <c:pt idx="873">
                  <c:v>31.949600000000046</c:v>
                </c:pt>
                <c:pt idx="874">
                  <c:v>31.949700000000046</c:v>
                </c:pt>
                <c:pt idx="875">
                  <c:v>31.949800000000046</c:v>
                </c:pt>
                <c:pt idx="876">
                  <c:v>31.949900000000046</c:v>
                </c:pt>
                <c:pt idx="877">
                  <c:v>31.950000000000045</c:v>
                </c:pt>
                <c:pt idx="878">
                  <c:v>31.950100000000045</c:v>
                </c:pt>
                <c:pt idx="879">
                  <c:v>31.950200000000045</c:v>
                </c:pt>
                <c:pt idx="880">
                  <c:v>31.950300000000045</c:v>
                </c:pt>
                <c:pt idx="881">
                  <c:v>31.950400000000045</c:v>
                </c:pt>
                <c:pt idx="882">
                  <c:v>31.950500000000044</c:v>
                </c:pt>
                <c:pt idx="883">
                  <c:v>31.950600000000044</c:v>
                </c:pt>
                <c:pt idx="884">
                  <c:v>31.950700000000044</c:v>
                </c:pt>
                <c:pt idx="885">
                  <c:v>31.950800000000044</c:v>
                </c:pt>
                <c:pt idx="886">
                  <c:v>31.950900000000043</c:v>
                </c:pt>
                <c:pt idx="887">
                  <c:v>31.951000000000043</c:v>
                </c:pt>
                <c:pt idx="888">
                  <c:v>31.951100000000043</c:v>
                </c:pt>
                <c:pt idx="889">
                  <c:v>31.951200000000043</c:v>
                </c:pt>
                <c:pt idx="890">
                  <c:v>31.951300000000042</c:v>
                </c:pt>
                <c:pt idx="891">
                  <c:v>31.951400000000042</c:v>
                </c:pt>
                <c:pt idx="892">
                  <c:v>31.951500000000042</c:v>
                </c:pt>
                <c:pt idx="893">
                  <c:v>31.951600000000042</c:v>
                </c:pt>
                <c:pt idx="894">
                  <c:v>31.951700000000042</c:v>
                </c:pt>
                <c:pt idx="895">
                  <c:v>31.951800000000041</c:v>
                </c:pt>
                <c:pt idx="896">
                  <c:v>31.951900000000041</c:v>
                </c:pt>
                <c:pt idx="897">
                  <c:v>31.952000000000041</c:v>
                </c:pt>
                <c:pt idx="898">
                  <c:v>31.952100000000041</c:v>
                </c:pt>
                <c:pt idx="899">
                  <c:v>31.95220000000004</c:v>
                </c:pt>
                <c:pt idx="900">
                  <c:v>31.95230000000004</c:v>
                </c:pt>
                <c:pt idx="901">
                  <c:v>31.95240000000004</c:v>
                </c:pt>
                <c:pt idx="902">
                  <c:v>31.95250000000004</c:v>
                </c:pt>
                <c:pt idx="903">
                  <c:v>31.952600000000039</c:v>
                </c:pt>
                <c:pt idx="904">
                  <c:v>31.952700000000039</c:v>
                </c:pt>
                <c:pt idx="905">
                  <c:v>31.952800000000039</c:v>
                </c:pt>
                <c:pt idx="906">
                  <c:v>31.952900000000039</c:v>
                </c:pt>
                <c:pt idx="907">
                  <c:v>31.953000000000038</c:v>
                </c:pt>
                <c:pt idx="908">
                  <c:v>31.953100000000038</c:v>
                </c:pt>
                <c:pt idx="909">
                  <c:v>31.953200000000038</c:v>
                </c:pt>
                <c:pt idx="910">
                  <c:v>31.953300000000038</c:v>
                </c:pt>
                <c:pt idx="911">
                  <c:v>31.953400000000038</c:v>
                </c:pt>
                <c:pt idx="912">
                  <c:v>31.953500000000037</c:v>
                </c:pt>
                <c:pt idx="913">
                  <c:v>31.953600000000037</c:v>
                </c:pt>
                <c:pt idx="914">
                  <c:v>31.953700000000037</c:v>
                </c:pt>
                <c:pt idx="915">
                  <c:v>31.953800000000037</c:v>
                </c:pt>
                <c:pt idx="916">
                  <c:v>31.953900000000036</c:v>
                </c:pt>
                <c:pt idx="917">
                  <c:v>31.954000000000036</c:v>
                </c:pt>
                <c:pt idx="918">
                  <c:v>31.954100000000036</c:v>
                </c:pt>
                <c:pt idx="919">
                  <c:v>31.954200000000036</c:v>
                </c:pt>
                <c:pt idx="920">
                  <c:v>31.954300000000035</c:v>
                </c:pt>
                <c:pt idx="921">
                  <c:v>31.954400000000035</c:v>
                </c:pt>
                <c:pt idx="922">
                  <c:v>31.954500000000035</c:v>
                </c:pt>
                <c:pt idx="923">
                  <c:v>31.954600000000035</c:v>
                </c:pt>
                <c:pt idx="924">
                  <c:v>31.954700000000035</c:v>
                </c:pt>
                <c:pt idx="925">
                  <c:v>31.954800000000034</c:v>
                </c:pt>
                <c:pt idx="926">
                  <c:v>31.954900000000034</c:v>
                </c:pt>
                <c:pt idx="927">
                  <c:v>31.955000000000034</c:v>
                </c:pt>
                <c:pt idx="928">
                  <c:v>31.955100000000034</c:v>
                </c:pt>
                <c:pt idx="929">
                  <c:v>31.955200000000033</c:v>
                </c:pt>
                <c:pt idx="930">
                  <c:v>31.955300000000033</c:v>
                </c:pt>
                <c:pt idx="931">
                  <c:v>31.955400000000033</c:v>
                </c:pt>
                <c:pt idx="932">
                  <c:v>31.955500000000033</c:v>
                </c:pt>
                <c:pt idx="933">
                  <c:v>31.955600000000032</c:v>
                </c:pt>
                <c:pt idx="934">
                  <c:v>31.955700000000032</c:v>
                </c:pt>
                <c:pt idx="935">
                  <c:v>31.955800000000032</c:v>
                </c:pt>
                <c:pt idx="936">
                  <c:v>31.955900000000032</c:v>
                </c:pt>
                <c:pt idx="937">
                  <c:v>31.956000000000031</c:v>
                </c:pt>
                <c:pt idx="938">
                  <c:v>31.956100000000031</c:v>
                </c:pt>
                <c:pt idx="939">
                  <c:v>31.956200000000031</c:v>
                </c:pt>
                <c:pt idx="940">
                  <c:v>31.956300000000031</c:v>
                </c:pt>
                <c:pt idx="941">
                  <c:v>31.956400000000031</c:v>
                </c:pt>
                <c:pt idx="942">
                  <c:v>31.95650000000003</c:v>
                </c:pt>
                <c:pt idx="943">
                  <c:v>31.95660000000003</c:v>
                </c:pt>
                <c:pt idx="944">
                  <c:v>31.95670000000003</c:v>
                </c:pt>
                <c:pt idx="945">
                  <c:v>31.95680000000003</c:v>
                </c:pt>
                <c:pt idx="946">
                  <c:v>31.956900000000029</c:v>
                </c:pt>
                <c:pt idx="947">
                  <c:v>31.957000000000029</c:v>
                </c:pt>
                <c:pt idx="948">
                  <c:v>31.957100000000029</c:v>
                </c:pt>
                <c:pt idx="949">
                  <c:v>31.957200000000029</c:v>
                </c:pt>
                <c:pt idx="950">
                  <c:v>31.957300000000028</c:v>
                </c:pt>
                <c:pt idx="951">
                  <c:v>31.957400000000028</c:v>
                </c:pt>
                <c:pt idx="952">
                  <c:v>31.957500000000028</c:v>
                </c:pt>
                <c:pt idx="953">
                  <c:v>31.957600000000028</c:v>
                </c:pt>
                <c:pt idx="954">
                  <c:v>31.957700000000028</c:v>
                </c:pt>
                <c:pt idx="955">
                  <c:v>31.957800000000027</c:v>
                </c:pt>
                <c:pt idx="956">
                  <c:v>31.957900000000027</c:v>
                </c:pt>
                <c:pt idx="957">
                  <c:v>31.958000000000027</c:v>
                </c:pt>
                <c:pt idx="958">
                  <c:v>31.958100000000027</c:v>
                </c:pt>
                <c:pt idx="959">
                  <c:v>31.958200000000026</c:v>
                </c:pt>
                <c:pt idx="960">
                  <c:v>31.958300000000026</c:v>
                </c:pt>
                <c:pt idx="961">
                  <c:v>31.958400000000026</c:v>
                </c:pt>
                <c:pt idx="962">
                  <c:v>31.958500000000026</c:v>
                </c:pt>
                <c:pt idx="963">
                  <c:v>31.958600000000025</c:v>
                </c:pt>
                <c:pt idx="964">
                  <c:v>31.958700000000025</c:v>
                </c:pt>
                <c:pt idx="965">
                  <c:v>31.958800000000025</c:v>
                </c:pt>
                <c:pt idx="966">
                  <c:v>31.958900000000025</c:v>
                </c:pt>
                <c:pt idx="967">
                  <c:v>31.959000000000024</c:v>
                </c:pt>
                <c:pt idx="968">
                  <c:v>31.959100000000024</c:v>
                </c:pt>
                <c:pt idx="969">
                  <c:v>31.959200000000024</c:v>
                </c:pt>
                <c:pt idx="970">
                  <c:v>31.959300000000024</c:v>
                </c:pt>
                <c:pt idx="971">
                  <c:v>31.959400000000024</c:v>
                </c:pt>
                <c:pt idx="972">
                  <c:v>31.959500000000023</c:v>
                </c:pt>
                <c:pt idx="973">
                  <c:v>31.959600000000023</c:v>
                </c:pt>
                <c:pt idx="974">
                  <c:v>31.959700000000023</c:v>
                </c:pt>
                <c:pt idx="975">
                  <c:v>31.959800000000023</c:v>
                </c:pt>
                <c:pt idx="976">
                  <c:v>31.959900000000022</c:v>
                </c:pt>
                <c:pt idx="977">
                  <c:v>31.960000000000022</c:v>
                </c:pt>
                <c:pt idx="978">
                  <c:v>31.960100000000022</c:v>
                </c:pt>
                <c:pt idx="979">
                  <c:v>31.960200000000022</c:v>
                </c:pt>
                <c:pt idx="980">
                  <c:v>31.960300000000021</c:v>
                </c:pt>
                <c:pt idx="981">
                  <c:v>31.960400000000021</c:v>
                </c:pt>
                <c:pt idx="982">
                  <c:v>31.960500000000021</c:v>
                </c:pt>
                <c:pt idx="983">
                  <c:v>31.960600000000021</c:v>
                </c:pt>
                <c:pt idx="984">
                  <c:v>31.960700000000021</c:v>
                </c:pt>
                <c:pt idx="985">
                  <c:v>31.96080000000002</c:v>
                </c:pt>
                <c:pt idx="986">
                  <c:v>31.96090000000002</c:v>
                </c:pt>
                <c:pt idx="987">
                  <c:v>31.96100000000002</c:v>
                </c:pt>
                <c:pt idx="988">
                  <c:v>31.96110000000002</c:v>
                </c:pt>
                <c:pt idx="989">
                  <c:v>31.961200000000019</c:v>
                </c:pt>
                <c:pt idx="990">
                  <c:v>31.961300000000019</c:v>
                </c:pt>
                <c:pt idx="991">
                  <c:v>31.961400000000019</c:v>
                </c:pt>
                <c:pt idx="992">
                  <c:v>31.961500000000019</c:v>
                </c:pt>
                <c:pt idx="993">
                  <c:v>31.961600000000018</c:v>
                </c:pt>
                <c:pt idx="994">
                  <c:v>31.961700000000018</c:v>
                </c:pt>
                <c:pt idx="995">
                  <c:v>31.961800000000018</c:v>
                </c:pt>
                <c:pt idx="996">
                  <c:v>31.961900000000018</c:v>
                </c:pt>
                <c:pt idx="997">
                  <c:v>31.962000000000018</c:v>
                </c:pt>
                <c:pt idx="998">
                  <c:v>31.962100000000017</c:v>
                </c:pt>
                <c:pt idx="999">
                  <c:v>31.962200000000017</c:v>
                </c:pt>
                <c:pt idx="1000">
                  <c:v>31.962300000000017</c:v>
                </c:pt>
              </c:numCache>
            </c:numRef>
          </c:xVal>
          <c:yVal>
            <c:numRef>
              <c:f>Calculs!$AH$4:$AH$1004</c:f>
              <c:numCache>
                <c:formatCode>0.00</c:formatCode>
                <c:ptCount val="1001"/>
                <c:pt idx="0">
                  <c:v>0</c:v>
                </c:pt>
                <c:pt idx="1">
                  <c:v>-18.195050793449266</c:v>
                </c:pt>
                <c:pt idx="2">
                  <c:v>-18.126303398421804</c:v>
                </c:pt>
                <c:pt idx="3">
                  <c:v>-18.057869295915829</c:v>
                </c:pt>
                <c:pt idx="4">
                  <c:v>-17.989746595713878</c:v>
                </c:pt>
                <c:pt idx="5">
                  <c:v>-17.921933421947131</c:v>
                </c:pt>
                <c:pt idx="6">
                  <c:v>-17.854427912964674</c:v>
                </c:pt>
                <c:pt idx="7">
                  <c:v>-17.78722822120416</c:v>
                </c:pt>
                <c:pt idx="8">
                  <c:v>-17.720332513063802</c:v>
                </c:pt>
                <c:pt idx="9">
                  <c:v>-17.653738968775805</c:v>
                </c:pt>
                <c:pt idx="10">
                  <c:v>-17.587445782281023</c:v>
                </c:pt>
                <c:pt idx="11">
                  <c:v>-17.521772753748103</c:v>
                </c:pt>
                <c:pt idx="12">
                  <c:v>-17.456711709576648</c:v>
                </c:pt>
                <c:pt idx="13">
                  <c:v>-17.391932957329068</c:v>
                </c:pt>
                <c:pt idx="14">
                  <c:v>-17.327434909041937</c:v>
                </c:pt>
                <c:pt idx="15">
                  <c:v>-17.26321598808336</c:v>
                </c:pt>
                <c:pt idx="16">
                  <c:v>-17.199274629055829</c:v>
                </c:pt>
                <c:pt idx="17">
                  <c:v>-17.135609277700013</c:v>
                </c:pt>
                <c:pt idx="18">
                  <c:v>-17.072218390799524</c:v>
                </c:pt>
                <c:pt idx="19">
                  <c:v>-17.009100436086623</c:v>
                </c:pt>
                <c:pt idx="20">
                  <c:v>-16.946253892148953</c:v>
                </c:pt>
                <c:pt idx="21">
                  <c:v>-16.883516345501874</c:v>
                </c:pt>
                <c:pt idx="22">
                  <c:v>-16.820889385747478</c:v>
                </c:pt>
                <c:pt idx="23">
                  <c:v>-16.758535486011876</c:v>
                </c:pt>
                <c:pt idx="24">
                  <c:v>-16.696453088904367</c:v>
                </c:pt>
                <c:pt idx="25">
                  <c:v>-16.63464064826125</c:v>
                </c:pt>
                <c:pt idx="26">
                  <c:v>-16.573096629048717</c:v>
                </c:pt>
                <c:pt idx="27">
                  <c:v>-16.511819507266672</c:v>
                </c:pt>
                <c:pt idx="28">
                  <c:v>-16.450807769853569</c:v>
                </c:pt>
                <c:pt idx="29">
                  <c:v>-16.390059914592143</c:v>
                </c:pt>
                <c:pt idx="30">
                  <c:v>-16.32957445001616</c:v>
                </c:pt>
                <c:pt idx="31">
                  <c:v>-16.269349895318062</c:v>
                </c:pt>
                <c:pt idx="32">
                  <c:v>-16.209384780257519</c:v>
                </c:pt>
                <c:pt idx="33">
                  <c:v>-16.149677645070984</c:v>
                </c:pt>
                <c:pt idx="34">
                  <c:v>-16.090227040382054</c:v>
                </c:pt>
                <c:pt idx="35">
                  <c:v>-16.031031527112781</c:v>
                </c:pt>
                <c:pt idx="36">
                  <c:v>-15.972089676395834</c:v>
                </c:pt>
                <c:pt idx="37">
                  <c:v>-15.913400069487597</c:v>
                </c:pt>
                <c:pt idx="38">
                  <c:v>-15.85496129768209</c:v>
                </c:pt>
                <c:pt idx="39">
                  <c:v>-15.796771962225662</c:v>
                </c:pt>
                <c:pt idx="40">
                  <c:v>-15.738830674232762</c:v>
                </c:pt>
                <c:pt idx="41">
                  <c:v>-15.681136054602254</c:v>
                </c:pt>
                <c:pt idx="42">
                  <c:v>-15.623686733934786</c:v>
                </c:pt>
                <c:pt idx="43">
                  <c:v>-15.566481352450896</c:v>
                </c:pt>
                <c:pt idx="44">
                  <c:v>-15.509518559909854</c:v>
                </c:pt>
                <c:pt idx="45">
                  <c:v>-15.452797015529439</c:v>
                </c:pt>
                <c:pt idx="46">
                  <c:v>-15.396315387906416</c:v>
                </c:pt>
                <c:pt idx="47">
                  <c:v>-15.34007235493779</c:v>
                </c:pt>
                <c:pt idx="48">
                  <c:v>-15.284066603742893</c:v>
                </c:pt>
                <c:pt idx="49">
                  <c:v>-15.228296830586197</c:v>
                </c:pt>
                <c:pt idx="50">
                  <c:v>-15.172761740800844</c:v>
                </c:pt>
                <c:pt idx="51">
                  <c:v>-15.117460048712998</c:v>
                </c:pt>
                <c:pt idx="52">
                  <c:v>-15.0623904775669</c:v>
                </c:pt>
                <c:pt idx="53">
                  <c:v>-15.007551759450623</c:v>
                </c:pt>
                <c:pt idx="54">
                  <c:v>-14.952942635222593</c:v>
                </c:pt>
                <c:pt idx="55">
                  <c:v>-14.898561854438833</c:v>
                </c:pt>
                <c:pt idx="56">
                  <c:v>-14.844408175280851</c:v>
                </c:pt>
                <c:pt idx="57">
                  <c:v>-14.790480364484255</c:v>
                </c:pt>
                <c:pt idx="58">
                  <c:v>-14.736777197268122</c:v>
                </c:pt>
                <c:pt idx="59">
                  <c:v>-14.683297457264919</c:v>
                </c:pt>
                <c:pt idx="60">
                  <c:v>-14.630039936451235</c:v>
                </c:pt>
                <c:pt idx="61">
                  <c:v>-14.57700343507909</c:v>
                </c:pt>
                <c:pt idx="62">
                  <c:v>-14.52418676160794</c:v>
                </c:pt>
                <c:pt idx="63">
                  <c:v>-14.47158873263732</c:v>
                </c:pt>
                <c:pt idx="64">
                  <c:v>-14.41920817284015</c:v>
                </c:pt>
                <c:pt idx="65">
                  <c:v>-14.367043914896657</c:v>
                </c:pt>
                <c:pt idx="66">
                  <c:v>-14.315094799428989</c:v>
                </c:pt>
                <c:pt idx="67">
                  <c:v>-14.263359674936305</c:v>
                </c:pt>
                <c:pt idx="68">
                  <c:v>-14.211837397730722</c:v>
                </c:pt>
                <c:pt idx="69">
                  <c:v>-14.160526831873609</c:v>
                </c:pt>
                <c:pt idx="70">
                  <c:v>-14.109426849112712</c:v>
                </c:pt>
                <c:pt idx="71">
                  <c:v>-14.058536328819702</c:v>
                </c:pt>
                <c:pt idx="72">
                  <c:v>-14.00785415792844</c:v>
                </c:pt>
                <c:pt idx="73">
                  <c:v>-13.957379230873773</c:v>
                </c:pt>
                <c:pt idx="74">
                  <c:v>-13.907110449530878</c:v>
                </c:pt>
                <c:pt idx="75">
                  <c:v>-13.85704672315525</c:v>
                </c:pt>
                <c:pt idx="76">
                  <c:v>-13.807186968323219</c:v>
                </c:pt>
                <c:pt idx="77">
                  <c:v>-13.757530108873002</c:v>
                </c:pt>
                <c:pt idx="78">
                  <c:v>-13.708075075846363</c:v>
                </c:pt>
                <c:pt idx="79">
                  <c:v>-13.658820807430788</c:v>
                </c:pt>
                <c:pt idx="80">
                  <c:v>-13.609766248902195</c:v>
                </c:pt>
                <c:pt idx="81">
                  <c:v>-13.560910352568214</c:v>
                </c:pt>
                <c:pt idx="82">
                  <c:v>-13.512252077711954</c:v>
                </c:pt>
                <c:pt idx="83">
                  <c:v>-13.463790390536362</c:v>
                </c:pt>
                <c:pt idx="84">
                  <c:v>-13.415524264108994</c:v>
                </c:pt>
                <c:pt idx="85">
                  <c:v>-13.367452678307441</c:v>
                </c:pt>
                <c:pt idx="86">
                  <c:v>-13.319574619765106</c:v>
                </c:pt>
                <c:pt idx="87">
                  <c:v>-13.271889081817655</c:v>
                </c:pt>
                <c:pt idx="88">
                  <c:v>-13.224395064449777</c:v>
                </c:pt>
                <c:pt idx="89">
                  <c:v>-13.177091574242629</c:v>
                </c:pt>
                <c:pt idx="90">
                  <c:v>-13.129977624321601</c:v>
                </c:pt>
                <c:pt idx="91">
                  <c:v>-13.083052234304715</c:v>
                </c:pt>
                <c:pt idx="92">
                  <c:v>-13.036314430251316</c:v>
                </c:pt>
                <c:pt idx="93">
                  <c:v>-12.989763244611447</c:v>
                </c:pt>
                <c:pt idx="94">
                  <c:v>-12.943397716175541</c:v>
                </c:pt>
                <c:pt idx="95">
                  <c:v>-12.897216890024609</c:v>
                </c:pt>
                <c:pt idx="96">
                  <c:v>-12.851219817480906</c:v>
                </c:pt>
                <c:pt idx="97">
                  <c:v>-12.80540555605905</c:v>
                </c:pt>
                <c:pt idx="98">
                  <c:v>-12.759773169417583</c:v>
                </c:pt>
                <c:pt idx="99">
                  <c:v>-12.714321727310946</c:v>
                </c:pt>
                <c:pt idx="100">
                  <c:v>-12.669050305541925</c:v>
                </c:pt>
                <c:pt idx="101">
                  <c:v>-12.623957985914547</c:v>
                </c:pt>
                <c:pt idx="102">
                  <c:v>-12.178828361768208</c:v>
                </c:pt>
                <c:pt idx="103">
                  <c:v>-11.75100417482362</c:v>
                </c:pt>
                <c:pt idx="104">
                  <c:v>-11.339628640950522</c:v>
                </c:pt>
                <c:pt idx="105">
                  <c:v>-10.943898462663743</c:v>
                </c:pt>
                <c:pt idx="106">
                  <c:v>-10.563059868252333</c:v>
                </c:pt>
                <c:pt idx="107">
                  <c:v>-10.196404990539042</c:v>
                </c:pt>
                <c:pt idx="108">
                  <c:v>-9.8432685523108105</c:v>
                </c:pt>
                <c:pt idx="109">
                  <c:v>-9.5030248290247137</c:v>
                </c:pt>
                <c:pt idx="110">
                  <c:v>-9.1750848625335504</c:v>
                </c:pt>
                <c:pt idx="111">
                  <c:v>-8.8588939023457307</c:v>
                </c:pt>
                <c:pt idx="112">
                  <c:v>-8.5539290533836194</c:v>
                </c:pt>
                <c:pt idx="113">
                  <c:v>-8.2596971113722226</c:v>
                </c:pt>
                <c:pt idx="114">
                  <c:v>-7.9757325689124388</c:v>
                </c:pt>
                <c:pt idx="115">
                  <c:v>-7.7015957769996541</c:v>
                </c:pt>
                <c:pt idx="116">
                  <c:v>-7.4368712482659172</c:v>
                </c:pt>
                <c:pt idx="117">
                  <c:v>-7.1811660895749991</c:v>
                </c:pt>
                <c:pt idx="118">
                  <c:v>-6.9341085528043305</c:v>
                </c:pt>
                <c:pt idx="119">
                  <c:v>-6.6953466937231996</c:v>
                </c:pt>
                <c:pt idx="120">
                  <c:v>-6.4645471298380208</c:v>
                </c:pt>
                <c:pt idx="121">
                  <c:v>-6.2413938889360114</c:v>
                </c:pt>
                <c:pt idx="122">
                  <c:v>-6.0255873408297331</c:v>
                </c:pt>
                <c:pt idx="123">
                  <c:v>-5.8168432054969887</c:v>
                </c:pt>
                <c:pt idx="124">
                  <c:v>-5.6148916314320099</c:v>
                </c:pt>
                <c:pt idx="125">
                  <c:v>-5.4194763385831033</c:v>
                </c:pt>
                <c:pt idx="126">
                  <c:v>-5.2303538207551155</c:v>
                </c:pt>
                <c:pt idx="127">
                  <c:v>-5.047292602808847</c:v>
                </c:pt>
                <c:pt idx="128">
                  <c:v>-4.8700725483990039</c:v>
                </c:pt>
                <c:pt idx="129">
                  <c:v>-4.6984842143620389</c:v>
                </c:pt>
                <c:pt idx="130">
                  <c:v>-4.5323282481996996</c:v>
                </c:pt>
                <c:pt idx="131">
                  <c:v>-4.3714148254068359</c:v>
                </c:pt>
                <c:pt idx="132">
                  <c:v>-4.2155631236662439</c:v>
                </c:pt>
                <c:pt idx="133">
                  <c:v>-4.0646008311821493</c:v>
                </c:pt>
                <c:pt idx="134">
                  <c:v>-3.918363686649736</c:v>
                </c:pt>
                <c:pt idx="135">
                  <c:v>-3.7766950485633477</c:v>
                </c:pt>
                <c:pt idx="136">
                  <c:v>-3.6394454917526362</c:v>
                </c:pt>
                <c:pt idx="137">
                  <c:v>-3.5064724292057803</c:v>
                </c:pt>
                <c:pt idx="138">
                  <c:v>-3.3776397573937729</c:v>
                </c:pt>
                <c:pt idx="139">
                  <c:v>-3.2528175234508283</c:v>
                </c:pt>
                <c:pt idx="140">
                  <c:v>-3.1318816126948414</c:v>
                </c:pt>
                <c:pt idx="141">
                  <c:v>-3.0147134550894386</c:v>
                </c:pt>
                <c:pt idx="142">
                  <c:v>-2.9011997493567083</c:v>
                </c:pt>
                <c:pt idx="143">
                  <c:v>-2.7912322035480268</c:v>
                </c:pt>
                <c:pt idx="144">
                  <c:v>-2.684707290970489</c:v>
                </c:pt>
                <c:pt idx="145">
                  <c:v>-2.5815260204488464</c:v>
                </c:pt>
                <c:pt idx="146">
                  <c:v>-2.481593719978461</c:v>
                </c:pt>
                <c:pt idx="147">
                  <c:v>-2.384819832894133</c:v>
                </c:pt>
                <c:pt idx="148">
                  <c:v>-2.2911177257431783</c:v>
                </c:pt>
                <c:pt idx="149">
                  <c:v>-2.2004045071095906</c:v>
                </c:pt>
                <c:pt idx="150">
                  <c:v>-2.1126008566896672</c:v>
                </c:pt>
                <c:pt idx="151">
                  <c:v>-2.027630863968775</c:v>
                </c:pt>
                <c:pt idx="152">
                  <c:v>-1.9454218758941215</c:v>
                </c:pt>
                <c:pt idx="153">
                  <c:v>-1.8659043529800396</c:v>
                </c:pt>
                <c:pt idx="154">
                  <c:v>-1.7890117333204052</c:v>
                </c:pt>
                <c:pt idx="155">
                  <c:v>-1.7146803040179464</c:v>
                </c:pt>
                <c:pt idx="156">
                  <c:v>-1.6428490795723818</c:v>
                </c:pt>
                <c:pt idx="157">
                  <c:v>-1.5734596867988364</c:v>
                </c:pt>
                <c:pt idx="158">
                  <c:v>-1.5064562558750931</c:v>
                </c:pt>
                <c:pt idx="159">
                  <c:v>-1.441785317140915</c:v>
                </c:pt>
                <c:pt idx="160">
                  <c:v>-1.3793957032953184</c:v>
                </c:pt>
                <c:pt idx="161">
                  <c:v>-1.3192384566581938</c:v>
                </c:pt>
                <c:pt idx="162">
                  <c:v>-1.2612667411813119</c:v>
                </c:pt>
                <c:pt idx="163">
                  <c:v>-1.2054357589105509</c:v>
                </c:pt>
                <c:pt idx="164">
                  <c:v>-1.1517026706162699</c:v>
                </c:pt>
                <c:pt idx="165">
                  <c:v>-1.1000265203221102</c:v>
                </c:pt>
                <c:pt idx="166">
                  <c:v>-1.0503681634743156</c:v>
                </c:pt>
                <c:pt idx="167">
                  <c:v>-1.0026901985038539</c:v>
                </c:pt>
                <c:pt idx="168">
                  <c:v>-0.95695690154229773</c:v>
                </c:pt>
                <c:pt idx="169">
                  <c:v>-0.9131341640596059</c:v>
                </c:pt>
                <c:pt idx="170">
                  <c:v>-0.87118943319764841</c:v>
                </c:pt>
                <c:pt idx="171">
                  <c:v>-0.83109165457758527</c:v>
                </c:pt>
                <c:pt idx="172">
                  <c:v>-0.79281121736206828</c:v>
                </c:pt>
                <c:pt idx="173">
                  <c:v>-0.75631990135476101</c:v>
                </c:pt>
                <c:pt idx="174">
                  <c:v>-0.7215908259198851</c:v>
                </c:pt>
                <c:pt idx="175">
                  <c:v>-0.68859840050357668</c:v>
                </c:pt>
                <c:pt idx="176">
                  <c:v>-0.65731827653687058</c:v>
                </c:pt>
                <c:pt idx="177">
                  <c:v>-0.62772730049736458</c:v>
                </c:pt>
                <c:pt idx="178">
                  <c:v>-0.59980346790333927</c:v>
                </c:pt>
                <c:pt idx="179">
                  <c:v>-0.57352587801071575</c:v>
                </c:pt>
                <c:pt idx="180">
                  <c:v>-0.5488746889802244</c:v>
                </c:pt>
                <c:pt idx="181">
                  <c:v>-0.52583107328021916</c:v>
                </c:pt>
                <c:pt idx="182">
                  <c:v>-0.5043771730904385</c:v>
                </c:pt>
                <c:pt idx="183">
                  <c:v>-0.48449605547470798</c:v>
                </c:pt>
                <c:pt idx="184">
                  <c:v>-0.46617166709714375</c:v>
                </c:pt>
                <c:pt idx="185">
                  <c:v>-0.44938878826805573</c:v>
                </c:pt>
                <c:pt idx="186">
                  <c:v>-0.43413298612372297</c:v>
                </c:pt>
                <c:pt idx="187">
                  <c:v>-0.42039056676965492</c:v>
                </c:pt>
                <c:pt idx="188">
                  <c:v>-0.40814852625089487</c:v>
                </c:pt>
                <c:pt idx="189">
                  <c:v>-0.3973945002559402</c:v>
                </c:pt>
                <c:pt idx="190">
                  <c:v>-0.38811671251303487</c:v>
                </c:pt>
                <c:pt idx="191">
                  <c:v>-0.38030392189828144</c:v>
                </c:pt>
                <c:pt idx="192">
                  <c:v>-0.37394536834261954</c:v>
                </c:pt>
                <c:pt idx="193">
                  <c:v>-0.36903071769676843</c:v>
                </c:pt>
                <c:pt idx="194">
                  <c:v>-0.36555000578627306</c:v>
                </c:pt>
                <c:pt idx="195">
                  <c:v>-0.36349358195869963</c:v>
                </c:pt>
                <c:pt idx="196">
                  <c:v>-0.36285205248728031</c:v>
                </c:pt>
                <c:pt idx="197">
                  <c:v>-0.36361622424545875</c:v>
                </c:pt>
                <c:pt idx="198">
                  <c:v>-0.36577704910101655</c:v>
                </c:pt>
                <c:pt idx="199">
                  <c:v>-0.36932556949403411</c:v>
                </c:pt>
                <c:pt idx="200">
                  <c:v>-0.37425286565860616</c:v>
                </c:pt>
                <c:pt idx="201">
                  <c:v>-0.3805500049244156</c:v>
                </c:pt>
                <c:pt idx="202">
                  <c:v>-0.38820799349298163</c:v>
                </c:pt>
                <c:pt idx="203">
                  <c:v>-0.39721773102801233</c:v>
                </c:pt>
                <c:pt idx="204">
                  <c:v>-0.40756996833403442</c:v>
                </c:pt>
                <c:pt idx="205">
                  <c:v>-0.41925526832696863</c:v>
                </c:pt>
                <c:pt idx="206">
                  <c:v>-0.43226397042901216</c:v>
                </c:pt>
                <c:pt idx="207">
                  <c:v>-0.44658615845198479</c:v>
                </c:pt>
                <c:pt idx="208">
                  <c:v>-0.46221163197123061</c:v>
                </c:pt>
                <c:pt idx="209">
                  <c:v>-0.47912988113833332</c:v>
                </c:pt>
                <c:pt idx="210">
                  <c:v>-0.49733006483640918</c:v>
                </c:pt>
                <c:pt idx="211">
                  <c:v>-0.51680099204688756</c:v>
                </c:pt>
                <c:pt idx="212">
                  <c:v>-0.53753110627109013</c:v>
                </c:pt>
                <c:pt idx="213">
                  <c:v>-0.55950847283272209</c:v>
                </c:pt>
                <c:pt idx="214">
                  <c:v>-0.58272076887748447</c:v>
                </c:pt>
                <c:pt idx="215">
                  <c:v>-0.60715527588213858</c:v>
                </c:pt>
                <c:pt idx="216">
                  <c:v>-0.6327988744862717</c:v>
                </c:pt>
                <c:pt idx="217">
                  <c:v>-0.65963804146455907</c:v>
                </c:pt>
                <c:pt idx="218">
                  <c:v>-0.68765884866446181</c:v>
                </c:pt>
                <c:pt idx="219">
                  <c:v>-0.7168469637431889</c:v>
                </c:pt>
                <c:pt idx="220">
                  <c:v>-0.74718765254765429</c:v>
                </c:pt>
                <c:pt idx="221">
                  <c:v>-0.77866578299156552</c:v>
                </c:pt>
                <c:pt idx="222">
                  <c:v>-0.81126583029420818</c:v>
                </c:pt>
                <c:pt idx="223">
                  <c:v>-0.84497188345571539</c:v>
                </c:pt>
                <c:pt idx="224">
                  <c:v>-0.87976765285335157</c:v>
                </c:pt>
                <c:pt idx="225">
                  <c:v>-0.91563647885252697</c:v>
                </c:pt>
                <c:pt idx="226">
                  <c:v>-0.95256134133476744</c:v>
                </c:pt>
                <c:pt idx="227">
                  <c:v>-0.9905248700527105</c:v>
                </c:pt>
                <c:pt idx="228">
                  <c:v>-1.0295093557293373</c:v>
                </c:pt>
                <c:pt idx="229">
                  <c:v>-1.0694967618251374</c:v>
                </c:pt>
                <c:pt idx="230">
                  <c:v>-1.1104687369027781</c:v>
                </c:pt>
                <c:pt idx="231">
                  <c:v>-1.1524066275241078</c:v>
                </c:pt>
                <c:pt idx="232">
                  <c:v>-1.1952914916190864</c:v>
                </c:pt>
                <c:pt idx="233">
                  <c:v>-1.2391041122704993</c:v>
                </c:pt>
                <c:pt idx="234">
                  <c:v>-1.2838250118621366</c:v>
                </c:pt>
                <c:pt idx="235">
                  <c:v>-1.3294344665415851</c:v>
                </c:pt>
                <c:pt idx="236">
                  <c:v>-1.3759125209518681</c:v>
                </c:pt>
                <c:pt idx="237">
                  <c:v>-1.4232390031890079</c:v>
                </c:pt>
                <c:pt idx="238">
                  <c:v>-1.4713935399450948</c:v>
                </c:pt>
                <c:pt idx="239">
                  <c:v>-1.5203555717988204</c:v>
                </c:pt>
                <c:pt idx="240">
                  <c:v>-1.5701043686174969</c:v>
                </c:pt>
                <c:pt idx="241">
                  <c:v>-1.6206190450365736</c:v>
                </c:pt>
                <c:pt idx="242">
                  <c:v>-1.6718785759844628</c:v>
                </c:pt>
                <c:pt idx="243">
                  <c:v>-1.7238618122221432</c:v>
                </c:pt>
                <c:pt idx="244">
                  <c:v>-1.7765474958685614</c:v>
                </c:pt>
                <c:pt idx="245">
                  <c:v>-1.8299142758843845</c:v>
                </c:pt>
                <c:pt idx="246">
                  <c:v>-1.8839407234879622</c:v>
                </c:pt>
                <c:pt idx="247">
                  <c:v>-1.9386053474787324</c:v>
                </c:pt>
                <c:pt idx="248">
                  <c:v>-1.9938866094445289</c:v>
                </c:pt>
                <c:pt idx="249">
                  <c:v>-2.0497629388304932</c:v>
                </c:pt>
                <c:pt idx="250">
                  <c:v>-2.1062127478484056</c:v>
                </c:pt>
                <c:pt idx="251">
                  <c:v>-2.1632144462064002</c:v>
                </c:pt>
                <c:pt idx="252">
                  <c:v>-2.2207464556401324</c:v>
                </c:pt>
                <c:pt idx="253">
                  <c:v>-2.2787872242274863</c:v>
                </c:pt>
                <c:pt idx="254">
                  <c:v>-2.3373152404699638</c:v>
                </c:pt>
                <c:pt idx="255">
                  <c:v>-2.3963090471249022</c:v>
                </c:pt>
                <c:pt idx="256">
                  <c:v>-2.4557472547736663</c:v>
                </c:pt>
                <c:pt idx="257">
                  <c:v>-2.5156085551118794</c:v>
                </c:pt>
                <c:pt idx="258">
                  <c:v>-2.5758717339487602</c:v>
                </c:pt>
                <c:pt idx="259">
                  <c:v>-2.6365156839035393</c:v>
                </c:pt>
                <c:pt idx="260">
                  <c:v>-2.697519416787808</c:v>
                </c:pt>
                <c:pt idx="261">
                  <c:v>-2.758862075663592</c:v>
                </c:pt>
                <c:pt idx="262">
                  <c:v>-2.8205229465678117</c:v>
                </c:pt>
                <c:pt idx="263">
                  <c:v>-2.8824814698946026</c:v>
                </c:pt>
                <c:pt idx="264">
                  <c:v>-2.9447172514278646</c:v>
                </c:pt>
                <c:pt idx="265">
                  <c:v>-3.007210073017236</c:v>
                </c:pt>
                <c:pt idx="266">
                  <c:v>-3.0699399028914218</c:v>
                </c:pt>
                <c:pt idx="267">
                  <c:v>-3.1328869056036837</c:v>
                </c:pt>
                <c:pt idx="268">
                  <c:v>-3.1960314516050183</c:v>
                </c:pt>
                <c:pt idx="269">
                  <c:v>-3.2593541264413024</c:v>
                </c:pt>
                <c:pt idx="270">
                  <c:v>-3.3228357395714325</c:v>
                </c:pt>
                <c:pt idx="271">
                  <c:v>-3.3864573328041794</c:v>
                </c:pt>
                <c:pt idx="272">
                  <c:v>-3.4502001883521696</c:v>
                </c:pt>
                <c:pt idx="273">
                  <c:v>-3.5140458365020923</c:v>
                </c:pt>
                <c:pt idx="274">
                  <c:v>-3.5779760629008415</c:v>
                </c:pt>
                <c:pt idx="275">
                  <c:v>-3.6419729154579743</c:v>
                </c:pt>
                <c:pt idx="276">
                  <c:v>-3.7060187108654072</c:v>
                </c:pt>
                <c:pt idx="277">
                  <c:v>-3.7700960407359219</c:v>
                </c:pt>
                <c:pt idx="278">
                  <c:v>-3.8341877773625388</c:v>
                </c:pt>
                <c:pt idx="279">
                  <c:v>-3.8982770791014181</c:v>
                </c:pt>
                <c:pt idx="280">
                  <c:v>-3.9623473953813777</c:v>
                </c:pt>
                <c:pt idx="281">
                  <c:v>-4.0263824713436875</c:v>
                </c:pt>
                <c:pt idx="282">
                  <c:v>-4.0903663521161917</c:v>
                </c:pt>
                <c:pt idx="283">
                  <c:v>-4.1542833867262896</c:v>
                </c:pt>
                <c:pt idx="284">
                  <c:v>-4.2181182316576997</c:v>
                </c:pt>
                <c:pt idx="285">
                  <c:v>-4.2818558540563396</c:v>
                </c:pt>
                <c:pt idx="286">
                  <c:v>-4.3454815345909816</c:v>
                </c:pt>
                <c:pt idx="287">
                  <c:v>-4.4089808699747586</c:v>
                </c:pt>
                <c:pt idx="288">
                  <c:v>-4.4723397751538219</c:v>
                </c:pt>
                <c:pt idx="289">
                  <c:v>-4.5355444851698294</c:v>
                </c:pt>
                <c:pt idx="290">
                  <c:v>-4.5985815567031674</c:v>
                </c:pt>
                <c:pt idx="291">
                  <c:v>-4.661437869304093</c:v>
                </c:pt>
                <c:pt idx="292">
                  <c:v>-4.7241006263191752</c:v>
                </c:pt>
                <c:pt idx="293">
                  <c:v>-4.7865573555206407</c:v>
                </c:pt>
                <c:pt idx="294">
                  <c:v>-4.8487959094464506</c:v>
                </c:pt>
                <c:pt idx="295">
                  <c:v>-4.9108044654590168</c:v>
                </c:pt>
                <c:pt idx="296">
                  <c:v>-4.9725715255306984</c:v>
                </c:pt>
                <c:pt idx="297">
                  <c:v>-5.0340859157642743</c:v>
                </c:pt>
                <c:pt idx="298">
                  <c:v>-5.095336785656742</c:v>
                </c:pt>
                <c:pt idx="299">
                  <c:v>-5.1563136071148659</c:v>
                </c:pt>
                <c:pt idx="300">
                  <c:v>-5.217006173230935</c:v>
                </c:pt>
                <c:pt idx="301">
                  <c:v>-5.2774045968273029</c:v>
                </c:pt>
                <c:pt idx="302">
                  <c:v>-5.3374993087782379</c:v>
                </c:pt>
                <c:pt idx="303">
                  <c:v>-5.3972810561177376</c:v>
                </c:pt>
                <c:pt idx="304">
                  <c:v>-5.4567408999418427</c:v>
                </c:pt>
                <c:pt idx="305">
                  <c:v>-5.5158702131140434</c:v>
                </c:pt>
                <c:pt idx="306">
                  <c:v>-5.5746606777823704</c:v>
                </c:pt>
                <c:pt idx="307">
                  <c:v>-5.6331042827166264</c:v>
                </c:pt>
                <c:pt idx="308">
                  <c:v>-5.6911933204742766</c:v>
                </c:pt>
                <c:pt idx="309">
                  <c:v>-5.7489203844033359</c:v>
                </c:pt>
                <c:pt idx="310">
                  <c:v>-5.806278365490634</c:v>
                </c:pt>
                <c:pt idx="311">
                  <c:v>-5.8632604490636266</c:v>
                </c:pt>
                <c:pt idx="312">
                  <c:v>-5.9198601113539322</c:v>
                </c:pt>
                <c:pt idx="313">
                  <c:v>-5.976071115930587</c:v>
                </c:pt>
                <c:pt idx="314">
                  <c:v>-6.0318875100109643</c:v>
                </c:pt>
                <c:pt idx="315">
                  <c:v>-6.0873036206570843</c:v>
                </c:pt>
                <c:pt idx="316">
                  <c:v>-6.1423140508650285</c:v>
                </c:pt>
                <c:pt idx="317">
                  <c:v>-6.1969136755548924</c:v>
                </c:pt>
                <c:pt idx="318">
                  <c:v>-6.251097637468745</c:v>
                </c:pt>
                <c:pt idx="319">
                  <c:v>-6.3048613429836635</c:v>
                </c:pt>
                <c:pt idx="320">
                  <c:v>-6.3582004578470599</c:v>
                </c:pt>
                <c:pt idx="321">
                  <c:v>-6.411110902841032</c:v>
                </c:pt>
                <c:pt idx="322">
                  <c:v>-6.4635888493825862</c:v>
                </c:pt>
                <c:pt idx="323">
                  <c:v>-6.5156307150661972</c:v>
                </c:pt>
                <c:pt idx="324">
                  <c:v>-6.5672331591551387</c:v>
                </c:pt>
                <c:pt idx="325">
                  <c:v>-6.6183930780277569</c:v>
                </c:pt>
                <c:pt idx="326">
                  <c:v>-6.6691076005847236</c:v>
                </c:pt>
                <c:pt idx="327">
                  <c:v>-6.7193740836231033</c:v>
                </c:pt>
                <c:pt idx="328">
                  <c:v>-6.7691901071828751</c:v>
                </c:pt>
                <c:pt idx="329">
                  <c:v>-6.8185534698714392</c:v>
                </c:pt>
                <c:pt idx="330">
                  <c:v>-6.8674621841713277</c:v>
                </c:pt>
                <c:pt idx="331">
                  <c:v>-6.9159144717363104</c:v>
                </c:pt>
                <c:pt idx="332">
                  <c:v>-6.9639087586806889</c:v>
                </c:pt>
                <c:pt idx="333">
                  <c:v>-7.0114436708667069</c:v>
                </c:pt>
                <c:pt idx="334">
                  <c:v>-7.0585180291944196</c:v>
                </c:pt>
                <c:pt idx="335">
                  <c:v>-7.1051308448985999</c:v>
                </c:pt>
                <c:pt idx="336">
                  <c:v>-7.1512813148566918</c:v>
                </c:pt>
                <c:pt idx="337">
                  <c:v>-7.196968816911971</c:v>
                </c:pt>
                <c:pt idx="338">
                  <c:v>-7.2421929052156626</c:v>
                </c:pt>
                <c:pt idx="339">
                  <c:v>-7.2869533055917053</c:v>
                </c:pt>
                <c:pt idx="340">
                  <c:v>-7.3312499109276699</c:v>
                </c:pt>
                <c:pt idx="341">
                  <c:v>-7.3750827765951161</c:v>
                </c:pt>
                <c:pt idx="342">
                  <c:v>-7.4184521159025385</c:v>
                </c:pt>
                <c:pt idx="343">
                  <c:v>-7.4613582955839588</c:v>
                </c:pt>
                <c:pt idx="344">
                  <c:v>-7.5038018313258767</c:v>
                </c:pt>
                <c:pt idx="345">
                  <c:v>-7.5457833833353689</c:v>
                </c:pt>
                <c:pt idx="346">
                  <c:v>-7.587303751951695</c:v>
                </c:pt>
                <c:pt idx="347">
                  <c:v>-7.6283638733039556</c:v>
                </c:pt>
                <c:pt idx="348">
                  <c:v>-7.6689648150168477</c:v>
                </c:pt>
                <c:pt idx="349">
                  <c:v>-7.7091077719666874</c:v>
                </c:pt>
                <c:pt idx="350">
                  <c:v>-7.7487940620895452</c:v>
                </c:pt>
                <c:pt idx="351">
                  <c:v>-7.7880251222433934</c:v>
                </c:pt>
                <c:pt idx="352">
                  <c:v>-7.8268025041257596</c:v>
                </c:pt>
                <c:pt idx="353">
                  <c:v>-7.8651278702485756</c:v>
                </c:pt>
                <c:pt idx="354">
                  <c:v>-7.9030029899714913</c:v>
                </c:pt>
                <c:pt idx="355">
                  <c:v>-7.9404297355949742</c:v>
                </c:pt>
                <c:pt idx="356">
                  <c:v>-7.9774100785144002</c:v>
                </c:pt>
                <c:pt idx="357">
                  <c:v>-8.0139460854360625</c:v>
                </c:pt>
                <c:pt idx="358">
                  <c:v>-8.0500399146561303</c:v>
                </c:pt>
                <c:pt idx="359">
                  <c:v>-8.0856938124033491</c:v>
                </c:pt>
                <c:pt idx="360">
                  <c:v>-8.1209101092461395</c:v>
                </c:pt>
                <c:pt idx="361">
                  <c:v>-8.1556912165648505</c:v>
                </c:pt>
                <c:pt idx="362">
                  <c:v>-8.1900396230895396</c:v>
                </c:pt>
                <c:pt idx="363">
                  <c:v>-8.2239578915038241</c:v>
                </c:pt>
                <c:pt idx="364">
                  <c:v>-8.2574486551150823</c:v>
                </c:pt>
                <c:pt idx="365">
                  <c:v>-8.2905146145912969</c:v>
                </c:pt>
                <c:pt idx="366">
                  <c:v>-8.3231585347647155</c:v>
                </c:pt>
                <c:pt idx="367">
                  <c:v>-8.3553832415024019</c:v>
                </c:pt>
                <c:pt idx="368">
                  <c:v>-8.3871916186437456</c:v>
                </c:pt>
                <c:pt idx="369">
                  <c:v>-8.4185866050048546</c:v>
                </c:pt>
                <c:pt idx="370">
                  <c:v>-8.4495711914497296</c:v>
                </c:pt>
                <c:pt idx="371">
                  <c:v>-8.4801484180280564</c:v>
                </c:pt>
                <c:pt idx="372">
                  <c:v>-8.5103213711793533</c:v>
                </c:pt>
                <c:pt idx="373">
                  <c:v>-8.5400931810032041</c:v>
                </c:pt>
                <c:pt idx="374">
                  <c:v>-8.5694670185952528</c:v>
                </c:pt>
                <c:pt idx="375">
                  <c:v>-8.598446093448441</c:v>
                </c:pt>
                <c:pt idx="376">
                  <c:v>-8.6270336509192393</c:v>
                </c:pt>
                <c:pt idx="377">
                  <c:v>-8.6552329697582007</c:v>
                </c:pt>
                <c:pt idx="378">
                  <c:v>-8.6830473597043643</c:v>
                </c:pt>
                <c:pt idx="379">
                  <c:v>-8.6830747489380027</c:v>
                </c:pt>
                <c:pt idx="380">
                  <c:v>-8.6831021377960784</c:v>
                </c:pt>
                <c:pt idx="381">
                  <c:v>-8.6831295262785879</c:v>
                </c:pt>
                <c:pt idx="382">
                  <c:v>-8.6831569143855418</c:v>
                </c:pt>
                <c:pt idx="383">
                  <c:v>-8.6831843021169437</c:v>
                </c:pt>
                <c:pt idx="384">
                  <c:v>-8.68321168947279</c:v>
                </c:pt>
                <c:pt idx="385">
                  <c:v>-8.6832390764530931</c:v>
                </c:pt>
                <c:pt idx="386">
                  <c:v>-8.6832664630578531</c:v>
                </c:pt>
                <c:pt idx="387">
                  <c:v>-8.6832938492870682</c:v>
                </c:pt>
                <c:pt idx="388">
                  <c:v>-8.6833212351407543</c:v>
                </c:pt>
                <c:pt idx="389">
                  <c:v>-8.6833486206188937</c:v>
                </c:pt>
                <c:pt idx="390">
                  <c:v>-8.6833760057215077</c:v>
                </c:pt>
                <c:pt idx="391">
                  <c:v>-8.6834033904485981</c:v>
                </c:pt>
                <c:pt idx="392">
                  <c:v>-8.6834307748001596</c:v>
                </c:pt>
                <c:pt idx="393">
                  <c:v>-8.683458158776201</c:v>
                </c:pt>
                <c:pt idx="394">
                  <c:v>-8.6834855423767223</c:v>
                </c:pt>
                <c:pt idx="395">
                  <c:v>-8.6835129256017378</c:v>
                </c:pt>
                <c:pt idx="396">
                  <c:v>-8.683540308451235</c:v>
                </c:pt>
                <c:pt idx="397">
                  <c:v>-8.6835676909252228</c:v>
                </c:pt>
                <c:pt idx="398">
                  <c:v>-8.6835950730237101</c:v>
                </c:pt>
                <c:pt idx="399">
                  <c:v>-8.6836224547466916</c:v>
                </c:pt>
                <c:pt idx="400">
                  <c:v>-8.6836498360941796</c:v>
                </c:pt>
                <c:pt idx="401">
                  <c:v>-8.6836772170661707</c:v>
                </c:pt>
                <c:pt idx="402">
                  <c:v>-8.6837045976626719</c:v>
                </c:pt>
                <c:pt idx="403">
                  <c:v>-8.6837319778836832</c:v>
                </c:pt>
                <c:pt idx="404">
                  <c:v>-8.6837593577292083</c:v>
                </c:pt>
                <c:pt idx="405">
                  <c:v>-8.6837867371992559</c:v>
                </c:pt>
                <c:pt idx="406">
                  <c:v>-8.6838141162938189</c:v>
                </c:pt>
                <c:pt idx="407">
                  <c:v>-8.6838414950129135</c:v>
                </c:pt>
                <c:pt idx="408">
                  <c:v>-8.6838688733565323</c:v>
                </c:pt>
                <c:pt idx="409">
                  <c:v>-8.6838962513246791</c:v>
                </c:pt>
                <c:pt idx="410">
                  <c:v>-8.683923628917368</c:v>
                </c:pt>
                <c:pt idx="411">
                  <c:v>-8.6839510061345919</c:v>
                </c:pt>
                <c:pt idx="412">
                  <c:v>-8.6839783829763562</c:v>
                </c:pt>
                <c:pt idx="413">
                  <c:v>-8.6840057594426661</c:v>
                </c:pt>
                <c:pt idx="414">
                  <c:v>-8.6840331355335234</c:v>
                </c:pt>
                <c:pt idx="415">
                  <c:v>-8.6840605112489335</c:v>
                </c:pt>
                <c:pt idx="416">
                  <c:v>-8.6840878865889</c:v>
                </c:pt>
                <c:pt idx="417">
                  <c:v>-8.684115261553421</c:v>
                </c:pt>
                <c:pt idx="418">
                  <c:v>-8.6841426361425018</c:v>
                </c:pt>
                <c:pt idx="419">
                  <c:v>-8.6841700103561479</c:v>
                </c:pt>
                <c:pt idx="420">
                  <c:v>-8.6841973841943645</c:v>
                </c:pt>
                <c:pt idx="421">
                  <c:v>-8.6842247576571463</c:v>
                </c:pt>
                <c:pt idx="422">
                  <c:v>-8.6842521307445111</c:v>
                </c:pt>
                <c:pt idx="423">
                  <c:v>-8.6842795034564464</c:v>
                </c:pt>
                <c:pt idx="424">
                  <c:v>-8.6843068757929682</c:v>
                </c:pt>
                <c:pt idx="425">
                  <c:v>-8.6843342477540677</c:v>
                </c:pt>
                <c:pt idx="426">
                  <c:v>-8.6843616193397555</c:v>
                </c:pt>
                <c:pt idx="427">
                  <c:v>-8.6843889905500369</c:v>
                </c:pt>
                <c:pt idx="428">
                  <c:v>-8.6844163613849119</c:v>
                </c:pt>
                <c:pt idx="429">
                  <c:v>-8.6844437318443841</c:v>
                </c:pt>
                <c:pt idx="430">
                  <c:v>-8.6844711019284553</c:v>
                </c:pt>
                <c:pt idx="431">
                  <c:v>-8.6844984716371307</c:v>
                </c:pt>
                <c:pt idx="432">
                  <c:v>-8.6845258409704158</c:v>
                </c:pt>
                <c:pt idx="433">
                  <c:v>-8.6845532099283052</c:v>
                </c:pt>
                <c:pt idx="434">
                  <c:v>-8.6845805785108148</c:v>
                </c:pt>
                <c:pt idx="435">
                  <c:v>-8.6846079467179358</c:v>
                </c:pt>
                <c:pt idx="436">
                  <c:v>-8.6846353145496789</c:v>
                </c:pt>
                <c:pt idx="437">
                  <c:v>-8.6846626820060475</c:v>
                </c:pt>
                <c:pt idx="438">
                  <c:v>-8.6846900490870436</c:v>
                </c:pt>
                <c:pt idx="439">
                  <c:v>-8.684717415792667</c:v>
                </c:pt>
                <c:pt idx="440">
                  <c:v>-8.6847447821229249</c:v>
                </c:pt>
                <c:pt idx="441">
                  <c:v>-8.6847721480778155</c:v>
                </c:pt>
                <c:pt idx="442">
                  <c:v>-8.684799513657353</c:v>
                </c:pt>
                <c:pt idx="443">
                  <c:v>-8.6848268788615304</c:v>
                </c:pt>
                <c:pt idx="444">
                  <c:v>-8.68485424369036</c:v>
                </c:pt>
                <c:pt idx="445">
                  <c:v>-8.6848816081438311</c:v>
                </c:pt>
                <c:pt idx="446">
                  <c:v>-8.6849089722219635</c:v>
                </c:pt>
                <c:pt idx="447">
                  <c:v>-8.6849363359247445</c:v>
                </c:pt>
                <c:pt idx="448">
                  <c:v>-8.6849636992521866</c:v>
                </c:pt>
                <c:pt idx="449">
                  <c:v>-8.6849910622042916</c:v>
                </c:pt>
                <c:pt idx="450">
                  <c:v>-8.6850184247810684</c:v>
                </c:pt>
                <c:pt idx="451">
                  <c:v>-8.6850457869825117</c:v>
                </c:pt>
                <c:pt idx="452">
                  <c:v>-8.685073148808625</c:v>
                </c:pt>
                <c:pt idx="453">
                  <c:v>-8.6851005102594154</c:v>
                </c:pt>
                <c:pt idx="454">
                  <c:v>-8.6851278713348883</c:v>
                </c:pt>
                <c:pt idx="455">
                  <c:v>-8.6851552320350418</c:v>
                </c:pt>
                <c:pt idx="456">
                  <c:v>-8.6851825923598795</c:v>
                </c:pt>
                <c:pt idx="457">
                  <c:v>-8.6852099523094051</c:v>
                </c:pt>
                <c:pt idx="458">
                  <c:v>-8.6852373118836343</c:v>
                </c:pt>
                <c:pt idx="459">
                  <c:v>-8.6852646710825478</c:v>
                </c:pt>
                <c:pt idx="460">
                  <c:v>-8.6852920299061687</c:v>
                </c:pt>
                <c:pt idx="461">
                  <c:v>-8.6853193883544861</c:v>
                </c:pt>
                <c:pt idx="462">
                  <c:v>-8.6853467464275109</c:v>
                </c:pt>
                <c:pt idx="463">
                  <c:v>-8.6853741041252484</c:v>
                </c:pt>
                <c:pt idx="464">
                  <c:v>-8.6854014614476913</c:v>
                </c:pt>
                <c:pt idx="465">
                  <c:v>-8.685428818394854</c:v>
                </c:pt>
                <c:pt idx="466">
                  <c:v>-8.6854561749667383</c:v>
                </c:pt>
                <c:pt idx="467">
                  <c:v>-8.6854835311633423</c:v>
                </c:pt>
                <c:pt idx="468">
                  <c:v>-8.6855108869846696</c:v>
                </c:pt>
                <c:pt idx="469">
                  <c:v>-8.6855382424307273</c:v>
                </c:pt>
                <c:pt idx="470">
                  <c:v>-8.6855655975015171</c:v>
                </c:pt>
                <c:pt idx="471">
                  <c:v>-8.6855929521970427</c:v>
                </c:pt>
                <c:pt idx="472">
                  <c:v>-8.6856203065173059</c:v>
                </c:pt>
                <c:pt idx="473">
                  <c:v>-8.6856476604623101</c:v>
                </c:pt>
                <c:pt idx="474">
                  <c:v>-8.6856750140320607</c:v>
                </c:pt>
                <c:pt idx="475">
                  <c:v>-8.6857023672265647</c:v>
                </c:pt>
                <c:pt idx="476">
                  <c:v>-8.6857297200458152</c:v>
                </c:pt>
                <c:pt idx="477">
                  <c:v>-8.6857570724898228</c:v>
                </c:pt>
                <c:pt idx="478">
                  <c:v>-8.6857844245585856</c:v>
                </c:pt>
                <c:pt idx="479">
                  <c:v>-8.6858117762521108</c:v>
                </c:pt>
                <c:pt idx="480">
                  <c:v>-8.6858391275704072</c:v>
                </c:pt>
                <c:pt idx="481">
                  <c:v>-8.685866478513466</c:v>
                </c:pt>
                <c:pt idx="482">
                  <c:v>-8.6858938290812961</c:v>
                </c:pt>
                <c:pt idx="483">
                  <c:v>-8.6859211792739028</c:v>
                </c:pt>
                <c:pt idx="484">
                  <c:v>-8.6859485290912861</c:v>
                </c:pt>
                <c:pt idx="485">
                  <c:v>-8.6859758785334478</c:v>
                </c:pt>
                <c:pt idx="486">
                  <c:v>-8.6860032276004038</c:v>
                </c:pt>
                <c:pt idx="487">
                  <c:v>-8.6860305762921364</c:v>
                </c:pt>
                <c:pt idx="488">
                  <c:v>-8.6860579246086687</c:v>
                </c:pt>
                <c:pt idx="489">
                  <c:v>-8.68608527254999</c:v>
                </c:pt>
                <c:pt idx="490">
                  <c:v>-8.6861126201161145</c:v>
                </c:pt>
                <c:pt idx="491">
                  <c:v>-8.686139967307037</c:v>
                </c:pt>
                <c:pt idx="492">
                  <c:v>-8.6861673141227609</c:v>
                </c:pt>
                <c:pt idx="493">
                  <c:v>-8.6861946605632951</c:v>
                </c:pt>
                <c:pt idx="494">
                  <c:v>-8.6862220066286433</c:v>
                </c:pt>
                <c:pt idx="495">
                  <c:v>-8.6862493523188018</c:v>
                </c:pt>
                <c:pt idx="496">
                  <c:v>-8.6862766976337813</c:v>
                </c:pt>
                <c:pt idx="497">
                  <c:v>-8.6863040425735818</c:v>
                </c:pt>
                <c:pt idx="498">
                  <c:v>-8.6863313871382015</c:v>
                </c:pt>
                <c:pt idx="499">
                  <c:v>-8.6863587313276547</c:v>
                </c:pt>
                <c:pt idx="500">
                  <c:v>-8.6863860751419342</c:v>
                </c:pt>
                <c:pt idx="501">
                  <c:v>-8.6864134185810489</c:v>
                </c:pt>
                <c:pt idx="502">
                  <c:v>-8.6864407616450006</c:v>
                </c:pt>
                <c:pt idx="503">
                  <c:v>-8.6864681043337946</c:v>
                </c:pt>
                <c:pt idx="504">
                  <c:v>-8.6864954466474327</c:v>
                </c:pt>
                <c:pt idx="505">
                  <c:v>-8.6865227885859149</c:v>
                </c:pt>
                <c:pt idx="506">
                  <c:v>-8.6865501301492518</c:v>
                </c:pt>
                <c:pt idx="507">
                  <c:v>-8.6865774713374435</c:v>
                </c:pt>
                <c:pt idx="508">
                  <c:v>-8.6866048121504882</c:v>
                </c:pt>
                <c:pt idx="509">
                  <c:v>-8.6866321525883929</c:v>
                </c:pt>
                <c:pt idx="510">
                  <c:v>-8.6866594926511667</c:v>
                </c:pt>
                <c:pt idx="511">
                  <c:v>-8.6866868323387987</c:v>
                </c:pt>
                <c:pt idx="512">
                  <c:v>-8.6867141716513085</c:v>
                </c:pt>
                <c:pt idx="513">
                  <c:v>-8.6867415105886892</c:v>
                </c:pt>
                <c:pt idx="514">
                  <c:v>-8.6867688491509494</c:v>
                </c:pt>
                <c:pt idx="515">
                  <c:v>-8.6867961873380803</c:v>
                </c:pt>
                <c:pt idx="516">
                  <c:v>-8.6868235251501034</c:v>
                </c:pt>
                <c:pt idx="517">
                  <c:v>-8.6868508625870096</c:v>
                </c:pt>
                <c:pt idx="518">
                  <c:v>-8.6868781996488043</c:v>
                </c:pt>
                <c:pt idx="519">
                  <c:v>-8.6869055363354999</c:v>
                </c:pt>
                <c:pt idx="520">
                  <c:v>-8.686932872647084</c:v>
                </c:pt>
                <c:pt idx="521">
                  <c:v>-8.6869602085835709</c:v>
                </c:pt>
                <c:pt idx="522">
                  <c:v>-8.6869875441449604</c:v>
                </c:pt>
                <c:pt idx="523">
                  <c:v>-8.687014879331258</c:v>
                </c:pt>
                <c:pt idx="524">
                  <c:v>-8.6870422141424637</c:v>
                </c:pt>
                <c:pt idx="525">
                  <c:v>-8.6870695485785809</c:v>
                </c:pt>
                <c:pt idx="526">
                  <c:v>-8.6870968826396169</c:v>
                </c:pt>
                <c:pt idx="527">
                  <c:v>-8.6871242163255733</c:v>
                </c:pt>
                <c:pt idx="528">
                  <c:v>-8.6871515496364484</c:v>
                </c:pt>
                <c:pt idx="529">
                  <c:v>-8.6871788825722547</c:v>
                </c:pt>
                <c:pt idx="530">
                  <c:v>-8.687206215132985</c:v>
                </c:pt>
                <c:pt idx="531">
                  <c:v>-8.6872335473186535</c:v>
                </c:pt>
                <c:pt idx="532">
                  <c:v>-8.6872608791292514</c:v>
                </c:pt>
                <c:pt idx="533">
                  <c:v>-8.6872882105647964</c:v>
                </c:pt>
                <c:pt idx="534">
                  <c:v>-8.6873155416252814</c:v>
                </c:pt>
                <c:pt idx="535">
                  <c:v>-8.6873428723107118</c:v>
                </c:pt>
                <c:pt idx="536">
                  <c:v>-8.6873702026210911</c:v>
                </c:pt>
                <c:pt idx="537">
                  <c:v>-8.6873975325564228</c:v>
                </c:pt>
                <c:pt idx="538">
                  <c:v>-8.6874248621167069</c:v>
                </c:pt>
                <c:pt idx="539">
                  <c:v>-8.687452191301956</c:v>
                </c:pt>
                <c:pt idx="540">
                  <c:v>-8.6874795201121611</c:v>
                </c:pt>
                <c:pt idx="541">
                  <c:v>-8.6875068485473381</c:v>
                </c:pt>
                <c:pt idx="542">
                  <c:v>-8.6875341766074818</c:v>
                </c:pt>
                <c:pt idx="543">
                  <c:v>-8.6875615042925958</c:v>
                </c:pt>
                <c:pt idx="544">
                  <c:v>-8.6875888316026906</c:v>
                </c:pt>
                <c:pt idx="545">
                  <c:v>-8.6876161585377574</c:v>
                </c:pt>
                <c:pt idx="546">
                  <c:v>-8.6876434850978104</c:v>
                </c:pt>
                <c:pt idx="547">
                  <c:v>-8.6876708112828513</c:v>
                </c:pt>
                <c:pt idx="548">
                  <c:v>-8.687698137092875</c:v>
                </c:pt>
                <c:pt idx="549">
                  <c:v>-8.6877254625278937</c:v>
                </c:pt>
                <c:pt idx="550">
                  <c:v>-8.6877527875879075</c:v>
                </c:pt>
                <c:pt idx="551">
                  <c:v>-8.6877801122729199</c:v>
                </c:pt>
                <c:pt idx="552">
                  <c:v>-8.687807436582931</c:v>
                </c:pt>
                <c:pt idx="553">
                  <c:v>-8.6878347605179549</c:v>
                </c:pt>
                <c:pt idx="554">
                  <c:v>-8.687862084077981</c:v>
                </c:pt>
                <c:pt idx="555">
                  <c:v>-8.6878894072630182</c:v>
                </c:pt>
                <c:pt idx="556">
                  <c:v>-8.6879167300730753</c:v>
                </c:pt>
                <c:pt idx="557">
                  <c:v>-8.6879440525081453</c:v>
                </c:pt>
                <c:pt idx="558">
                  <c:v>-8.6879713745682388</c:v>
                </c:pt>
                <c:pt idx="559">
                  <c:v>-8.6879986962533575</c:v>
                </c:pt>
                <c:pt idx="560">
                  <c:v>-8.6880260175635087</c:v>
                </c:pt>
                <c:pt idx="561">
                  <c:v>-8.6880533384986851</c:v>
                </c:pt>
                <c:pt idx="562">
                  <c:v>-8.6880806590588975</c:v>
                </c:pt>
                <c:pt idx="563">
                  <c:v>-8.688107979244144</c:v>
                </c:pt>
                <c:pt idx="564">
                  <c:v>-8.6881352990544389</c:v>
                </c:pt>
                <c:pt idx="565">
                  <c:v>-8.6881626184897751</c:v>
                </c:pt>
                <c:pt idx="566">
                  <c:v>-8.6881899375501597</c:v>
                </c:pt>
                <c:pt idx="567">
                  <c:v>-8.6882172562355962</c:v>
                </c:pt>
                <c:pt idx="568">
                  <c:v>-8.6882445745460863</c:v>
                </c:pt>
                <c:pt idx="569">
                  <c:v>-8.6882718924816302</c:v>
                </c:pt>
                <c:pt idx="570">
                  <c:v>-8.6882992100422438</c:v>
                </c:pt>
                <c:pt idx="571">
                  <c:v>-8.6883265272279164</c:v>
                </c:pt>
                <c:pt idx="572">
                  <c:v>-8.688353844038657</c:v>
                </c:pt>
                <c:pt idx="573">
                  <c:v>-8.688381160474469</c:v>
                </c:pt>
                <c:pt idx="574">
                  <c:v>-8.6884084765353542</c:v>
                </c:pt>
                <c:pt idx="575">
                  <c:v>-8.6884357922213198</c:v>
                </c:pt>
                <c:pt idx="576">
                  <c:v>-8.6884631075323657</c:v>
                </c:pt>
                <c:pt idx="577">
                  <c:v>-8.6884904224684973</c:v>
                </c:pt>
                <c:pt idx="578">
                  <c:v>-8.6885177370297093</c:v>
                </c:pt>
                <c:pt idx="579">
                  <c:v>-8.6885450512160212</c:v>
                </c:pt>
                <c:pt idx="580">
                  <c:v>-8.6885723650274223</c:v>
                </c:pt>
                <c:pt idx="581">
                  <c:v>-8.6885996784639214</c:v>
                </c:pt>
                <c:pt idx="582">
                  <c:v>-8.6886269915255205</c:v>
                </c:pt>
                <c:pt idx="583">
                  <c:v>-8.6886543042122248</c:v>
                </c:pt>
                <c:pt idx="584">
                  <c:v>-8.6886816165240326</c:v>
                </c:pt>
                <c:pt idx="585">
                  <c:v>-8.6887089284609527</c:v>
                </c:pt>
                <c:pt idx="586">
                  <c:v>-8.6887362400229851</c:v>
                </c:pt>
                <c:pt idx="587">
                  <c:v>-8.6887635512101387</c:v>
                </c:pt>
                <c:pt idx="588">
                  <c:v>-8.6887908620224064</c:v>
                </c:pt>
                <c:pt idx="589">
                  <c:v>-8.6888181724598006</c:v>
                </c:pt>
                <c:pt idx="590">
                  <c:v>-8.6888454825223285</c:v>
                </c:pt>
                <c:pt idx="591">
                  <c:v>-8.6888727922099775</c:v>
                </c:pt>
                <c:pt idx="592">
                  <c:v>-8.6889001015227638</c:v>
                </c:pt>
                <c:pt idx="593">
                  <c:v>-8.6889274104606855</c:v>
                </c:pt>
                <c:pt idx="594">
                  <c:v>-8.6889547190237462</c:v>
                </c:pt>
                <c:pt idx="595">
                  <c:v>-8.6889820272119511</c:v>
                </c:pt>
                <c:pt idx="596">
                  <c:v>-8.6890093350253039</c:v>
                </c:pt>
                <c:pt idx="597">
                  <c:v>-8.6890366424638099</c:v>
                </c:pt>
                <c:pt idx="598">
                  <c:v>-8.689063949527462</c:v>
                </c:pt>
                <c:pt idx="599">
                  <c:v>-8.6890912562162761</c:v>
                </c:pt>
                <c:pt idx="600">
                  <c:v>-8.6891185625302505</c:v>
                </c:pt>
                <c:pt idx="601">
                  <c:v>-8.6891458684693834</c:v>
                </c:pt>
                <c:pt idx="602">
                  <c:v>-8.6891731740336837</c:v>
                </c:pt>
                <c:pt idx="603">
                  <c:v>-8.6892004792231585</c:v>
                </c:pt>
                <c:pt idx="604">
                  <c:v>-8.689227784037806</c:v>
                </c:pt>
                <c:pt idx="605">
                  <c:v>-8.6892550884776263</c:v>
                </c:pt>
                <c:pt idx="606">
                  <c:v>-8.6892823925426281</c:v>
                </c:pt>
                <c:pt idx="607">
                  <c:v>-8.6893096962328116</c:v>
                </c:pt>
                <c:pt idx="608">
                  <c:v>-8.6893369995481748</c:v>
                </c:pt>
                <c:pt idx="609">
                  <c:v>-8.6893643024887375</c:v>
                </c:pt>
                <c:pt idx="610">
                  <c:v>-8.689391605054487</c:v>
                </c:pt>
                <c:pt idx="611">
                  <c:v>-8.6894189072454324</c:v>
                </c:pt>
                <c:pt idx="612">
                  <c:v>-8.6894462090615843</c:v>
                </c:pt>
                <c:pt idx="613">
                  <c:v>-8.6894735105029319</c:v>
                </c:pt>
                <c:pt idx="614">
                  <c:v>-8.6895008115694861</c:v>
                </c:pt>
                <c:pt idx="615">
                  <c:v>-8.6895281122612484</c:v>
                </c:pt>
                <c:pt idx="616">
                  <c:v>-8.6895554125782262</c:v>
                </c:pt>
                <c:pt idx="617">
                  <c:v>-8.6895827125204228</c:v>
                </c:pt>
                <c:pt idx="618">
                  <c:v>-8.6896100120878295</c:v>
                </c:pt>
                <c:pt idx="619">
                  <c:v>-8.6896373112804639</c:v>
                </c:pt>
                <c:pt idx="620">
                  <c:v>-8.6896646100983279</c:v>
                </c:pt>
                <c:pt idx="621">
                  <c:v>-8.6896919085414144</c:v>
                </c:pt>
                <c:pt idx="622">
                  <c:v>-8.6897192066097357</c:v>
                </c:pt>
                <c:pt idx="623">
                  <c:v>-8.689746504303292</c:v>
                </c:pt>
                <c:pt idx="624">
                  <c:v>-8.6897738016220902</c:v>
                </c:pt>
                <c:pt idx="625">
                  <c:v>-8.6898010985661305</c:v>
                </c:pt>
                <c:pt idx="626">
                  <c:v>-8.6898283951354163</c:v>
                </c:pt>
                <c:pt idx="627">
                  <c:v>-8.6898556913299458</c:v>
                </c:pt>
                <c:pt idx="628">
                  <c:v>-8.6898829871497298</c:v>
                </c:pt>
                <c:pt idx="629">
                  <c:v>-8.6899102825947665</c:v>
                </c:pt>
                <c:pt idx="630">
                  <c:v>-8.6899375776650647</c:v>
                </c:pt>
                <c:pt idx="631">
                  <c:v>-8.6899648723606226</c:v>
                </c:pt>
                <c:pt idx="632">
                  <c:v>-8.6899921666814492</c:v>
                </c:pt>
                <c:pt idx="633">
                  <c:v>-8.6900194606275409</c:v>
                </c:pt>
                <c:pt idx="634">
                  <c:v>-8.6900467541989084</c:v>
                </c:pt>
                <c:pt idx="635">
                  <c:v>-8.6900740473955462</c:v>
                </c:pt>
                <c:pt idx="636">
                  <c:v>-8.6901013402174652</c:v>
                </c:pt>
                <c:pt idx="637">
                  <c:v>-8.6901286326646598</c:v>
                </c:pt>
                <c:pt idx="638">
                  <c:v>-8.6901559247371498</c:v>
                </c:pt>
                <c:pt idx="639">
                  <c:v>-8.6901832164349209</c:v>
                </c:pt>
                <c:pt idx="640">
                  <c:v>-8.690210507757989</c:v>
                </c:pt>
                <c:pt idx="641">
                  <c:v>-8.6902377987063435</c:v>
                </c:pt>
                <c:pt idx="642">
                  <c:v>-8.6902650892800022</c:v>
                </c:pt>
                <c:pt idx="643">
                  <c:v>-8.690292379478965</c:v>
                </c:pt>
                <c:pt idx="644">
                  <c:v>-8.6903196693032285</c:v>
                </c:pt>
                <c:pt idx="645">
                  <c:v>-8.6903469587527997</c:v>
                </c:pt>
                <c:pt idx="646">
                  <c:v>-8.6903742478276857</c:v>
                </c:pt>
                <c:pt idx="647">
                  <c:v>-8.6904015365278813</c:v>
                </c:pt>
                <c:pt idx="648">
                  <c:v>-8.6904288248533987</c:v>
                </c:pt>
                <c:pt idx="649">
                  <c:v>-8.6904561128042346</c:v>
                </c:pt>
                <c:pt idx="650">
                  <c:v>-8.6904834003803924</c:v>
                </c:pt>
                <c:pt idx="651">
                  <c:v>-8.6905106875818827</c:v>
                </c:pt>
                <c:pt idx="652">
                  <c:v>-8.6905379744087039</c:v>
                </c:pt>
                <c:pt idx="653">
                  <c:v>-8.6905652608608559</c:v>
                </c:pt>
                <c:pt idx="654">
                  <c:v>-8.6905925469383476</c:v>
                </c:pt>
                <c:pt idx="655">
                  <c:v>-8.6906198326411861</c:v>
                </c:pt>
                <c:pt idx="656">
                  <c:v>-8.6906471179693643</c:v>
                </c:pt>
                <c:pt idx="657">
                  <c:v>-8.690674402922884</c:v>
                </c:pt>
                <c:pt idx="658">
                  <c:v>-8.6907016875017611</c:v>
                </c:pt>
                <c:pt idx="659">
                  <c:v>-8.6907289717059903</c:v>
                </c:pt>
                <c:pt idx="660">
                  <c:v>-8.6907562555355824</c:v>
                </c:pt>
                <c:pt idx="661">
                  <c:v>-8.6907835389905266</c:v>
                </c:pt>
                <c:pt idx="662">
                  <c:v>-8.6908108220708389</c:v>
                </c:pt>
                <c:pt idx="663">
                  <c:v>-8.6908381047765175</c:v>
                </c:pt>
                <c:pt idx="664">
                  <c:v>-8.6908653871075678</c:v>
                </c:pt>
                <c:pt idx="665">
                  <c:v>-8.6908926690639952</c:v>
                </c:pt>
                <c:pt idx="666">
                  <c:v>-8.6909199506457924</c:v>
                </c:pt>
                <c:pt idx="667">
                  <c:v>-8.6909472318529719</c:v>
                </c:pt>
                <c:pt idx="668">
                  <c:v>-8.6909745126855409</c:v>
                </c:pt>
                <c:pt idx="669">
                  <c:v>-8.6910017931434922</c:v>
                </c:pt>
                <c:pt idx="670">
                  <c:v>-8.6910290732268365</c:v>
                </c:pt>
                <c:pt idx="671">
                  <c:v>-8.6910563529355702</c:v>
                </c:pt>
                <c:pt idx="672">
                  <c:v>-8.6910836322697005</c:v>
                </c:pt>
                <c:pt idx="673">
                  <c:v>-8.6911109112292291</c:v>
                </c:pt>
                <c:pt idx="674">
                  <c:v>-8.6911381898141702</c:v>
                </c:pt>
                <c:pt idx="675">
                  <c:v>-8.6911654680245114</c:v>
                </c:pt>
                <c:pt idx="676">
                  <c:v>-8.6911927458602669</c:v>
                </c:pt>
                <c:pt idx="677">
                  <c:v>-8.6912200233214332</c:v>
                </c:pt>
                <c:pt idx="678">
                  <c:v>-8.6912473004080191</c:v>
                </c:pt>
                <c:pt idx="679">
                  <c:v>-8.6912745771200193</c:v>
                </c:pt>
                <c:pt idx="680">
                  <c:v>-8.6913018534574444</c:v>
                </c:pt>
                <c:pt idx="681">
                  <c:v>-8.6913291294202999</c:v>
                </c:pt>
                <c:pt idx="682">
                  <c:v>-8.6913564050085785</c:v>
                </c:pt>
                <c:pt idx="683">
                  <c:v>-8.6913836802222928</c:v>
                </c:pt>
                <c:pt idx="684">
                  <c:v>-8.691410955061448</c:v>
                </c:pt>
                <c:pt idx="685">
                  <c:v>-8.6914382295260388</c:v>
                </c:pt>
                <c:pt idx="686">
                  <c:v>-8.6914655036160759</c:v>
                </c:pt>
                <c:pt idx="687">
                  <c:v>-8.6914927773315576</c:v>
                </c:pt>
                <c:pt idx="688">
                  <c:v>-8.6915200506724872</c:v>
                </c:pt>
                <c:pt idx="689">
                  <c:v>-8.6915473236388703</c:v>
                </c:pt>
                <c:pt idx="690">
                  <c:v>-8.691574596230712</c:v>
                </c:pt>
                <c:pt idx="691">
                  <c:v>-8.6916018684480125</c:v>
                </c:pt>
                <c:pt idx="692">
                  <c:v>-8.6916291402907735</c:v>
                </c:pt>
                <c:pt idx="693">
                  <c:v>-8.6916564117590038</c:v>
                </c:pt>
                <c:pt idx="694">
                  <c:v>-8.6916836828526982</c:v>
                </c:pt>
                <c:pt idx="695">
                  <c:v>-8.6917109535718708</c:v>
                </c:pt>
                <c:pt idx="696">
                  <c:v>-8.6917382239165164</c:v>
                </c:pt>
                <c:pt idx="697">
                  <c:v>-8.6917654938866438</c:v>
                </c:pt>
                <c:pt idx="698">
                  <c:v>-8.6917927634822512</c:v>
                </c:pt>
                <c:pt idx="699">
                  <c:v>-8.6918200327033404</c:v>
                </c:pt>
                <c:pt idx="700">
                  <c:v>-8.6918473015499309</c:v>
                </c:pt>
                <c:pt idx="701">
                  <c:v>-8.6918745700220033</c:v>
                </c:pt>
                <c:pt idx="702">
                  <c:v>-8.6919018381195752</c:v>
                </c:pt>
                <c:pt idx="703">
                  <c:v>-8.6919291058426502</c:v>
                </c:pt>
                <c:pt idx="704">
                  <c:v>-8.6919563731912195</c:v>
                </c:pt>
                <c:pt idx="705">
                  <c:v>-8.6919836401653008</c:v>
                </c:pt>
                <c:pt idx="706">
                  <c:v>-8.692010906764887</c:v>
                </c:pt>
                <c:pt idx="707">
                  <c:v>-8.6920381729899869</c:v>
                </c:pt>
                <c:pt idx="708">
                  <c:v>-8.692065438840606</c:v>
                </c:pt>
                <c:pt idx="709">
                  <c:v>-8.6920927043167389</c:v>
                </c:pt>
                <c:pt idx="710">
                  <c:v>-8.6921199694183926</c:v>
                </c:pt>
                <c:pt idx="711">
                  <c:v>-8.6921472341455779</c:v>
                </c:pt>
                <c:pt idx="712">
                  <c:v>-8.6921744984982841</c:v>
                </c:pt>
                <c:pt idx="713">
                  <c:v>-8.6922017624765324</c:v>
                </c:pt>
                <c:pt idx="714">
                  <c:v>-8.6922290260803106</c:v>
                </c:pt>
                <c:pt idx="715">
                  <c:v>-8.6922562893096256</c:v>
                </c:pt>
                <c:pt idx="716">
                  <c:v>-8.692283552164481</c:v>
                </c:pt>
                <c:pt idx="717">
                  <c:v>-8.6923108146448858</c:v>
                </c:pt>
                <c:pt idx="718">
                  <c:v>-8.692338076750838</c:v>
                </c:pt>
                <c:pt idx="719">
                  <c:v>-8.6923653384823432</c:v>
                </c:pt>
                <c:pt idx="720">
                  <c:v>-8.6923925998394012</c:v>
                </c:pt>
                <c:pt idx="721">
                  <c:v>-8.6924198608220156</c:v>
                </c:pt>
                <c:pt idx="722">
                  <c:v>-8.6924471214301935</c:v>
                </c:pt>
                <c:pt idx="723">
                  <c:v>-8.6924743816639367</c:v>
                </c:pt>
                <c:pt idx="724">
                  <c:v>-8.6925016415232506</c:v>
                </c:pt>
                <c:pt idx="725">
                  <c:v>-8.6925289010081297</c:v>
                </c:pt>
                <c:pt idx="726">
                  <c:v>-8.6925561601185901</c:v>
                </c:pt>
                <c:pt idx="727">
                  <c:v>-8.6925834188546265</c:v>
                </c:pt>
                <c:pt idx="728">
                  <c:v>-8.6926106772162406</c:v>
                </c:pt>
                <c:pt idx="729">
                  <c:v>-8.6926379352034449</c:v>
                </c:pt>
                <c:pt idx="730">
                  <c:v>-8.6926651928162357</c:v>
                </c:pt>
                <c:pt idx="731">
                  <c:v>-8.6926924500546185</c:v>
                </c:pt>
                <c:pt idx="732">
                  <c:v>-8.6927197069185951</c:v>
                </c:pt>
                <c:pt idx="733">
                  <c:v>-8.6927469634081671</c:v>
                </c:pt>
                <c:pt idx="734">
                  <c:v>-8.6927742195233417</c:v>
                </c:pt>
                <c:pt idx="735">
                  <c:v>-8.6928014752641225</c:v>
                </c:pt>
                <c:pt idx="736">
                  <c:v>-8.6928287306305059</c:v>
                </c:pt>
                <c:pt idx="737">
                  <c:v>-8.6928559856225043</c:v>
                </c:pt>
                <c:pt idx="738">
                  <c:v>-8.6928832402401142</c:v>
                </c:pt>
                <c:pt idx="739">
                  <c:v>-8.692910494483348</c:v>
                </c:pt>
                <c:pt idx="740">
                  <c:v>-8.6929377483522003</c:v>
                </c:pt>
                <c:pt idx="741">
                  <c:v>-8.6929650018466731</c:v>
                </c:pt>
                <c:pt idx="742">
                  <c:v>-8.6929922549667769</c:v>
                </c:pt>
                <c:pt idx="743">
                  <c:v>-8.6930195077125099</c:v>
                </c:pt>
                <c:pt idx="744">
                  <c:v>-8.6930467600838757</c:v>
                </c:pt>
                <c:pt idx="745">
                  <c:v>-8.6930740120808814</c:v>
                </c:pt>
                <c:pt idx="746">
                  <c:v>-8.693101263703527</c:v>
                </c:pt>
                <c:pt idx="747">
                  <c:v>-8.6931285149518214</c:v>
                </c:pt>
                <c:pt idx="748">
                  <c:v>-8.6931557658257592</c:v>
                </c:pt>
                <c:pt idx="749">
                  <c:v>-8.6931830163253441</c:v>
                </c:pt>
                <c:pt idx="750">
                  <c:v>-8.6932102664505866</c:v>
                </c:pt>
                <c:pt idx="751">
                  <c:v>-8.6932375162014832</c:v>
                </c:pt>
                <c:pt idx="752">
                  <c:v>-8.6932647655780446</c:v>
                </c:pt>
                <c:pt idx="753">
                  <c:v>-8.693292014580269</c:v>
                </c:pt>
                <c:pt idx="754">
                  <c:v>-8.6933192632081564</c:v>
                </c:pt>
                <c:pt idx="755">
                  <c:v>-8.6933465114617192</c:v>
                </c:pt>
                <c:pt idx="756">
                  <c:v>-8.6933737593409539</c:v>
                </c:pt>
                <c:pt idx="757">
                  <c:v>-8.6934010068458658</c:v>
                </c:pt>
                <c:pt idx="758">
                  <c:v>-8.6934282539764531</c:v>
                </c:pt>
                <c:pt idx="759">
                  <c:v>-8.6934555007327354</c:v>
                </c:pt>
                <c:pt idx="760">
                  <c:v>-8.6934827471146914</c:v>
                </c:pt>
                <c:pt idx="761">
                  <c:v>-8.6935099931223441</c:v>
                </c:pt>
                <c:pt idx="762">
                  <c:v>-8.6935372387556917</c:v>
                </c:pt>
                <c:pt idx="763">
                  <c:v>-8.6935644840147344</c:v>
                </c:pt>
                <c:pt idx="764">
                  <c:v>-8.6935917288994737</c:v>
                </c:pt>
                <c:pt idx="765">
                  <c:v>-8.6936189734099187</c:v>
                </c:pt>
                <c:pt idx="766">
                  <c:v>-8.6936462175460747</c:v>
                </c:pt>
                <c:pt idx="767">
                  <c:v>-8.6936734613079345</c:v>
                </c:pt>
                <c:pt idx="768">
                  <c:v>-8.6937007046955124</c:v>
                </c:pt>
                <c:pt idx="769">
                  <c:v>-8.693727947708803</c:v>
                </c:pt>
                <c:pt idx="770">
                  <c:v>-8.6937551903478152</c:v>
                </c:pt>
                <c:pt idx="771">
                  <c:v>-8.6937824326125508</c:v>
                </c:pt>
                <c:pt idx="772">
                  <c:v>-8.6938096745030116</c:v>
                </c:pt>
                <c:pt idx="773">
                  <c:v>-8.6938369160192011</c:v>
                </c:pt>
                <c:pt idx="774">
                  <c:v>-8.6938641571611264</c:v>
                </c:pt>
                <c:pt idx="775">
                  <c:v>-8.6938913979287893</c:v>
                </c:pt>
                <c:pt idx="776">
                  <c:v>-8.6939186383221898</c:v>
                </c:pt>
                <c:pt idx="777">
                  <c:v>-8.6939458783413262</c:v>
                </c:pt>
                <c:pt idx="778">
                  <c:v>-8.6939731179862179</c:v>
                </c:pt>
                <c:pt idx="779">
                  <c:v>-8.6940003572568596</c:v>
                </c:pt>
                <c:pt idx="780">
                  <c:v>-8.6940275961532496</c:v>
                </c:pt>
                <c:pt idx="781">
                  <c:v>-8.6940548346753985</c:v>
                </c:pt>
                <c:pt idx="782">
                  <c:v>-8.6940820728233028</c:v>
                </c:pt>
                <c:pt idx="783">
                  <c:v>-8.6941093105969713</c:v>
                </c:pt>
                <c:pt idx="784">
                  <c:v>-8.6941365479964077</c:v>
                </c:pt>
                <c:pt idx="785">
                  <c:v>-8.6941637850216118</c:v>
                </c:pt>
                <c:pt idx="786">
                  <c:v>-8.6941910216725926</c:v>
                </c:pt>
                <c:pt idx="787">
                  <c:v>-8.694218257949343</c:v>
                </c:pt>
                <c:pt idx="788">
                  <c:v>-8.6942454938518772</c:v>
                </c:pt>
                <c:pt idx="789">
                  <c:v>-8.6942727293801934</c:v>
                </c:pt>
                <c:pt idx="790">
                  <c:v>-8.6942999645342898</c:v>
                </c:pt>
                <c:pt idx="791">
                  <c:v>-8.6943271993141824</c:v>
                </c:pt>
                <c:pt idx="792">
                  <c:v>-8.6943544337198642</c:v>
                </c:pt>
                <c:pt idx="793">
                  <c:v>-8.6943816677513404</c:v>
                </c:pt>
                <c:pt idx="794">
                  <c:v>-8.6944089014086163</c:v>
                </c:pt>
                <c:pt idx="795">
                  <c:v>-8.6944361346916939</c:v>
                </c:pt>
                <c:pt idx="796">
                  <c:v>-8.6944633676005783</c:v>
                </c:pt>
                <c:pt idx="797">
                  <c:v>-8.6944906001352713</c:v>
                </c:pt>
                <c:pt idx="798">
                  <c:v>-8.6945178322957783</c:v>
                </c:pt>
                <c:pt idx="799">
                  <c:v>-8.6945450640820976</c:v>
                </c:pt>
                <c:pt idx="800">
                  <c:v>-8.6945722954942362</c:v>
                </c:pt>
                <c:pt idx="801">
                  <c:v>-8.6945995265321958</c:v>
                </c:pt>
                <c:pt idx="802">
                  <c:v>-8.6946267571959837</c:v>
                </c:pt>
                <c:pt idx="803">
                  <c:v>-8.6946539874855997</c:v>
                </c:pt>
                <c:pt idx="804">
                  <c:v>-8.6946812174010457</c:v>
                </c:pt>
                <c:pt idx="805">
                  <c:v>-8.694708446942327</c:v>
                </c:pt>
                <c:pt idx="806">
                  <c:v>-8.694735676109449</c:v>
                </c:pt>
                <c:pt idx="807">
                  <c:v>-8.6947629049024133</c:v>
                </c:pt>
                <c:pt idx="808">
                  <c:v>-8.6947901333212219</c:v>
                </c:pt>
                <c:pt idx="809">
                  <c:v>-8.6948173613658764</c:v>
                </c:pt>
                <c:pt idx="810">
                  <c:v>-8.6948445890363839</c:v>
                </c:pt>
                <c:pt idx="811">
                  <c:v>-8.6948718163327499</c:v>
                </c:pt>
                <c:pt idx="812">
                  <c:v>-8.6948990432549706</c:v>
                </c:pt>
                <c:pt idx="813">
                  <c:v>-8.6949262698030534</c:v>
                </c:pt>
                <c:pt idx="814">
                  <c:v>-8.6949534959769981</c:v>
                </c:pt>
                <c:pt idx="815">
                  <c:v>-8.6949807217768118</c:v>
                </c:pt>
                <c:pt idx="816">
                  <c:v>-8.6950079472024999</c:v>
                </c:pt>
                <c:pt idx="817">
                  <c:v>-8.695035172254066</c:v>
                </c:pt>
                <c:pt idx="818">
                  <c:v>-8.6950623969315046</c:v>
                </c:pt>
                <c:pt idx="819">
                  <c:v>-8.6950896212348265</c:v>
                </c:pt>
                <c:pt idx="820">
                  <c:v>-8.6951168451640317</c:v>
                </c:pt>
                <c:pt idx="821">
                  <c:v>-8.6951440687191237</c:v>
                </c:pt>
                <c:pt idx="822">
                  <c:v>-8.6951712919001078</c:v>
                </c:pt>
                <c:pt idx="823">
                  <c:v>-8.6951985147069895</c:v>
                </c:pt>
                <c:pt idx="824">
                  <c:v>-8.6952257371397703</c:v>
                </c:pt>
                <c:pt idx="825">
                  <c:v>-8.6952529591984433</c:v>
                </c:pt>
                <c:pt idx="826">
                  <c:v>-8.695280180883028</c:v>
                </c:pt>
                <c:pt idx="827">
                  <c:v>-8.6953074021935191</c:v>
                </c:pt>
                <c:pt idx="828">
                  <c:v>-8.6953346231299218</c:v>
                </c:pt>
                <c:pt idx="829">
                  <c:v>-8.6953618436922433</c:v>
                </c:pt>
                <c:pt idx="830">
                  <c:v>-8.6953890638804747</c:v>
                </c:pt>
                <c:pt idx="831">
                  <c:v>-8.6954162836946285</c:v>
                </c:pt>
                <c:pt idx="832">
                  <c:v>-8.6954435031347064</c:v>
                </c:pt>
                <c:pt idx="833">
                  <c:v>-8.6954707222007173</c:v>
                </c:pt>
                <c:pt idx="834">
                  <c:v>-8.6954979408926523</c:v>
                </c:pt>
                <c:pt idx="835">
                  <c:v>-8.6955251592105256</c:v>
                </c:pt>
                <c:pt idx="836">
                  <c:v>-8.6955523771543337</c:v>
                </c:pt>
                <c:pt idx="837">
                  <c:v>-8.6955795947240819</c:v>
                </c:pt>
                <c:pt idx="838">
                  <c:v>-8.6956068119197774</c:v>
                </c:pt>
                <c:pt idx="839">
                  <c:v>-8.6956340287414182</c:v>
                </c:pt>
                <c:pt idx="840">
                  <c:v>-8.6956612451890134</c:v>
                </c:pt>
                <c:pt idx="841">
                  <c:v>-8.6956884612625522</c:v>
                </c:pt>
                <c:pt idx="842">
                  <c:v>-8.6957156769620578</c:v>
                </c:pt>
                <c:pt idx="843">
                  <c:v>-8.6957428922875231</c:v>
                </c:pt>
                <c:pt idx="844">
                  <c:v>-8.6957701072389515</c:v>
                </c:pt>
                <c:pt idx="845">
                  <c:v>-8.6957973218163414</c:v>
                </c:pt>
                <c:pt idx="846">
                  <c:v>-8.6958245360197086</c:v>
                </c:pt>
                <c:pt idx="847">
                  <c:v>-8.695851749849048</c:v>
                </c:pt>
                <c:pt idx="848">
                  <c:v>-8.6958789633043594</c:v>
                </c:pt>
                <c:pt idx="849">
                  <c:v>-8.6959061763856589</c:v>
                </c:pt>
                <c:pt idx="850">
                  <c:v>-8.6959333890929358</c:v>
                </c:pt>
                <c:pt idx="851">
                  <c:v>-8.6959606014262025</c:v>
                </c:pt>
                <c:pt idx="852">
                  <c:v>-8.6959878133854556</c:v>
                </c:pt>
                <c:pt idx="853">
                  <c:v>-8.6960150249707091</c:v>
                </c:pt>
                <c:pt idx="854">
                  <c:v>-8.6960422361819507</c:v>
                </c:pt>
                <c:pt idx="855">
                  <c:v>-8.6960694470192017</c:v>
                </c:pt>
                <c:pt idx="856">
                  <c:v>-8.6960966574824514</c:v>
                </c:pt>
                <c:pt idx="857">
                  <c:v>-8.6961238675717087</c:v>
                </c:pt>
                <c:pt idx="858">
                  <c:v>-8.6961510772869719</c:v>
                </c:pt>
                <c:pt idx="859">
                  <c:v>-8.6961782866282551</c:v>
                </c:pt>
                <c:pt idx="860">
                  <c:v>-8.6962054955955512</c:v>
                </c:pt>
                <c:pt idx="861">
                  <c:v>-8.6962327041888656</c:v>
                </c:pt>
                <c:pt idx="862">
                  <c:v>-8.6962599124082054</c:v>
                </c:pt>
                <c:pt idx="863">
                  <c:v>-8.6962871202535688</c:v>
                </c:pt>
                <c:pt idx="864">
                  <c:v>-8.6963143277249664</c:v>
                </c:pt>
                <c:pt idx="865">
                  <c:v>-8.6963415348223947</c:v>
                </c:pt>
                <c:pt idx="866">
                  <c:v>-8.6963687415458573</c:v>
                </c:pt>
                <c:pt idx="867">
                  <c:v>-8.6963959478953612</c:v>
                </c:pt>
                <c:pt idx="868">
                  <c:v>-8.69642315387091</c:v>
                </c:pt>
                <c:pt idx="869">
                  <c:v>-8.6964503594725038</c:v>
                </c:pt>
                <c:pt idx="870">
                  <c:v>-8.696477564700146</c:v>
                </c:pt>
                <c:pt idx="871">
                  <c:v>-8.6965047695538438</c:v>
                </c:pt>
                <c:pt idx="872">
                  <c:v>-8.6965319740335936</c:v>
                </c:pt>
                <c:pt idx="873">
                  <c:v>-8.696559178139406</c:v>
                </c:pt>
                <c:pt idx="874">
                  <c:v>-8.6965863818712776</c:v>
                </c:pt>
                <c:pt idx="875">
                  <c:v>-8.696613585229219</c:v>
                </c:pt>
                <c:pt idx="876">
                  <c:v>-8.6966407882132266</c:v>
                </c:pt>
                <c:pt idx="877">
                  <c:v>-8.6966679908233129</c:v>
                </c:pt>
                <c:pt idx="878">
                  <c:v>-8.6966951930594707</c:v>
                </c:pt>
                <c:pt idx="879">
                  <c:v>-8.6967223949217054</c:v>
                </c:pt>
                <c:pt idx="880">
                  <c:v>-8.6967495964100276</c:v>
                </c:pt>
                <c:pt idx="881">
                  <c:v>-8.6967767975244321</c:v>
                </c:pt>
                <c:pt idx="882">
                  <c:v>-8.6968039982649312</c:v>
                </c:pt>
                <c:pt idx="883">
                  <c:v>-8.6968311986315179</c:v>
                </c:pt>
                <c:pt idx="884">
                  <c:v>-8.6968583986242027</c:v>
                </c:pt>
                <c:pt idx="885">
                  <c:v>-8.6968855982429805</c:v>
                </c:pt>
                <c:pt idx="886">
                  <c:v>-8.6969127974878671</c:v>
                </c:pt>
                <c:pt idx="887">
                  <c:v>-8.6969399963588572</c:v>
                </c:pt>
                <c:pt idx="888">
                  <c:v>-8.6969671948559615</c:v>
                </c:pt>
                <c:pt idx="889">
                  <c:v>-8.6969943929791711</c:v>
                </c:pt>
                <c:pt idx="890">
                  <c:v>-8.6970215907284985</c:v>
                </c:pt>
                <c:pt idx="891">
                  <c:v>-8.6970487881039418</c:v>
                </c:pt>
                <c:pt idx="892">
                  <c:v>-8.6970759851055117</c:v>
                </c:pt>
                <c:pt idx="893">
                  <c:v>-8.6971031817332047</c:v>
                </c:pt>
                <c:pt idx="894">
                  <c:v>-8.6971303779870244</c:v>
                </c:pt>
                <c:pt idx="895">
                  <c:v>-8.6971575738669813</c:v>
                </c:pt>
                <c:pt idx="896">
                  <c:v>-8.6971847693730702</c:v>
                </c:pt>
                <c:pt idx="897">
                  <c:v>-8.6972119645052963</c:v>
                </c:pt>
                <c:pt idx="898">
                  <c:v>-8.6972391592636686</c:v>
                </c:pt>
                <c:pt idx="899">
                  <c:v>-8.6972663536481818</c:v>
                </c:pt>
                <c:pt idx="900">
                  <c:v>-8.6972935476588411</c:v>
                </c:pt>
                <c:pt idx="901">
                  <c:v>-8.6973207412956626</c:v>
                </c:pt>
                <c:pt idx="902">
                  <c:v>-8.697347934558632</c:v>
                </c:pt>
                <c:pt idx="903">
                  <c:v>-8.6973751274477653</c:v>
                </c:pt>
                <c:pt idx="904">
                  <c:v>-8.6974023199630501</c:v>
                </c:pt>
                <c:pt idx="905">
                  <c:v>-8.697429512104506</c:v>
                </c:pt>
                <c:pt idx="906">
                  <c:v>-8.6974567038721293</c:v>
                </c:pt>
                <c:pt idx="907">
                  <c:v>-8.6974838952659272</c:v>
                </c:pt>
                <c:pt idx="908">
                  <c:v>-8.697511086285898</c:v>
                </c:pt>
                <c:pt idx="909">
                  <c:v>-8.6975382769320486</c:v>
                </c:pt>
                <c:pt idx="910">
                  <c:v>-8.6975654672043756</c:v>
                </c:pt>
                <c:pt idx="911">
                  <c:v>-8.6975926571028896</c:v>
                </c:pt>
                <c:pt idx="912">
                  <c:v>-8.697619846627596</c:v>
                </c:pt>
                <c:pt idx="913">
                  <c:v>-8.6976470357784876</c:v>
                </c:pt>
                <c:pt idx="914">
                  <c:v>-8.6976742245555787</c:v>
                </c:pt>
                <c:pt idx="915">
                  <c:v>-8.6977014129588639</c:v>
                </c:pt>
                <c:pt idx="916">
                  <c:v>-8.6977286009883539</c:v>
                </c:pt>
                <c:pt idx="917">
                  <c:v>-8.6977557886440469</c:v>
                </c:pt>
                <c:pt idx="918">
                  <c:v>-8.6977829759259517</c:v>
                </c:pt>
                <c:pt idx="919">
                  <c:v>-8.6978101628340632</c:v>
                </c:pt>
                <c:pt idx="920">
                  <c:v>-8.6978373493683883</c:v>
                </c:pt>
                <c:pt idx="921">
                  <c:v>-8.6978645355289377</c:v>
                </c:pt>
                <c:pt idx="922">
                  <c:v>-8.6978917213157025</c:v>
                </c:pt>
                <c:pt idx="923">
                  <c:v>-8.6979189067286935</c:v>
                </c:pt>
                <c:pt idx="924">
                  <c:v>-8.6979460917679123</c:v>
                </c:pt>
                <c:pt idx="925">
                  <c:v>-8.6979732764333608</c:v>
                </c:pt>
                <c:pt idx="926">
                  <c:v>-8.6980004607250425</c:v>
                </c:pt>
                <c:pt idx="927">
                  <c:v>-8.6980276446429645</c:v>
                </c:pt>
                <c:pt idx="928">
                  <c:v>-8.6980548281871268</c:v>
                </c:pt>
                <c:pt idx="929">
                  <c:v>-8.6980820113575277</c:v>
                </c:pt>
                <c:pt idx="930">
                  <c:v>-8.6981091941541866</c:v>
                </c:pt>
                <c:pt idx="931">
                  <c:v>-8.6981363765770858</c:v>
                </c:pt>
                <c:pt idx="932">
                  <c:v>-8.6981635586262485</c:v>
                </c:pt>
                <c:pt idx="933">
                  <c:v>-8.6981907403016621</c:v>
                </c:pt>
                <c:pt idx="934">
                  <c:v>-8.6982179216033373</c:v>
                </c:pt>
                <c:pt idx="935">
                  <c:v>-8.6982451025312812</c:v>
                </c:pt>
                <c:pt idx="936">
                  <c:v>-8.6982722830854886</c:v>
                </c:pt>
                <c:pt idx="937">
                  <c:v>-8.6982994632659665</c:v>
                </c:pt>
                <c:pt idx="938">
                  <c:v>-8.6983266430727202</c:v>
                </c:pt>
                <c:pt idx="939">
                  <c:v>-8.6983538225057533</c:v>
                </c:pt>
                <c:pt idx="940">
                  <c:v>-8.6983810015650622</c:v>
                </c:pt>
                <c:pt idx="941">
                  <c:v>-8.6984081802506577</c:v>
                </c:pt>
                <c:pt idx="942">
                  <c:v>-8.6984353585625378</c:v>
                </c:pt>
                <c:pt idx="943">
                  <c:v>-8.6984625365007098</c:v>
                </c:pt>
                <c:pt idx="944">
                  <c:v>-8.6984897140651736</c:v>
                </c:pt>
                <c:pt idx="945">
                  <c:v>-8.6985168912559363</c:v>
                </c:pt>
                <c:pt idx="946">
                  <c:v>-8.698544068072998</c:v>
                </c:pt>
                <c:pt idx="947">
                  <c:v>-8.6985712445163621</c:v>
                </c:pt>
                <c:pt idx="948">
                  <c:v>-8.6985984205860376</c:v>
                </c:pt>
                <c:pt idx="949">
                  <c:v>-8.6986255962820209</c:v>
                </c:pt>
                <c:pt idx="950">
                  <c:v>-8.6986527716043156</c:v>
                </c:pt>
                <c:pt idx="951">
                  <c:v>-8.6986799465529288</c:v>
                </c:pt>
                <c:pt idx="952">
                  <c:v>-8.6987071211278639</c:v>
                </c:pt>
                <c:pt idx="953">
                  <c:v>-8.6987342953291211</c:v>
                </c:pt>
                <c:pt idx="954">
                  <c:v>-8.6987614691567039</c:v>
                </c:pt>
                <c:pt idx="955">
                  <c:v>-8.6987886426106176</c:v>
                </c:pt>
                <c:pt idx="956">
                  <c:v>-8.6988158156908693</c:v>
                </c:pt>
                <c:pt idx="957">
                  <c:v>-8.6988429883974483</c:v>
                </c:pt>
                <c:pt idx="958">
                  <c:v>-8.6988701607303742</c:v>
                </c:pt>
                <c:pt idx="959">
                  <c:v>-8.6988973326896399</c:v>
                </c:pt>
                <c:pt idx="960">
                  <c:v>-8.6989245042752543</c:v>
                </c:pt>
                <c:pt idx="961">
                  <c:v>-8.6989516754872156</c:v>
                </c:pt>
                <c:pt idx="962">
                  <c:v>-8.6989788463255344</c:v>
                </c:pt>
                <c:pt idx="963">
                  <c:v>-8.6990060167902019</c:v>
                </c:pt>
                <c:pt idx="964">
                  <c:v>-8.6990331868812376</c:v>
                </c:pt>
                <c:pt idx="965">
                  <c:v>-8.6990603565986326</c:v>
                </c:pt>
                <c:pt idx="966">
                  <c:v>-8.6990875259423941</c:v>
                </c:pt>
                <c:pt idx="967">
                  <c:v>-8.6991146949125291</c:v>
                </c:pt>
                <c:pt idx="968">
                  <c:v>-8.6991418635090305</c:v>
                </c:pt>
                <c:pt idx="969">
                  <c:v>-8.6991690317319126</c:v>
                </c:pt>
                <c:pt idx="970">
                  <c:v>-8.69919619958117</c:v>
                </c:pt>
                <c:pt idx="971">
                  <c:v>-8.6992233670568169</c:v>
                </c:pt>
                <c:pt idx="972">
                  <c:v>-8.6992505341588444</c:v>
                </c:pt>
                <c:pt idx="973">
                  <c:v>-8.6992777008872615</c:v>
                </c:pt>
                <c:pt idx="974">
                  <c:v>-8.6993048672420752</c:v>
                </c:pt>
                <c:pt idx="975">
                  <c:v>-8.6993320332232784</c:v>
                </c:pt>
                <c:pt idx="976">
                  <c:v>-8.6993591988308907</c:v>
                </c:pt>
                <c:pt idx="977">
                  <c:v>-8.6993863640648978</c:v>
                </c:pt>
                <c:pt idx="978">
                  <c:v>-8.6994135289253123</c:v>
                </c:pt>
                <c:pt idx="979">
                  <c:v>-8.6994406934121411</c:v>
                </c:pt>
                <c:pt idx="980">
                  <c:v>-8.6994678575253754</c:v>
                </c:pt>
                <c:pt idx="981">
                  <c:v>-8.6994950212650295</c:v>
                </c:pt>
                <c:pt idx="982">
                  <c:v>-8.6995221846310997</c:v>
                </c:pt>
                <c:pt idx="983">
                  <c:v>-8.6995493476235985</c:v>
                </c:pt>
                <c:pt idx="984">
                  <c:v>-8.6995765102425189</c:v>
                </c:pt>
                <c:pt idx="985">
                  <c:v>-8.6996036724878678</c:v>
                </c:pt>
                <c:pt idx="986">
                  <c:v>-8.6996308343596453</c:v>
                </c:pt>
                <c:pt idx="987">
                  <c:v>-8.6996579958578657</c:v>
                </c:pt>
                <c:pt idx="988">
                  <c:v>-8.6996851569825218</c:v>
                </c:pt>
                <c:pt idx="989">
                  <c:v>-8.6997123177336206</c:v>
                </c:pt>
                <c:pt idx="990">
                  <c:v>-8.6997394781111623</c:v>
                </c:pt>
                <c:pt idx="991">
                  <c:v>-8.699766638115161</c:v>
                </c:pt>
                <c:pt idx="992">
                  <c:v>-8.6997937977456008</c:v>
                </c:pt>
                <c:pt idx="993">
                  <c:v>-8.6998209570024994</c:v>
                </c:pt>
                <c:pt idx="994">
                  <c:v>-8.699848115885862</c:v>
                </c:pt>
                <c:pt idx="995">
                  <c:v>-8.69987527439568</c:v>
                </c:pt>
                <c:pt idx="996">
                  <c:v>-8.6999024325319674</c:v>
                </c:pt>
                <c:pt idx="997">
                  <c:v>-8.6999295902947242</c:v>
                </c:pt>
                <c:pt idx="998">
                  <c:v>-8.6999567476839488</c:v>
                </c:pt>
                <c:pt idx="999">
                  <c:v>-8.6999839046996552</c:v>
                </c:pt>
                <c:pt idx="1000">
                  <c:v>-8.7000110613418364</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31.900100000000162</c:v>
                </c:pt>
                <c:pt idx="379">
                  <c:v>31.900200000000162</c:v>
                </c:pt>
                <c:pt idx="380">
                  <c:v>31.900300000000161</c:v>
                </c:pt>
                <c:pt idx="381">
                  <c:v>31.900400000000161</c:v>
                </c:pt>
                <c:pt idx="382">
                  <c:v>31.900500000000161</c:v>
                </c:pt>
                <c:pt idx="383">
                  <c:v>31.900600000000161</c:v>
                </c:pt>
                <c:pt idx="384">
                  <c:v>31.90070000000016</c:v>
                </c:pt>
                <c:pt idx="385">
                  <c:v>31.90080000000016</c:v>
                </c:pt>
                <c:pt idx="386">
                  <c:v>31.90090000000016</c:v>
                </c:pt>
                <c:pt idx="387">
                  <c:v>31.90100000000016</c:v>
                </c:pt>
                <c:pt idx="388">
                  <c:v>31.901100000000159</c:v>
                </c:pt>
                <c:pt idx="389">
                  <c:v>31.901200000000159</c:v>
                </c:pt>
                <c:pt idx="390">
                  <c:v>31.901300000000159</c:v>
                </c:pt>
                <c:pt idx="391">
                  <c:v>31.901400000000159</c:v>
                </c:pt>
                <c:pt idx="392">
                  <c:v>31.901500000000159</c:v>
                </c:pt>
                <c:pt idx="393">
                  <c:v>31.901600000000158</c:v>
                </c:pt>
                <c:pt idx="394">
                  <c:v>31.901700000000158</c:v>
                </c:pt>
                <c:pt idx="395">
                  <c:v>31.901800000000158</c:v>
                </c:pt>
                <c:pt idx="396">
                  <c:v>31.901900000000158</c:v>
                </c:pt>
                <c:pt idx="397">
                  <c:v>31.902000000000157</c:v>
                </c:pt>
                <c:pt idx="398">
                  <c:v>31.902100000000157</c:v>
                </c:pt>
                <c:pt idx="399">
                  <c:v>31.902200000000157</c:v>
                </c:pt>
                <c:pt idx="400">
                  <c:v>31.902300000000157</c:v>
                </c:pt>
                <c:pt idx="401">
                  <c:v>31.902400000000156</c:v>
                </c:pt>
                <c:pt idx="402">
                  <c:v>31.902500000000156</c:v>
                </c:pt>
                <c:pt idx="403">
                  <c:v>31.902600000000156</c:v>
                </c:pt>
                <c:pt idx="404">
                  <c:v>31.902700000000156</c:v>
                </c:pt>
                <c:pt idx="405">
                  <c:v>31.902800000000155</c:v>
                </c:pt>
                <c:pt idx="406">
                  <c:v>31.902900000000155</c:v>
                </c:pt>
                <c:pt idx="407">
                  <c:v>31.903000000000155</c:v>
                </c:pt>
                <c:pt idx="408">
                  <c:v>31.903100000000155</c:v>
                </c:pt>
                <c:pt idx="409">
                  <c:v>31.903200000000155</c:v>
                </c:pt>
                <c:pt idx="410">
                  <c:v>31.903300000000154</c:v>
                </c:pt>
                <c:pt idx="411">
                  <c:v>31.903400000000154</c:v>
                </c:pt>
                <c:pt idx="412">
                  <c:v>31.903500000000154</c:v>
                </c:pt>
                <c:pt idx="413">
                  <c:v>31.903600000000154</c:v>
                </c:pt>
                <c:pt idx="414">
                  <c:v>31.903700000000153</c:v>
                </c:pt>
                <c:pt idx="415">
                  <c:v>31.903800000000153</c:v>
                </c:pt>
                <c:pt idx="416">
                  <c:v>31.903900000000153</c:v>
                </c:pt>
                <c:pt idx="417">
                  <c:v>31.904000000000153</c:v>
                </c:pt>
                <c:pt idx="418">
                  <c:v>31.904100000000152</c:v>
                </c:pt>
                <c:pt idx="419">
                  <c:v>31.904200000000152</c:v>
                </c:pt>
                <c:pt idx="420">
                  <c:v>31.904300000000152</c:v>
                </c:pt>
                <c:pt idx="421">
                  <c:v>31.904400000000152</c:v>
                </c:pt>
                <c:pt idx="422">
                  <c:v>31.904500000000152</c:v>
                </c:pt>
                <c:pt idx="423">
                  <c:v>31.904600000000151</c:v>
                </c:pt>
                <c:pt idx="424">
                  <c:v>31.904700000000151</c:v>
                </c:pt>
                <c:pt idx="425">
                  <c:v>31.904800000000151</c:v>
                </c:pt>
                <c:pt idx="426">
                  <c:v>31.904900000000151</c:v>
                </c:pt>
                <c:pt idx="427">
                  <c:v>31.90500000000015</c:v>
                </c:pt>
                <c:pt idx="428">
                  <c:v>31.90510000000015</c:v>
                </c:pt>
                <c:pt idx="429">
                  <c:v>31.90520000000015</c:v>
                </c:pt>
                <c:pt idx="430">
                  <c:v>31.90530000000015</c:v>
                </c:pt>
                <c:pt idx="431">
                  <c:v>31.905400000000149</c:v>
                </c:pt>
                <c:pt idx="432">
                  <c:v>31.905500000000149</c:v>
                </c:pt>
                <c:pt idx="433">
                  <c:v>31.905600000000149</c:v>
                </c:pt>
                <c:pt idx="434">
                  <c:v>31.905700000000149</c:v>
                </c:pt>
                <c:pt idx="435">
                  <c:v>31.905800000000148</c:v>
                </c:pt>
                <c:pt idx="436">
                  <c:v>31.905900000000148</c:v>
                </c:pt>
                <c:pt idx="437">
                  <c:v>31.906000000000148</c:v>
                </c:pt>
                <c:pt idx="438">
                  <c:v>31.906100000000148</c:v>
                </c:pt>
                <c:pt idx="439">
                  <c:v>31.906200000000148</c:v>
                </c:pt>
                <c:pt idx="440">
                  <c:v>31.906300000000147</c:v>
                </c:pt>
                <c:pt idx="441">
                  <c:v>31.906400000000147</c:v>
                </c:pt>
                <c:pt idx="442">
                  <c:v>31.906500000000147</c:v>
                </c:pt>
                <c:pt idx="443">
                  <c:v>31.906600000000147</c:v>
                </c:pt>
                <c:pt idx="444">
                  <c:v>31.906700000000146</c:v>
                </c:pt>
                <c:pt idx="445">
                  <c:v>31.906800000000146</c:v>
                </c:pt>
                <c:pt idx="446">
                  <c:v>31.906900000000146</c:v>
                </c:pt>
                <c:pt idx="447">
                  <c:v>31.907000000000146</c:v>
                </c:pt>
                <c:pt idx="448">
                  <c:v>31.907100000000145</c:v>
                </c:pt>
                <c:pt idx="449">
                  <c:v>31.907200000000145</c:v>
                </c:pt>
                <c:pt idx="450">
                  <c:v>31.907300000000145</c:v>
                </c:pt>
                <c:pt idx="451">
                  <c:v>31.907400000000145</c:v>
                </c:pt>
                <c:pt idx="452">
                  <c:v>31.907500000000145</c:v>
                </c:pt>
                <c:pt idx="453">
                  <c:v>31.907600000000144</c:v>
                </c:pt>
                <c:pt idx="454">
                  <c:v>31.907700000000144</c:v>
                </c:pt>
                <c:pt idx="455">
                  <c:v>31.907800000000144</c:v>
                </c:pt>
                <c:pt idx="456">
                  <c:v>31.907900000000144</c:v>
                </c:pt>
                <c:pt idx="457">
                  <c:v>31.908000000000143</c:v>
                </c:pt>
                <c:pt idx="458">
                  <c:v>31.908100000000143</c:v>
                </c:pt>
                <c:pt idx="459">
                  <c:v>31.908200000000143</c:v>
                </c:pt>
                <c:pt idx="460">
                  <c:v>31.908300000000143</c:v>
                </c:pt>
                <c:pt idx="461">
                  <c:v>31.908400000000142</c:v>
                </c:pt>
                <c:pt idx="462">
                  <c:v>31.908500000000142</c:v>
                </c:pt>
                <c:pt idx="463">
                  <c:v>31.908600000000142</c:v>
                </c:pt>
                <c:pt idx="464">
                  <c:v>31.908700000000142</c:v>
                </c:pt>
                <c:pt idx="465">
                  <c:v>31.908800000000141</c:v>
                </c:pt>
                <c:pt idx="466">
                  <c:v>31.908900000000141</c:v>
                </c:pt>
                <c:pt idx="467">
                  <c:v>31.909000000000141</c:v>
                </c:pt>
                <c:pt idx="468">
                  <c:v>31.909100000000141</c:v>
                </c:pt>
                <c:pt idx="469">
                  <c:v>31.909200000000141</c:v>
                </c:pt>
                <c:pt idx="470">
                  <c:v>31.90930000000014</c:v>
                </c:pt>
                <c:pt idx="471">
                  <c:v>31.90940000000014</c:v>
                </c:pt>
                <c:pt idx="472">
                  <c:v>31.90950000000014</c:v>
                </c:pt>
                <c:pt idx="473">
                  <c:v>31.90960000000014</c:v>
                </c:pt>
                <c:pt idx="474">
                  <c:v>31.909700000000139</c:v>
                </c:pt>
                <c:pt idx="475">
                  <c:v>31.909800000000139</c:v>
                </c:pt>
                <c:pt idx="476">
                  <c:v>31.909900000000139</c:v>
                </c:pt>
                <c:pt idx="477">
                  <c:v>31.910000000000139</c:v>
                </c:pt>
                <c:pt idx="478">
                  <c:v>31.910100000000138</c:v>
                </c:pt>
                <c:pt idx="479">
                  <c:v>31.910200000000138</c:v>
                </c:pt>
                <c:pt idx="480">
                  <c:v>31.910300000000138</c:v>
                </c:pt>
                <c:pt idx="481">
                  <c:v>31.910400000000138</c:v>
                </c:pt>
                <c:pt idx="482">
                  <c:v>31.910500000000138</c:v>
                </c:pt>
                <c:pt idx="483">
                  <c:v>31.910600000000137</c:v>
                </c:pt>
                <c:pt idx="484">
                  <c:v>31.910700000000137</c:v>
                </c:pt>
                <c:pt idx="485">
                  <c:v>31.910800000000137</c:v>
                </c:pt>
                <c:pt idx="486">
                  <c:v>31.910900000000137</c:v>
                </c:pt>
                <c:pt idx="487">
                  <c:v>31.911000000000136</c:v>
                </c:pt>
                <c:pt idx="488">
                  <c:v>31.911100000000136</c:v>
                </c:pt>
                <c:pt idx="489">
                  <c:v>31.911200000000136</c:v>
                </c:pt>
                <c:pt idx="490">
                  <c:v>31.911300000000136</c:v>
                </c:pt>
                <c:pt idx="491">
                  <c:v>31.911400000000135</c:v>
                </c:pt>
                <c:pt idx="492">
                  <c:v>31.911500000000135</c:v>
                </c:pt>
                <c:pt idx="493">
                  <c:v>31.911600000000135</c:v>
                </c:pt>
                <c:pt idx="494">
                  <c:v>31.911700000000135</c:v>
                </c:pt>
                <c:pt idx="495">
                  <c:v>31.911800000000135</c:v>
                </c:pt>
                <c:pt idx="496">
                  <c:v>31.911900000000134</c:v>
                </c:pt>
                <c:pt idx="497">
                  <c:v>31.912000000000134</c:v>
                </c:pt>
                <c:pt idx="498">
                  <c:v>31.912100000000134</c:v>
                </c:pt>
                <c:pt idx="499">
                  <c:v>31.912200000000134</c:v>
                </c:pt>
                <c:pt idx="500">
                  <c:v>31.912300000000133</c:v>
                </c:pt>
                <c:pt idx="501">
                  <c:v>31.912400000000133</c:v>
                </c:pt>
                <c:pt idx="502">
                  <c:v>31.912500000000133</c:v>
                </c:pt>
                <c:pt idx="503">
                  <c:v>31.912600000000133</c:v>
                </c:pt>
                <c:pt idx="504">
                  <c:v>31.912700000000132</c:v>
                </c:pt>
                <c:pt idx="505">
                  <c:v>31.912800000000132</c:v>
                </c:pt>
                <c:pt idx="506">
                  <c:v>31.912900000000132</c:v>
                </c:pt>
                <c:pt idx="507">
                  <c:v>31.913000000000132</c:v>
                </c:pt>
                <c:pt idx="508">
                  <c:v>31.913100000000131</c:v>
                </c:pt>
                <c:pt idx="509">
                  <c:v>31.913200000000131</c:v>
                </c:pt>
                <c:pt idx="510">
                  <c:v>31.913300000000131</c:v>
                </c:pt>
                <c:pt idx="511">
                  <c:v>31.913400000000131</c:v>
                </c:pt>
                <c:pt idx="512">
                  <c:v>31.913500000000131</c:v>
                </c:pt>
                <c:pt idx="513">
                  <c:v>31.91360000000013</c:v>
                </c:pt>
                <c:pt idx="514">
                  <c:v>31.91370000000013</c:v>
                </c:pt>
                <c:pt idx="515">
                  <c:v>31.91380000000013</c:v>
                </c:pt>
                <c:pt idx="516">
                  <c:v>31.91390000000013</c:v>
                </c:pt>
                <c:pt idx="517">
                  <c:v>31.914000000000129</c:v>
                </c:pt>
                <c:pt idx="518">
                  <c:v>31.914100000000129</c:v>
                </c:pt>
                <c:pt idx="519">
                  <c:v>31.914200000000129</c:v>
                </c:pt>
                <c:pt idx="520">
                  <c:v>31.914300000000129</c:v>
                </c:pt>
                <c:pt idx="521">
                  <c:v>31.914400000000128</c:v>
                </c:pt>
                <c:pt idx="522">
                  <c:v>31.914500000000128</c:v>
                </c:pt>
                <c:pt idx="523">
                  <c:v>31.914600000000128</c:v>
                </c:pt>
                <c:pt idx="524">
                  <c:v>31.914700000000128</c:v>
                </c:pt>
                <c:pt idx="525">
                  <c:v>31.914800000000128</c:v>
                </c:pt>
                <c:pt idx="526">
                  <c:v>31.914900000000127</c:v>
                </c:pt>
                <c:pt idx="527">
                  <c:v>31.915000000000127</c:v>
                </c:pt>
                <c:pt idx="528">
                  <c:v>31.915100000000127</c:v>
                </c:pt>
                <c:pt idx="529">
                  <c:v>31.915200000000127</c:v>
                </c:pt>
                <c:pt idx="530">
                  <c:v>31.915300000000126</c:v>
                </c:pt>
                <c:pt idx="531">
                  <c:v>31.915400000000126</c:v>
                </c:pt>
                <c:pt idx="532">
                  <c:v>31.915500000000126</c:v>
                </c:pt>
                <c:pt idx="533">
                  <c:v>31.915600000000126</c:v>
                </c:pt>
                <c:pt idx="534">
                  <c:v>31.915700000000125</c:v>
                </c:pt>
                <c:pt idx="535">
                  <c:v>31.915800000000125</c:v>
                </c:pt>
                <c:pt idx="536">
                  <c:v>31.915900000000125</c:v>
                </c:pt>
                <c:pt idx="537">
                  <c:v>31.916000000000125</c:v>
                </c:pt>
                <c:pt idx="538">
                  <c:v>31.916100000000124</c:v>
                </c:pt>
                <c:pt idx="539">
                  <c:v>31.916200000000124</c:v>
                </c:pt>
                <c:pt idx="540">
                  <c:v>31.916300000000124</c:v>
                </c:pt>
                <c:pt idx="541">
                  <c:v>31.916400000000124</c:v>
                </c:pt>
                <c:pt idx="542">
                  <c:v>31.916500000000124</c:v>
                </c:pt>
                <c:pt idx="543">
                  <c:v>31.916600000000123</c:v>
                </c:pt>
                <c:pt idx="544">
                  <c:v>31.916700000000123</c:v>
                </c:pt>
                <c:pt idx="545">
                  <c:v>31.916800000000123</c:v>
                </c:pt>
                <c:pt idx="546">
                  <c:v>31.916900000000123</c:v>
                </c:pt>
                <c:pt idx="547">
                  <c:v>31.917000000000122</c:v>
                </c:pt>
                <c:pt idx="548">
                  <c:v>31.917100000000122</c:v>
                </c:pt>
                <c:pt idx="549">
                  <c:v>31.917200000000122</c:v>
                </c:pt>
                <c:pt idx="550">
                  <c:v>31.917300000000122</c:v>
                </c:pt>
                <c:pt idx="551">
                  <c:v>31.917400000000121</c:v>
                </c:pt>
                <c:pt idx="552">
                  <c:v>31.917500000000121</c:v>
                </c:pt>
                <c:pt idx="553">
                  <c:v>31.917600000000121</c:v>
                </c:pt>
                <c:pt idx="554">
                  <c:v>31.917700000000121</c:v>
                </c:pt>
                <c:pt idx="555">
                  <c:v>31.917800000000121</c:v>
                </c:pt>
                <c:pt idx="556">
                  <c:v>31.91790000000012</c:v>
                </c:pt>
                <c:pt idx="557">
                  <c:v>31.91800000000012</c:v>
                </c:pt>
                <c:pt idx="558">
                  <c:v>31.91810000000012</c:v>
                </c:pt>
                <c:pt idx="559">
                  <c:v>31.91820000000012</c:v>
                </c:pt>
                <c:pt idx="560">
                  <c:v>31.918300000000119</c:v>
                </c:pt>
                <c:pt idx="561">
                  <c:v>31.918400000000119</c:v>
                </c:pt>
                <c:pt idx="562">
                  <c:v>31.918500000000119</c:v>
                </c:pt>
                <c:pt idx="563">
                  <c:v>31.918600000000119</c:v>
                </c:pt>
                <c:pt idx="564">
                  <c:v>31.918700000000118</c:v>
                </c:pt>
                <c:pt idx="565">
                  <c:v>31.918800000000118</c:v>
                </c:pt>
                <c:pt idx="566">
                  <c:v>31.918900000000118</c:v>
                </c:pt>
                <c:pt idx="567">
                  <c:v>31.919000000000118</c:v>
                </c:pt>
                <c:pt idx="568">
                  <c:v>31.919100000000117</c:v>
                </c:pt>
                <c:pt idx="569">
                  <c:v>31.919200000000117</c:v>
                </c:pt>
                <c:pt idx="570">
                  <c:v>31.919300000000117</c:v>
                </c:pt>
                <c:pt idx="571">
                  <c:v>31.919400000000117</c:v>
                </c:pt>
                <c:pt idx="572">
                  <c:v>31.919500000000117</c:v>
                </c:pt>
                <c:pt idx="573">
                  <c:v>31.919600000000116</c:v>
                </c:pt>
                <c:pt idx="574">
                  <c:v>31.919700000000116</c:v>
                </c:pt>
                <c:pt idx="575">
                  <c:v>31.919800000000116</c:v>
                </c:pt>
                <c:pt idx="576">
                  <c:v>31.919900000000116</c:v>
                </c:pt>
                <c:pt idx="577">
                  <c:v>31.920000000000115</c:v>
                </c:pt>
                <c:pt idx="578">
                  <c:v>31.920100000000115</c:v>
                </c:pt>
                <c:pt idx="579">
                  <c:v>31.920200000000115</c:v>
                </c:pt>
                <c:pt idx="580">
                  <c:v>31.920300000000115</c:v>
                </c:pt>
                <c:pt idx="581">
                  <c:v>31.920400000000114</c:v>
                </c:pt>
                <c:pt idx="582">
                  <c:v>31.920500000000114</c:v>
                </c:pt>
                <c:pt idx="583">
                  <c:v>31.920600000000114</c:v>
                </c:pt>
                <c:pt idx="584">
                  <c:v>31.920700000000114</c:v>
                </c:pt>
                <c:pt idx="585">
                  <c:v>31.920800000000114</c:v>
                </c:pt>
                <c:pt idx="586">
                  <c:v>31.920900000000113</c:v>
                </c:pt>
                <c:pt idx="587">
                  <c:v>31.921000000000113</c:v>
                </c:pt>
                <c:pt idx="588">
                  <c:v>31.921100000000113</c:v>
                </c:pt>
                <c:pt idx="589">
                  <c:v>31.921200000000113</c:v>
                </c:pt>
                <c:pt idx="590">
                  <c:v>31.921300000000112</c:v>
                </c:pt>
                <c:pt idx="591">
                  <c:v>31.921400000000112</c:v>
                </c:pt>
                <c:pt idx="592">
                  <c:v>31.921500000000112</c:v>
                </c:pt>
                <c:pt idx="593">
                  <c:v>31.921600000000112</c:v>
                </c:pt>
                <c:pt idx="594">
                  <c:v>31.921700000000111</c:v>
                </c:pt>
                <c:pt idx="595">
                  <c:v>31.921800000000111</c:v>
                </c:pt>
                <c:pt idx="596">
                  <c:v>31.921900000000111</c:v>
                </c:pt>
                <c:pt idx="597">
                  <c:v>31.922000000000111</c:v>
                </c:pt>
                <c:pt idx="598">
                  <c:v>31.92210000000011</c:v>
                </c:pt>
                <c:pt idx="599">
                  <c:v>31.92220000000011</c:v>
                </c:pt>
                <c:pt idx="600">
                  <c:v>31.92230000000011</c:v>
                </c:pt>
                <c:pt idx="601">
                  <c:v>31.92240000000011</c:v>
                </c:pt>
                <c:pt idx="602">
                  <c:v>31.92250000000011</c:v>
                </c:pt>
                <c:pt idx="603">
                  <c:v>31.922600000000109</c:v>
                </c:pt>
                <c:pt idx="604">
                  <c:v>31.922700000000109</c:v>
                </c:pt>
                <c:pt idx="605">
                  <c:v>31.922800000000109</c:v>
                </c:pt>
                <c:pt idx="606">
                  <c:v>31.922900000000109</c:v>
                </c:pt>
                <c:pt idx="607">
                  <c:v>31.923000000000108</c:v>
                </c:pt>
                <c:pt idx="608">
                  <c:v>31.923100000000108</c:v>
                </c:pt>
                <c:pt idx="609">
                  <c:v>31.923200000000108</c:v>
                </c:pt>
                <c:pt idx="610">
                  <c:v>31.923300000000108</c:v>
                </c:pt>
                <c:pt idx="611">
                  <c:v>31.923400000000107</c:v>
                </c:pt>
                <c:pt idx="612">
                  <c:v>31.923500000000107</c:v>
                </c:pt>
                <c:pt idx="613">
                  <c:v>31.923600000000107</c:v>
                </c:pt>
                <c:pt idx="614">
                  <c:v>31.923700000000107</c:v>
                </c:pt>
                <c:pt idx="615">
                  <c:v>31.923800000000107</c:v>
                </c:pt>
                <c:pt idx="616">
                  <c:v>31.923900000000106</c:v>
                </c:pt>
                <c:pt idx="617">
                  <c:v>31.924000000000106</c:v>
                </c:pt>
                <c:pt idx="618">
                  <c:v>31.924100000000106</c:v>
                </c:pt>
                <c:pt idx="619">
                  <c:v>31.924200000000106</c:v>
                </c:pt>
                <c:pt idx="620">
                  <c:v>31.924300000000105</c:v>
                </c:pt>
                <c:pt idx="621">
                  <c:v>31.924400000000105</c:v>
                </c:pt>
                <c:pt idx="622">
                  <c:v>31.924500000000105</c:v>
                </c:pt>
                <c:pt idx="623">
                  <c:v>31.924600000000105</c:v>
                </c:pt>
                <c:pt idx="624">
                  <c:v>31.924700000000104</c:v>
                </c:pt>
                <c:pt idx="625">
                  <c:v>31.924800000000104</c:v>
                </c:pt>
                <c:pt idx="626">
                  <c:v>31.924900000000104</c:v>
                </c:pt>
                <c:pt idx="627">
                  <c:v>31.925000000000104</c:v>
                </c:pt>
                <c:pt idx="628">
                  <c:v>31.925100000000104</c:v>
                </c:pt>
                <c:pt idx="629">
                  <c:v>31.925200000000103</c:v>
                </c:pt>
                <c:pt idx="630">
                  <c:v>31.925300000000103</c:v>
                </c:pt>
                <c:pt idx="631">
                  <c:v>31.925400000000103</c:v>
                </c:pt>
                <c:pt idx="632">
                  <c:v>31.925500000000103</c:v>
                </c:pt>
                <c:pt idx="633">
                  <c:v>31.925600000000102</c:v>
                </c:pt>
                <c:pt idx="634">
                  <c:v>31.925700000000102</c:v>
                </c:pt>
                <c:pt idx="635">
                  <c:v>31.925800000000102</c:v>
                </c:pt>
                <c:pt idx="636">
                  <c:v>31.925900000000102</c:v>
                </c:pt>
                <c:pt idx="637">
                  <c:v>31.926000000000101</c:v>
                </c:pt>
                <c:pt idx="638">
                  <c:v>31.926100000000101</c:v>
                </c:pt>
                <c:pt idx="639">
                  <c:v>31.926200000000101</c:v>
                </c:pt>
                <c:pt idx="640">
                  <c:v>31.926300000000101</c:v>
                </c:pt>
                <c:pt idx="641">
                  <c:v>31.9264000000001</c:v>
                </c:pt>
                <c:pt idx="642">
                  <c:v>31.9265000000001</c:v>
                </c:pt>
                <c:pt idx="643">
                  <c:v>31.9266000000001</c:v>
                </c:pt>
                <c:pt idx="644">
                  <c:v>31.9267000000001</c:v>
                </c:pt>
                <c:pt idx="645">
                  <c:v>31.9268000000001</c:v>
                </c:pt>
                <c:pt idx="646">
                  <c:v>31.926900000000099</c:v>
                </c:pt>
                <c:pt idx="647">
                  <c:v>31.927000000000099</c:v>
                </c:pt>
                <c:pt idx="648">
                  <c:v>31.927100000000099</c:v>
                </c:pt>
                <c:pt idx="649">
                  <c:v>31.927200000000099</c:v>
                </c:pt>
                <c:pt idx="650">
                  <c:v>31.927300000000098</c:v>
                </c:pt>
                <c:pt idx="651">
                  <c:v>31.927400000000098</c:v>
                </c:pt>
                <c:pt idx="652">
                  <c:v>31.927500000000098</c:v>
                </c:pt>
                <c:pt idx="653">
                  <c:v>31.927600000000098</c:v>
                </c:pt>
                <c:pt idx="654">
                  <c:v>31.927700000000097</c:v>
                </c:pt>
                <c:pt idx="655">
                  <c:v>31.927800000000097</c:v>
                </c:pt>
                <c:pt idx="656">
                  <c:v>31.927900000000097</c:v>
                </c:pt>
                <c:pt idx="657">
                  <c:v>31.928000000000097</c:v>
                </c:pt>
                <c:pt idx="658">
                  <c:v>31.928100000000097</c:v>
                </c:pt>
                <c:pt idx="659">
                  <c:v>31.928200000000096</c:v>
                </c:pt>
                <c:pt idx="660">
                  <c:v>31.928300000000096</c:v>
                </c:pt>
                <c:pt idx="661">
                  <c:v>31.928400000000096</c:v>
                </c:pt>
                <c:pt idx="662">
                  <c:v>31.928500000000096</c:v>
                </c:pt>
                <c:pt idx="663">
                  <c:v>31.928600000000095</c:v>
                </c:pt>
                <c:pt idx="664">
                  <c:v>31.928700000000095</c:v>
                </c:pt>
                <c:pt idx="665">
                  <c:v>31.928800000000095</c:v>
                </c:pt>
                <c:pt idx="666">
                  <c:v>31.928900000000095</c:v>
                </c:pt>
                <c:pt idx="667">
                  <c:v>31.929000000000094</c:v>
                </c:pt>
                <c:pt idx="668">
                  <c:v>31.929100000000094</c:v>
                </c:pt>
                <c:pt idx="669">
                  <c:v>31.929200000000094</c:v>
                </c:pt>
                <c:pt idx="670">
                  <c:v>31.929300000000094</c:v>
                </c:pt>
                <c:pt idx="671">
                  <c:v>31.929400000000093</c:v>
                </c:pt>
                <c:pt idx="672">
                  <c:v>31.929500000000093</c:v>
                </c:pt>
                <c:pt idx="673">
                  <c:v>31.929600000000093</c:v>
                </c:pt>
                <c:pt idx="674">
                  <c:v>31.929700000000093</c:v>
                </c:pt>
                <c:pt idx="675">
                  <c:v>31.929800000000093</c:v>
                </c:pt>
                <c:pt idx="676">
                  <c:v>31.929900000000092</c:v>
                </c:pt>
                <c:pt idx="677">
                  <c:v>31.930000000000092</c:v>
                </c:pt>
                <c:pt idx="678">
                  <c:v>31.930100000000092</c:v>
                </c:pt>
                <c:pt idx="679">
                  <c:v>31.930200000000092</c:v>
                </c:pt>
                <c:pt idx="680">
                  <c:v>31.930300000000091</c:v>
                </c:pt>
                <c:pt idx="681">
                  <c:v>31.930400000000091</c:v>
                </c:pt>
                <c:pt idx="682">
                  <c:v>31.930500000000091</c:v>
                </c:pt>
                <c:pt idx="683">
                  <c:v>31.930600000000091</c:v>
                </c:pt>
                <c:pt idx="684">
                  <c:v>31.93070000000009</c:v>
                </c:pt>
                <c:pt idx="685">
                  <c:v>31.93080000000009</c:v>
                </c:pt>
                <c:pt idx="686">
                  <c:v>31.93090000000009</c:v>
                </c:pt>
                <c:pt idx="687">
                  <c:v>31.93100000000009</c:v>
                </c:pt>
                <c:pt idx="688">
                  <c:v>31.93110000000009</c:v>
                </c:pt>
                <c:pt idx="689">
                  <c:v>31.931200000000089</c:v>
                </c:pt>
                <c:pt idx="690">
                  <c:v>31.931300000000089</c:v>
                </c:pt>
                <c:pt idx="691">
                  <c:v>31.931400000000089</c:v>
                </c:pt>
                <c:pt idx="692">
                  <c:v>31.931500000000089</c:v>
                </c:pt>
                <c:pt idx="693">
                  <c:v>31.931600000000088</c:v>
                </c:pt>
                <c:pt idx="694">
                  <c:v>31.931700000000088</c:v>
                </c:pt>
                <c:pt idx="695">
                  <c:v>31.931800000000088</c:v>
                </c:pt>
                <c:pt idx="696">
                  <c:v>31.931900000000088</c:v>
                </c:pt>
                <c:pt idx="697">
                  <c:v>31.932000000000087</c:v>
                </c:pt>
                <c:pt idx="698">
                  <c:v>31.932100000000087</c:v>
                </c:pt>
                <c:pt idx="699">
                  <c:v>31.932200000000087</c:v>
                </c:pt>
                <c:pt idx="700">
                  <c:v>31.932300000000087</c:v>
                </c:pt>
                <c:pt idx="701">
                  <c:v>31.932400000000086</c:v>
                </c:pt>
                <c:pt idx="702">
                  <c:v>31.932500000000086</c:v>
                </c:pt>
                <c:pt idx="703">
                  <c:v>31.932600000000086</c:v>
                </c:pt>
                <c:pt idx="704">
                  <c:v>31.932700000000086</c:v>
                </c:pt>
                <c:pt idx="705">
                  <c:v>31.932800000000086</c:v>
                </c:pt>
                <c:pt idx="706">
                  <c:v>31.932900000000085</c:v>
                </c:pt>
                <c:pt idx="707">
                  <c:v>31.933000000000085</c:v>
                </c:pt>
                <c:pt idx="708">
                  <c:v>31.933100000000085</c:v>
                </c:pt>
                <c:pt idx="709">
                  <c:v>31.933200000000085</c:v>
                </c:pt>
                <c:pt idx="710">
                  <c:v>31.933300000000084</c:v>
                </c:pt>
                <c:pt idx="711">
                  <c:v>31.933400000000084</c:v>
                </c:pt>
                <c:pt idx="712">
                  <c:v>31.933500000000084</c:v>
                </c:pt>
                <c:pt idx="713">
                  <c:v>31.933600000000084</c:v>
                </c:pt>
                <c:pt idx="714">
                  <c:v>31.933700000000083</c:v>
                </c:pt>
                <c:pt idx="715">
                  <c:v>31.933800000000083</c:v>
                </c:pt>
                <c:pt idx="716">
                  <c:v>31.933900000000083</c:v>
                </c:pt>
                <c:pt idx="717">
                  <c:v>31.934000000000083</c:v>
                </c:pt>
                <c:pt idx="718">
                  <c:v>31.934100000000083</c:v>
                </c:pt>
                <c:pt idx="719">
                  <c:v>31.934200000000082</c:v>
                </c:pt>
                <c:pt idx="720">
                  <c:v>31.934300000000082</c:v>
                </c:pt>
                <c:pt idx="721">
                  <c:v>31.934400000000082</c:v>
                </c:pt>
                <c:pt idx="722">
                  <c:v>31.934500000000082</c:v>
                </c:pt>
                <c:pt idx="723">
                  <c:v>31.934600000000081</c:v>
                </c:pt>
                <c:pt idx="724">
                  <c:v>31.934700000000081</c:v>
                </c:pt>
                <c:pt idx="725">
                  <c:v>31.934800000000081</c:v>
                </c:pt>
                <c:pt idx="726">
                  <c:v>31.934900000000081</c:v>
                </c:pt>
                <c:pt idx="727">
                  <c:v>31.93500000000008</c:v>
                </c:pt>
                <c:pt idx="728">
                  <c:v>31.93510000000008</c:v>
                </c:pt>
                <c:pt idx="729">
                  <c:v>31.93520000000008</c:v>
                </c:pt>
                <c:pt idx="730">
                  <c:v>31.93530000000008</c:v>
                </c:pt>
                <c:pt idx="731">
                  <c:v>31.93540000000008</c:v>
                </c:pt>
                <c:pt idx="732">
                  <c:v>31.935500000000079</c:v>
                </c:pt>
                <c:pt idx="733">
                  <c:v>31.935600000000079</c:v>
                </c:pt>
                <c:pt idx="734">
                  <c:v>31.935700000000079</c:v>
                </c:pt>
                <c:pt idx="735">
                  <c:v>31.935800000000079</c:v>
                </c:pt>
                <c:pt idx="736">
                  <c:v>31.935900000000078</c:v>
                </c:pt>
                <c:pt idx="737">
                  <c:v>31.936000000000078</c:v>
                </c:pt>
                <c:pt idx="738">
                  <c:v>31.936100000000078</c:v>
                </c:pt>
                <c:pt idx="739">
                  <c:v>31.936200000000078</c:v>
                </c:pt>
                <c:pt idx="740">
                  <c:v>31.936300000000077</c:v>
                </c:pt>
                <c:pt idx="741">
                  <c:v>31.936400000000077</c:v>
                </c:pt>
                <c:pt idx="742">
                  <c:v>31.936500000000077</c:v>
                </c:pt>
                <c:pt idx="743">
                  <c:v>31.936600000000077</c:v>
                </c:pt>
                <c:pt idx="744">
                  <c:v>31.936700000000076</c:v>
                </c:pt>
                <c:pt idx="745">
                  <c:v>31.936800000000076</c:v>
                </c:pt>
                <c:pt idx="746">
                  <c:v>31.936900000000076</c:v>
                </c:pt>
                <c:pt idx="747">
                  <c:v>31.937000000000076</c:v>
                </c:pt>
                <c:pt idx="748">
                  <c:v>31.937100000000076</c:v>
                </c:pt>
                <c:pt idx="749">
                  <c:v>31.937200000000075</c:v>
                </c:pt>
                <c:pt idx="750">
                  <c:v>31.937300000000075</c:v>
                </c:pt>
                <c:pt idx="751">
                  <c:v>31.937400000000075</c:v>
                </c:pt>
                <c:pt idx="752">
                  <c:v>31.937500000000075</c:v>
                </c:pt>
                <c:pt idx="753">
                  <c:v>31.937600000000074</c:v>
                </c:pt>
                <c:pt idx="754">
                  <c:v>31.937700000000074</c:v>
                </c:pt>
                <c:pt idx="755">
                  <c:v>31.937800000000074</c:v>
                </c:pt>
                <c:pt idx="756">
                  <c:v>31.937900000000074</c:v>
                </c:pt>
                <c:pt idx="757">
                  <c:v>31.938000000000073</c:v>
                </c:pt>
                <c:pt idx="758">
                  <c:v>31.938100000000073</c:v>
                </c:pt>
                <c:pt idx="759">
                  <c:v>31.938200000000073</c:v>
                </c:pt>
                <c:pt idx="760">
                  <c:v>31.938300000000073</c:v>
                </c:pt>
                <c:pt idx="761">
                  <c:v>31.938400000000073</c:v>
                </c:pt>
                <c:pt idx="762">
                  <c:v>31.938500000000072</c:v>
                </c:pt>
                <c:pt idx="763">
                  <c:v>31.938600000000072</c:v>
                </c:pt>
                <c:pt idx="764">
                  <c:v>31.938700000000072</c:v>
                </c:pt>
                <c:pt idx="765">
                  <c:v>31.938800000000072</c:v>
                </c:pt>
                <c:pt idx="766">
                  <c:v>31.938900000000071</c:v>
                </c:pt>
                <c:pt idx="767">
                  <c:v>31.939000000000071</c:v>
                </c:pt>
                <c:pt idx="768">
                  <c:v>31.939100000000071</c:v>
                </c:pt>
                <c:pt idx="769">
                  <c:v>31.939200000000071</c:v>
                </c:pt>
                <c:pt idx="770">
                  <c:v>31.93930000000007</c:v>
                </c:pt>
                <c:pt idx="771">
                  <c:v>31.93940000000007</c:v>
                </c:pt>
                <c:pt idx="772">
                  <c:v>31.93950000000007</c:v>
                </c:pt>
                <c:pt idx="773">
                  <c:v>31.93960000000007</c:v>
                </c:pt>
                <c:pt idx="774">
                  <c:v>31.939700000000069</c:v>
                </c:pt>
                <c:pt idx="775">
                  <c:v>31.939800000000069</c:v>
                </c:pt>
                <c:pt idx="776">
                  <c:v>31.939900000000069</c:v>
                </c:pt>
                <c:pt idx="777">
                  <c:v>31.940000000000069</c:v>
                </c:pt>
                <c:pt idx="778">
                  <c:v>31.940100000000069</c:v>
                </c:pt>
                <c:pt idx="779">
                  <c:v>31.940200000000068</c:v>
                </c:pt>
                <c:pt idx="780">
                  <c:v>31.940300000000068</c:v>
                </c:pt>
                <c:pt idx="781">
                  <c:v>31.940400000000068</c:v>
                </c:pt>
                <c:pt idx="782">
                  <c:v>31.940500000000068</c:v>
                </c:pt>
                <c:pt idx="783">
                  <c:v>31.940600000000067</c:v>
                </c:pt>
                <c:pt idx="784">
                  <c:v>31.940700000000067</c:v>
                </c:pt>
                <c:pt idx="785">
                  <c:v>31.940800000000067</c:v>
                </c:pt>
                <c:pt idx="786">
                  <c:v>31.940900000000067</c:v>
                </c:pt>
                <c:pt idx="787">
                  <c:v>31.941000000000066</c:v>
                </c:pt>
                <c:pt idx="788">
                  <c:v>31.941100000000066</c:v>
                </c:pt>
                <c:pt idx="789">
                  <c:v>31.941200000000066</c:v>
                </c:pt>
                <c:pt idx="790">
                  <c:v>31.941300000000066</c:v>
                </c:pt>
                <c:pt idx="791">
                  <c:v>31.941400000000066</c:v>
                </c:pt>
                <c:pt idx="792">
                  <c:v>31.941500000000065</c:v>
                </c:pt>
                <c:pt idx="793">
                  <c:v>31.941600000000065</c:v>
                </c:pt>
                <c:pt idx="794">
                  <c:v>31.941700000000065</c:v>
                </c:pt>
                <c:pt idx="795">
                  <c:v>31.941800000000065</c:v>
                </c:pt>
                <c:pt idx="796">
                  <c:v>31.941900000000064</c:v>
                </c:pt>
                <c:pt idx="797">
                  <c:v>31.942000000000064</c:v>
                </c:pt>
                <c:pt idx="798">
                  <c:v>31.942100000000064</c:v>
                </c:pt>
                <c:pt idx="799">
                  <c:v>31.942200000000064</c:v>
                </c:pt>
                <c:pt idx="800">
                  <c:v>31.942300000000063</c:v>
                </c:pt>
                <c:pt idx="801">
                  <c:v>31.942400000000063</c:v>
                </c:pt>
                <c:pt idx="802">
                  <c:v>31.942500000000063</c:v>
                </c:pt>
                <c:pt idx="803">
                  <c:v>31.942600000000063</c:v>
                </c:pt>
                <c:pt idx="804">
                  <c:v>31.942700000000062</c:v>
                </c:pt>
                <c:pt idx="805">
                  <c:v>31.942800000000062</c:v>
                </c:pt>
                <c:pt idx="806">
                  <c:v>31.942900000000062</c:v>
                </c:pt>
                <c:pt idx="807">
                  <c:v>31.943000000000062</c:v>
                </c:pt>
                <c:pt idx="808">
                  <c:v>31.943100000000062</c:v>
                </c:pt>
                <c:pt idx="809">
                  <c:v>31.943200000000061</c:v>
                </c:pt>
                <c:pt idx="810">
                  <c:v>31.943300000000061</c:v>
                </c:pt>
                <c:pt idx="811">
                  <c:v>31.943400000000061</c:v>
                </c:pt>
                <c:pt idx="812">
                  <c:v>31.943500000000061</c:v>
                </c:pt>
                <c:pt idx="813">
                  <c:v>31.94360000000006</c:v>
                </c:pt>
                <c:pt idx="814">
                  <c:v>31.94370000000006</c:v>
                </c:pt>
                <c:pt idx="815">
                  <c:v>31.94380000000006</c:v>
                </c:pt>
                <c:pt idx="816">
                  <c:v>31.94390000000006</c:v>
                </c:pt>
                <c:pt idx="817">
                  <c:v>31.944000000000059</c:v>
                </c:pt>
                <c:pt idx="818">
                  <c:v>31.944100000000059</c:v>
                </c:pt>
                <c:pt idx="819">
                  <c:v>31.944200000000059</c:v>
                </c:pt>
                <c:pt idx="820">
                  <c:v>31.944300000000059</c:v>
                </c:pt>
                <c:pt idx="821">
                  <c:v>31.944400000000059</c:v>
                </c:pt>
                <c:pt idx="822">
                  <c:v>31.944500000000058</c:v>
                </c:pt>
                <c:pt idx="823">
                  <c:v>31.944600000000058</c:v>
                </c:pt>
                <c:pt idx="824">
                  <c:v>31.944700000000058</c:v>
                </c:pt>
                <c:pt idx="825">
                  <c:v>31.944800000000058</c:v>
                </c:pt>
                <c:pt idx="826">
                  <c:v>31.944900000000057</c:v>
                </c:pt>
                <c:pt idx="827">
                  <c:v>31.945000000000057</c:v>
                </c:pt>
                <c:pt idx="828">
                  <c:v>31.945100000000057</c:v>
                </c:pt>
                <c:pt idx="829">
                  <c:v>31.945200000000057</c:v>
                </c:pt>
                <c:pt idx="830">
                  <c:v>31.945300000000056</c:v>
                </c:pt>
                <c:pt idx="831">
                  <c:v>31.945400000000056</c:v>
                </c:pt>
                <c:pt idx="832">
                  <c:v>31.945500000000056</c:v>
                </c:pt>
                <c:pt idx="833">
                  <c:v>31.945600000000056</c:v>
                </c:pt>
                <c:pt idx="834">
                  <c:v>31.945700000000055</c:v>
                </c:pt>
                <c:pt idx="835">
                  <c:v>31.945800000000055</c:v>
                </c:pt>
                <c:pt idx="836">
                  <c:v>31.945900000000055</c:v>
                </c:pt>
                <c:pt idx="837">
                  <c:v>31.946000000000055</c:v>
                </c:pt>
                <c:pt idx="838">
                  <c:v>31.946100000000055</c:v>
                </c:pt>
                <c:pt idx="839">
                  <c:v>31.946200000000054</c:v>
                </c:pt>
                <c:pt idx="840">
                  <c:v>31.946300000000054</c:v>
                </c:pt>
                <c:pt idx="841">
                  <c:v>31.946400000000054</c:v>
                </c:pt>
                <c:pt idx="842">
                  <c:v>31.946500000000054</c:v>
                </c:pt>
                <c:pt idx="843">
                  <c:v>31.946600000000053</c:v>
                </c:pt>
                <c:pt idx="844">
                  <c:v>31.946700000000053</c:v>
                </c:pt>
                <c:pt idx="845">
                  <c:v>31.946800000000053</c:v>
                </c:pt>
                <c:pt idx="846">
                  <c:v>31.946900000000053</c:v>
                </c:pt>
                <c:pt idx="847">
                  <c:v>31.947000000000052</c:v>
                </c:pt>
                <c:pt idx="848">
                  <c:v>31.947100000000052</c:v>
                </c:pt>
                <c:pt idx="849">
                  <c:v>31.947200000000052</c:v>
                </c:pt>
                <c:pt idx="850">
                  <c:v>31.947300000000052</c:v>
                </c:pt>
                <c:pt idx="851">
                  <c:v>31.947400000000052</c:v>
                </c:pt>
                <c:pt idx="852">
                  <c:v>31.947500000000051</c:v>
                </c:pt>
                <c:pt idx="853">
                  <c:v>31.947600000000051</c:v>
                </c:pt>
                <c:pt idx="854">
                  <c:v>31.947700000000051</c:v>
                </c:pt>
                <c:pt idx="855">
                  <c:v>31.947800000000051</c:v>
                </c:pt>
                <c:pt idx="856">
                  <c:v>31.94790000000005</c:v>
                </c:pt>
                <c:pt idx="857">
                  <c:v>31.94800000000005</c:v>
                </c:pt>
                <c:pt idx="858">
                  <c:v>31.94810000000005</c:v>
                </c:pt>
                <c:pt idx="859">
                  <c:v>31.94820000000005</c:v>
                </c:pt>
                <c:pt idx="860">
                  <c:v>31.948300000000049</c:v>
                </c:pt>
                <c:pt idx="861">
                  <c:v>31.948400000000049</c:v>
                </c:pt>
                <c:pt idx="862">
                  <c:v>31.948500000000049</c:v>
                </c:pt>
                <c:pt idx="863">
                  <c:v>31.948600000000049</c:v>
                </c:pt>
                <c:pt idx="864">
                  <c:v>31.948700000000049</c:v>
                </c:pt>
                <c:pt idx="865">
                  <c:v>31.948800000000048</c:v>
                </c:pt>
                <c:pt idx="866">
                  <c:v>31.948900000000048</c:v>
                </c:pt>
                <c:pt idx="867">
                  <c:v>31.949000000000048</c:v>
                </c:pt>
                <c:pt idx="868">
                  <c:v>31.949100000000048</c:v>
                </c:pt>
                <c:pt idx="869">
                  <c:v>31.949200000000047</c:v>
                </c:pt>
                <c:pt idx="870">
                  <c:v>31.949300000000047</c:v>
                </c:pt>
                <c:pt idx="871">
                  <c:v>31.949400000000047</c:v>
                </c:pt>
                <c:pt idx="872">
                  <c:v>31.949500000000047</c:v>
                </c:pt>
                <c:pt idx="873">
                  <c:v>31.949600000000046</c:v>
                </c:pt>
                <c:pt idx="874">
                  <c:v>31.949700000000046</c:v>
                </c:pt>
                <c:pt idx="875">
                  <c:v>31.949800000000046</c:v>
                </c:pt>
                <c:pt idx="876">
                  <c:v>31.949900000000046</c:v>
                </c:pt>
                <c:pt idx="877">
                  <c:v>31.950000000000045</c:v>
                </c:pt>
                <c:pt idx="878">
                  <c:v>31.950100000000045</c:v>
                </c:pt>
                <c:pt idx="879">
                  <c:v>31.950200000000045</c:v>
                </c:pt>
                <c:pt idx="880">
                  <c:v>31.950300000000045</c:v>
                </c:pt>
                <c:pt idx="881">
                  <c:v>31.950400000000045</c:v>
                </c:pt>
                <c:pt idx="882">
                  <c:v>31.950500000000044</c:v>
                </c:pt>
                <c:pt idx="883">
                  <c:v>31.950600000000044</c:v>
                </c:pt>
                <c:pt idx="884">
                  <c:v>31.950700000000044</c:v>
                </c:pt>
                <c:pt idx="885">
                  <c:v>31.950800000000044</c:v>
                </c:pt>
                <c:pt idx="886">
                  <c:v>31.950900000000043</c:v>
                </c:pt>
                <c:pt idx="887">
                  <c:v>31.951000000000043</c:v>
                </c:pt>
                <c:pt idx="888">
                  <c:v>31.951100000000043</c:v>
                </c:pt>
                <c:pt idx="889">
                  <c:v>31.951200000000043</c:v>
                </c:pt>
                <c:pt idx="890">
                  <c:v>31.951300000000042</c:v>
                </c:pt>
                <c:pt idx="891">
                  <c:v>31.951400000000042</c:v>
                </c:pt>
                <c:pt idx="892">
                  <c:v>31.951500000000042</c:v>
                </c:pt>
                <c:pt idx="893">
                  <c:v>31.951600000000042</c:v>
                </c:pt>
                <c:pt idx="894">
                  <c:v>31.951700000000042</c:v>
                </c:pt>
                <c:pt idx="895">
                  <c:v>31.951800000000041</c:v>
                </c:pt>
                <c:pt idx="896">
                  <c:v>31.951900000000041</c:v>
                </c:pt>
                <c:pt idx="897">
                  <c:v>31.952000000000041</c:v>
                </c:pt>
                <c:pt idx="898">
                  <c:v>31.952100000000041</c:v>
                </c:pt>
                <c:pt idx="899">
                  <c:v>31.95220000000004</c:v>
                </c:pt>
                <c:pt idx="900">
                  <c:v>31.95230000000004</c:v>
                </c:pt>
                <c:pt idx="901">
                  <c:v>31.95240000000004</c:v>
                </c:pt>
                <c:pt idx="902">
                  <c:v>31.95250000000004</c:v>
                </c:pt>
                <c:pt idx="903">
                  <c:v>31.952600000000039</c:v>
                </c:pt>
                <c:pt idx="904">
                  <c:v>31.952700000000039</c:v>
                </c:pt>
                <c:pt idx="905">
                  <c:v>31.952800000000039</c:v>
                </c:pt>
                <c:pt idx="906">
                  <c:v>31.952900000000039</c:v>
                </c:pt>
                <c:pt idx="907">
                  <c:v>31.953000000000038</c:v>
                </c:pt>
                <c:pt idx="908">
                  <c:v>31.953100000000038</c:v>
                </c:pt>
                <c:pt idx="909">
                  <c:v>31.953200000000038</c:v>
                </c:pt>
                <c:pt idx="910">
                  <c:v>31.953300000000038</c:v>
                </c:pt>
                <c:pt idx="911">
                  <c:v>31.953400000000038</c:v>
                </c:pt>
                <c:pt idx="912">
                  <c:v>31.953500000000037</c:v>
                </c:pt>
                <c:pt idx="913">
                  <c:v>31.953600000000037</c:v>
                </c:pt>
                <c:pt idx="914">
                  <c:v>31.953700000000037</c:v>
                </c:pt>
                <c:pt idx="915">
                  <c:v>31.953800000000037</c:v>
                </c:pt>
                <c:pt idx="916">
                  <c:v>31.953900000000036</c:v>
                </c:pt>
                <c:pt idx="917">
                  <c:v>31.954000000000036</c:v>
                </c:pt>
                <c:pt idx="918">
                  <c:v>31.954100000000036</c:v>
                </c:pt>
                <c:pt idx="919">
                  <c:v>31.954200000000036</c:v>
                </c:pt>
                <c:pt idx="920">
                  <c:v>31.954300000000035</c:v>
                </c:pt>
                <c:pt idx="921">
                  <c:v>31.954400000000035</c:v>
                </c:pt>
                <c:pt idx="922">
                  <c:v>31.954500000000035</c:v>
                </c:pt>
                <c:pt idx="923">
                  <c:v>31.954600000000035</c:v>
                </c:pt>
                <c:pt idx="924">
                  <c:v>31.954700000000035</c:v>
                </c:pt>
                <c:pt idx="925">
                  <c:v>31.954800000000034</c:v>
                </c:pt>
                <c:pt idx="926">
                  <c:v>31.954900000000034</c:v>
                </c:pt>
                <c:pt idx="927">
                  <c:v>31.955000000000034</c:v>
                </c:pt>
                <c:pt idx="928">
                  <c:v>31.955100000000034</c:v>
                </c:pt>
                <c:pt idx="929">
                  <c:v>31.955200000000033</c:v>
                </c:pt>
                <c:pt idx="930">
                  <c:v>31.955300000000033</c:v>
                </c:pt>
                <c:pt idx="931">
                  <c:v>31.955400000000033</c:v>
                </c:pt>
                <c:pt idx="932">
                  <c:v>31.955500000000033</c:v>
                </c:pt>
                <c:pt idx="933">
                  <c:v>31.955600000000032</c:v>
                </c:pt>
                <c:pt idx="934">
                  <c:v>31.955700000000032</c:v>
                </c:pt>
                <c:pt idx="935">
                  <c:v>31.955800000000032</c:v>
                </c:pt>
                <c:pt idx="936">
                  <c:v>31.955900000000032</c:v>
                </c:pt>
                <c:pt idx="937">
                  <c:v>31.956000000000031</c:v>
                </c:pt>
                <c:pt idx="938">
                  <c:v>31.956100000000031</c:v>
                </c:pt>
                <c:pt idx="939">
                  <c:v>31.956200000000031</c:v>
                </c:pt>
                <c:pt idx="940">
                  <c:v>31.956300000000031</c:v>
                </c:pt>
                <c:pt idx="941">
                  <c:v>31.956400000000031</c:v>
                </c:pt>
                <c:pt idx="942">
                  <c:v>31.95650000000003</c:v>
                </c:pt>
                <c:pt idx="943">
                  <c:v>31.95660000000003</c:v>
                </c:pt>
                <c:pt idx="944">
                  <c:v>31.95670000000003</c:v>
                </c:pt>
                <c:pt idx="945">
                  <c:v>31.95680000000003</c:v>
                </c:pt>
                <c:pt idx="946">
                  <c:v>31.956900000000029</c:v>
                </c:pt>
                <c:pt idx="947">
                  <c:v>31.957000000000029</c:v>
                </c:pt>
                <c:pt idx="948">
                  <c:v>31.957100000000029</c:v>
                </c:pt>
                <c:pt idx="949">
                  <c:v>31.957200000000029</c:v>
                </c:pt>
                <c:pt idx="950">
                  <c:v>31.957300000000028</c:v>
                </c:pt>
                <c:pt idx="951">
                  <c:v>31.957400000000028</c:v>
                </c:pt>
                <c:pt idx="952">
                  <c:v>31.957500000000028</c:v>
                </c:pt>
                <c:pt idx="953">
                  <c:v>31.957600000000028</c:v>
                </c:pt>
                <c:pt idx="954">
                  <c:v>31.957700000000028</c:v>
                </c:pt>
                <c:pt idx="955">
                  <c:v>31.957800000000027</c:v>
                </c:pt>
                <c:pt idx="956">
                  <c:v>31.957900000000027</c:v>
                </c:pt>
                <c:pt idx="957">
                  <c:v>31.958000000000027</c:v>
                </c:pt>
                <c:pt idx="958">
                  <c:v>31.958100000000027</c:v>
                </c:pt>
                <c:pt idx="959">
                  <c:v>31.958200000000026</c:v>
                </c:pt>
                <c:pt idx="960">
                  <c:v>31.958300000000026</c:v>
                </c:pt>
                <c:pt idx="961">
                  <c:v>31.958400000000026</c:v>
                </c:pt>
                <c:pt idx="962">
                  <c:v>31.958500000000026</c:v>
                </c:pt>
                <c:pt idx="963">
                  <c:v>31.958600000000025</c:v>
                </c:pt>
                <c:pt idx="964">
                  <c:v>31.958700000000025</c:v>
                </c:pt>
                <c:pt idx="965">
                  <c:v>31.958800000000025</c:v>
                </c:pt>
                <c:pt idx="966">
                  <c:v>31.958900000000025</c:v>
                </c:pt>
                <c:pt idx="967">
                  <c:v>31.959000000000024</c:v>
                </c:pt>
                <c:pt idx="968">
                  <c:v>31.959100000000024</c:v>
                </c:pt>
                <c:pt idx="969">
                  <c:v>31.959200000000024</c:v>
                </c:pt>
                <c:pt idx="970">
                  <c:v>31.959300000000024</c:v>
                </c:pt>
                <c:pt idx="971">
                  <c:v>31.959400000000024</c:v>
                </c:pt>
                <c:pt idx="972">
                  <c:v>31.959500000000023</c:v>
                </c:pt>
                <c:pt idx="973">
                  <c:v>31.959600000000023</c:v>
                </c:pt>
                <c:pt idx="974">
                  <c:v>31.959700000000023</c:v>
                </c:pt>
                <c:pt idx="975">
                  <c:v>31.959800000000023</c:v>
                </c:pt>
                <c:pt idx="976">
                  <c:v>31.959900000000022</c:v>
                </c:pt>
                <c:pt idx="977">
                  <c:v>31.960000000000022</c:v>
                </c:pt>
                <c:pt idx="978">
                  <c:v>31.960100000000022</c:v>
                </c:pt>
                <c:pt idx="979">
                  <c:v>31.960200000000022</c:v>
                </c:pt>
                <c:pt idx="980">
                  <c:v>31.960300000000021</c:v>
                </c:pt>
                <c:pt idx="981">
                  <c:v>31.960400000000021</c:v>
                </c:pt>
                <c:pt idx="982">
                  <c:v>31.960500000000021</c:v>
                </c:pt>
                <c:pt idx="983">
                  <c:v>31.960600000000021</c:v>
                </c:pt>
                <c:pt idx="984">
                  <c:v>31.960700000000021</c:v>
                </c:pt>
                <c:pt idx="985">
                  <c:v>31.96080000000002</c:v>
                </c:pt>
                <c:pt idx="986">
                  <c:v>31.96090000000002</c:v>
                </c:pt>
                <c:pt idx="987">
                  <c:v>31.96100000000002</c:v>
                </c:pt>
                <c:pt idx="988">
                  <c:v>31.96110000000002</c:v>
                </c:pt>
                <c:pt idx="989">
                  <c:v>31.961200000000019</c:v>
                </c:pt>
                <c:pt idx="990">
                  <c:v>31.961300000000019</c:v>
                </c:pt>
                <c:pt idx="991">
                  <c:v>31.961400000000019</c:v>
                </c:pt>
                <c:pt idx="992">
                  <c:v>31.961500000000019</c:v>
                </c:pt>
                <c:pt idx="993">
                  <c:v>31.961600000000018</c:v>
                </c:pt>
                <c:pt idx="994">
                  <c:v>31.961700000000018</c:v>
                </c:pt>
                <c:pt idx="995">
                  <c:v>31.961800000000018</c:v>
                </c:pt>
                <c:pt idx="996">
                  <c:v>31.961900000000018</c:v>
                </c:pt>
                <c:pt idx="997">
                  <c:v>31.962000000000018</c:v>
                </c:pt>
                <c:pt idx="998">
                  <c:v>31.962100000000017</c:v>
                </c:pt>
                <c:pt idx="999">
                  <c:v>31.962200000000017</c:v>
                </c:pt>
                <c:pt idx="1000">
                  <c:v>31.962300000000017</c:v>
                </c:pt>
              </c:numCache>
            </c:numRef>
          </c:xVal>
          <c:yVal>
            <c:numRef>
              <c:f>Calculs!$J$4:$J$1004</c:f>
              <c:numCache>
                <c:formatCode>0.00</c:formatCode>
                <c:ptCount val="1001"/>
                <c:pt idx="0">
                  <c:v>131.1551130355156</c:v>
                </c:pt>
                <c:pt idx="1">
                  <c:v>131.54017769867295</c:v>
                </c:pt>
                <c:pt idx="2">
                  <c:v>131.9247852732999</c:v>
                </c:pt>
                <c:pt idx="3">
                  <c:v>132.30893720267505</c:v>
                </c:pt>
                <c:pt idx="4">
                  <c:v>132.69263492367816</c:v>
                </c:pt>
                <c:pt idx="5">
                  <c:v>133.07587986682898</c:v>
                </c:pt>
                <c:pt idx="6">
                  <c:v>133.45867345632601</c:v>
                </c:pt>
                <c:pt idx="7">
                  <c:v>133.84101711008469</c:v>
                </c:pt>
                <c:pt idx="8">
                  <c:v>134.22291223977552</c:v>
                </c:pt>
                <c:pt idx="9">
                  <c:v>134.60436025086184</c:v>
                </c:pt>
                <c:pt idx="10">
                  <c:v>134.98536254263723</c:v>
                </c:pt>
                <c:pt idx="11">
                  <c:v>135.36592050419148</c:v>
                </c:pt>
                <c:pt idx="12">
                  <c:v>135.74603551044956</c:v>
                </c:pt>
                <c:pt idx="13">
                  <c:v>136.1257089264306</c:v>
                </c:pt>
                <c:pt idx="14">
                  <c:v>136.50494211143152</c:v>
                </c:pt>
                <c:pt idx="15">
                  <c:v>136.88373641905949</c:v>
                </c:pt>
                <c:pt idx="16">
                  <c:v>137.26209319726416</c:v>
                </c:pt>
                <c:pt idx="17">
                  <c:v>137.64001378836969</c:v>
                </c:pt>
                <c:pt idx="18">
                  <c:v>138.01749952910649</c:v>
                </c:pt>
                <c:pt idx="19">
                  <c:v>138.39455175064282</c:v>
                </c:pt>
                <c:pt idx="20">
                  <c:v>138.77117177861609</c:v>
                </c:pt>
                <c:pt idx="21">
                  <c:v>139.14736093521398</c:v>
                </c:pt>
                <c:pt idx="22">
                  <c:v>139.52312054121981</c:v>
                </c:pt>
                <c:pt idx="23">
                  <c:v>139.89845191392013</c:v>
                </c:pt>
                <c:pt idx="24">
                  <c:v>140.27335636504819</c:v>
                </c:pt>
                <c:pt idx="25">
                  <c:v>140.64783520081599</c:v>
                </c:pt>
                <c:pt idx="26">
                  <c:v>141.02188972194594</c:v>
                </c:pt>
                <c:pt idx="27">
                  <c:v>141.39552122370245</c:v>
                </c:pt>
                <c:pt idx="28">
                  <c:v>141.76873099592314</c:v>
                </c:pt>
                <c:pt idx="29">
                  <c:v>142.14152032304995</c:v>
                </c:pt>
                <c:pt idx="30">
                  <c:v>142.51389048415999</c:v>
                </c:pt>
                <c:pt idx="31">
                  <c:v>142.88584275299615</c:v>
                </c:pt>
                <c:pt idx="32">
                  <c:v>143.25737839799751</c:v>
                </c:pt>
                <c:pt idx="33">
                  <c:v>143.62849868232948</c:v>
                </c:pt>
                <c:pt idx="34">
                  <c:v>143.9992048639138</c:v>
                </c:pt>
                <c:pt idx="35">
                  <c:v>144.36949819545839</c:v>
                </c:pt>
                <c:pt idx="36">
                  <c:v>144.73937992448674</c:v>
                </c:pt>
                <c:pt idx="37">
                  <c:v>145.10885129336734</c:v>
                </c:pt>
                <c:pt idx="38">
                  <c:v>145.47791353934278</c:v>
                </c:pt>
                <c:pt idx="39">
                  <c:v>145.84656789455872</c:v>
                </c:pt>
                <c:pt idx="40">
                  <c:v>146.21481558609258</c:v>
                </c:pt>
                <c:pt idx="41">
                  <c:v>146.58265783598205</c:v>
                </c:pt>
                <c:pt idx="42">
                  <c:v>146.95009586125343</c:v>
                </c:pt>
                <c:pt idx="43">
                  <c:v>147.31713087394974</c:v>
                </c:pt>
                <c:pt idx="44">
                  <c:v>147.68376408115864</c:v>
                </c:pt>
                <c:pt idx="45">
                  <c:v>148.04999668504018</c:v>
                </c:pt>
                <c:pt idx="46">
                  <c:v>148.41582988285433</c:v>
                </c:pt>
                <c:pt idx="47">
                  <c:v>148.78126486698824</c:v>
                </c:pt>
                <c:pt idx="48">
                  <c:v>149.14630282498354</c:v>
                </c:pt>
                <c:pt idx="49">
                  <c:v>149.51094493956319</c:v>
                </c:pt>
                <c:pt idx="50">
                  <c:v>149.87519238865832</c:v>
                </c:pt>
                <c:pt idx="51">
                  <c:v>150.23904634543473</c:v>
                </c:pt>
                <c:pt idx="52">
                  <c:v>150.60250797831944</c:v>
                </c:pt>
                <c:pt idx="53">
                  <c:v>150.96557845102674</c:v>
                </c:pt>
                <c:pt idx="54">
                  <c:v>151.32825892258438</c:v>
                </c:pt>
                <c:pt idx="55">
                  <c:v>151.69055054735935</c:v>
                </c:pt>
                <c:pt idx="56">
                  <c:v>152.05245447508358</c:v>
                </c:pt>
                <c:pt idx="57">
                  <c:v>152.41397185087945</c:v>
                </c:pt>
                <c:pt idx="58">
                  <c:v>152.77510381528515</c:v>
                </c:pt>
                <c:pt idx="59">
                  <c:v>153.1358515042798</c:v>
                </c:pt>
                <c:pt idx="60">
                  <c:v>153.4962160493084</c:v>
                </c:pt>
                <c:pt idx="61">
                  <c:v>153.85619857730677</c:v>
                </c:pt>
                <c:pt idx="62">
                  <c:v>154.21580021072606</c:v>
                </c:pt>
                <c:pt idx="63">
                  <c:v>154.57502206755728</c:v>
                </c:pt>
                <c:pt idx="64">
                  <c:v>154.93386526135563</c:v>
                </c:pt>
                <c:pt idx="65">
                  <c:v>155.29233090126465</c:v>
                </c:pt>
                <c:pt idx="66">
                  <c:v>155.65042009204012</c:v>
                </c:pt>
                <c:pt idx="67">
                  <c:v>156.00813393407401</c:v>
                </c:pt>
                <c:pt idx="68">
                  <c:v>156.36547352341799</c:v>
                </c:pt>
                <c:pt idx="69">
                  <c:v>156.72243995180705</c:v>
                </c:pt>
                <c:pt idx="70">
                  <c:v>157.07903430668273</c:v>
                </c:pt>
                <c:pt idx="71">
                  <c:v>157.43525767121642</c:v>
                </c:pt>
                <c:pt idx="72">
                  <c:v>157.79111112433228</c:v>
                </c:pt>
                <c:pt idx="73">
                  <c:v>158.14659574073013</c:v>
                </c:pt>
                <c:pt idx="74">
                  <c:v>158.50171259090826</c:v>
                </c:pt>
                <c:pt idx="75">
                  <c:v>158.85646274118582</c:v>
                </c:pt>
                <c:pt idx="76">
                  <c:v>159.21084725372538</c:v>
                </c:pt>
                <c:pt idx="77">
                  <c:v>159.56486718655515</c:v>
                </c:pt>
                <c:pt idx="78">
                  <c:v>159.91852359359106</c:v>
                </c:pt>
                <c:pt idx="79">
                  <c:v>160.27181752465876</c:v>
                </c:pt>
                <c:pt idx="80">
                  <c:v>160.6247500255154</c:v>
                </c:pt>
                <c:pt idx="81">
                  <c:v>160.97732213787134</c:v>
                </c:pt>
                <c:pt idx="82">
                  <c:v>161.3295348994117</c:v>
                </c:pt>
                <c:pt idx="83">
                  <c:v>161.6813893438177</c:v>
                </c:pt>
                <c:pt idx="84">
                  <c:v>162.0328865007879</c:v>
                </c:pt>
                <c:pt idx="85">
                  <c:v>162.38402739605931</c:v>
                </c:pt>
                <c:pt idx="86">
                  <c:v>162.73481305142843</c:v>
                </c:pt>
                <c:pt idx="87">
                  <c:v>163.08524448477198</c:v>
                </c:pt>
                <c:pt idx="88">
                  <c:v>163.43532271006762</c:v>
                </c:pt>
                <c:pt idx="89">
                  <c:v>163.78504873741451</c:v>
                </c:pt>
                <c:pt idx="90">
                  <c:v>164.13442357305374</c:v>
                </c:pt>
                <c:pt idx="91">
                  <c:v>164.48344821938855</c:v>
                </c:pt>
                <c:pt idx="92">
                  <c:v>164.8321236750046</c:v>
                </c:pt>
                <c:pt idx="93">
                  <c:v>165.18045093468984</c:v>
                </c:pt>
                <c:pt idx="94">
                  <c:v>165.52843098945453</c:v>
                </c:pt>
                <c:pt idx="95">
                  <c:v>165.8760648265509</c:v>
                </c:pt>
                <c:pt idx="96">
                  <c:v>166.22335342949285</c:v>
                </c:pt>
                <c:pt idx="97">
                  <c:v>166.5702977780754</c:v>
                </c:pt>
                <c:pt idx="98">
                  <c:v>166.91689884839408</c:v>
                </c:pt>
                <c:pt idx="99">
                  <c:v>167.26315761286423</c:v>
                </c:pt>
                <c:pt idx="100">
                  <c:v>167.60907504024001</c:v>
                </c:pt>
                <c:pt idx="101">
                  <c:v>171.04955052912521</c:v>
                </c:pt>
                <c:pt idx="102">
                  <c:v>174.45651352640897</c:v>
                </c:pt>
                <c:pt idx="103">
                  <c:v>177.83089954716377</c:v>
                </c:pt>
                <c:pt idx="104">
                  <c:v>181.17360985472294</c:v>
                </c:pt>
                <c:pt idx="105">
                  <c:v>184.4855131765118</c:v>
                </c:pt>
                <c:pt idx="106">
                  <c:v>187.76744731369195</c:v>
                </c:pt>
                <c:pt idx="107">
                  <c:v>191.0202206524346</c:v>
                </c:pt>
                <c:pt idx="108">
                  <c:v>194.24461358397261</c:v>
                </c:pt>
                <c:pt idx="109">
                  <c:v>197.44137983997732</c:v>
                </c:pt>
                <c:pt idx="110">
                  <c:v>200.61124774926202</c:v>
                </c:pt>
                <c:pt idx="111">
                  <c:v>203.75492142131915</c:v>
                </c:pt>
                <c:pt idx="112">
                  <c:v>206.87308186175107</c:v>
                </c:pt>
                <c:pt idx="113">
                  <c:v>209.96638802424656</c:v>
                </c:pt>
                <c:pt idx="114">
                  <c:v>213.03547780338559</c:v>
                </c:pt>
                <c:pt idx="115">
                  <c:v>216.0809689722183</c:v>
                </c:pt>
                <c:pt idx="116">
                  <c:v>219.10346006825614</c:v>
                </c:pt>
                <c:pt idx="117">
                  <c:v>222.1035312312342</c:v>
                </c:pt>
                <c:pt idx="118">
                  <c:v>225.08174499574679</c:v>
                </c:pt>
                <c:pt idx="119">
                  <c:v>228.03864704162467</c:v>
                </c:pt>
                <c:pt idx="120">
                  <c:v>230.97476690470819</c:v>
                </c:pt>
                <c:pt idx="121">
                  <c:v>233.89061865047361</c:v>
                </c:pt>
                <c:pt idx="122">
                  <c:v>236.78670151279019</c:v>
                </c:pt>
                <c:pt idx="123">
                  <c:v>239.66350049991962</c:v>
                </c:pt>
                <c:pt idx="124">
                  <c:v>242.52148696971753</c:v>
                </c:pt>
                <c:pt idx="125">
                  <c:v>245.36111917585598</c:v>
                </c:pt>
                <c:pt idx="126">
                  <c:v>248.18284278675742</c:v>
                </c:pt>
                <c:pt idx="127">
                  <c:v>250.98709137881079</c:v>
                </c:pt>
                <c:pt idx="128">
                  <c:v>253.77428690533054</c:v>
                </c:pt>
                <c:pt idx="129">
                  <c:v>256.54484014261737</c:v>
                </c:pt>
                <c:pt idx="130">
                  <c:v>259.29915111438555</c:v>
                </c:pt>
                <c:pt idx="131">
                  <c:v>262.03760949573331</c:v>
                </c:pt>
                <c:pt idx="132">
                  <c:v>264.760594997753</c:v>
                </c:pt>
                <c:pt idx="133">
                  <c:v>267.46847773380051</c:v>
                </c:pt>
                <c:pt idx="134">
                  <c:v>270.16161856837465</c:v>
                </c:pt>
                <c:pt idx="135">
                  <c:v>272.84036944949048</c:v>
                </c:pt>
                <c:pt idx="136">
                  <c:v>275.50507372536993</c:v>
                </c:pt>
                <c:pt idx="137">
                  <c:v>278.15606644621528</c:v>
                </c:pt>
                <c:pt idx="138">
                  <c:v>280.79367465177751</c:v>
                </c:pt>
                <c:pt idx="139">
                  <c:v>283.41821764538076</c:v>
                </c:pt>
                <c:pt idx="140">
                  <c:v>286.03000725501641</c:v>
                </c:pt>
                <c:pt idx="141">
                  <c:v>288.62934808207507</c:v>
                </c:pt>
                <c:pt idx="142">
                  <c:v>291.21653773824261</c:v>
                </c:pt>
                <c:pt idx="143">
                  <c:v>293.79186707104498</c:v>
                </c:pt>
                <c:pt idx="144">
                  <c:v>296.3556203784882</c:v>
                </c:pt>
                <c:pt idx="145">
                  <c:v>298.90807561320275</c:v>
                </c:pt>
                <c:pt idx="146">
                  <c:v>301.4495045764661</c:v>
                </c:pt>
                <c:pt idx="147">
                  <c:v>303.98017310244205</c:v>
                </c:pt>
                <c:pt idx="148">
                  <c:v>306.50034123294313</c:v>
                </c:pt>
                <c:pt idx="149">
                  <c:v>309.01026338298863</c:v>
                </c:pt>
                <c:pt idx="150">
                  <c:v>311.51018849739995</c:v>
                </c:pt>
                <c:pt idx="151">
                  <c:v>314.00036019864319</c:v>
                </c:pt>
                <c:pt idx="152">
                  <c:v>316.48101692609765</c:v>
                </c:pt>
                <c:pt idx="153">
                  <c:v>318.95239206689899</c:v>
                </c:pt>
                <c:pt idx="154">
                  <c:v>321.41471407847382</c:v>
                </c:pt>
                <c:pt idx="155">
                  <c:v>323.86820660285281</c:v>
                </c:pt>
                <c:pt idx="156">
                  <c:v>326.31308857281789</c:v>
                </c:pt>
                <c:pt idx="157">
                  <c:v>328.74957430990781</c:v>
                </c:pt>
                <c:pt idx="158">
                  <c:v>331.17787361427469</c:v>
                </c:pt>
                <c:pt idx="159">
                  <c:v>333.59819184635199</c:v>
                </c:pt>
                <c:pt idx="160">
                  <c:v>336.01073000026224</c:v>
                </c:pt>
                <c:pt idx="161">
                  <c:v>338.41568476885874</c:v>
                </c:pt>
                <c:pt idx="162">
                  <c:v>340.81324860026325</c:v>
                </c:pt>
                <c:pt idx="163">
                  <c:v>343.20360974572804</c:v>
                </c:pt>
                <c:pt idx="164">
                  <c:v>345.5869522986161</c:v>
                </c:pt>
                <c:pt idx="165">
                  <c:v>347.96345622426207</c:v>
                </c:pt>
                <c:pt idx="166">
                  <c:v>350.33329738044318</c:v>
                </c:pt>
                <c:pt idx="167">
                  <c:v>352.69664752816016</c:v>
                </c:pt>
                <c:pt idx="168">
                  <c:v>355.05367433240019</c:v>
                </c:pt>
                <c:pt idx="169">
                  <c:v>357.40454135253106</c:v>
                </c:pt>
                <c:pt idx="170">
                  <c:v>359.74940802195715</c:v>
                </c:pt>
                <c:pt idx="171">
                  <c:v>362.088429616658</c:v>
                </c:pt>
                <c:pt idx="172">
                  <c:v>364.42175721222935</c:v>
                </c:pt>
                <c:pt idx="173">
                  <c:v>366.7495376290596</c:v>
                </c:pt>
                <c:pt idx="174">
                  <c:v>369.07191336530246</c:v>
                </c:pt>
                <c:pt idx="175">
                  <c:v>371.38902251735652</c:v>
                </c:pt>
                <c:pt idx="176">
                  <c:v>373.70099868763566</c:v>
                </c:pt>
                <c:pt idx="177">
                  <c:v>376.00797087951895</c:v>
                </c:pt>
                <c:pt idx="178">
                  <c:v>378.31006337950743</c:v>
                </c:pt>
                <c:pt idx="179">
                  <c:v>380.60739562679538</c:v>
                </c:pt>
                <c:pt idx="180">
                  <c:v>382.9000820706903</c:v>
                </c:pt>
                <c:pt idx="181">
                  <c:v>385.18823201659052</c:v>
                </c:pt>
                <c:pt idx="182">
                  <c:v>387.47194946155884</c:v>
                </c:pt>
                <c:pt idx="183">
                  <c:v>389.75133292091084</c:v>
                </c:pt>
                <c:pt idx="184">
                  <c:v>392.02647524766542</c:v>
                </c:pt>
                <c:pt idx="185">
                  <c:v>394.29746344717358</c:v>
                </c:pt>
                <c:pt idx="186">
                  <c:v>396.5643784897353</c:v>
                </c:pt>
                <c:pt idx="187">
                  <c:v>398.82729512451004</c:v>
                </c:pt>
                <c:pt idx="188">
                  <c:v>401.08628169849811</c:v>
                </c:pt>
                <c:pt idx="189">
                  <c:v>403.34139998478122</c:v>
                </c:pt>
                <c:pt idx="190">
                  <c:v>405.59270502452182</c:v>
                </c:pt>
                <c:pt idx="191">
                  <c:v>407.84024498739211</c:v>
                </c:pt>
                <c:pt idx="192">
                  <c:v>410.0840610550971</c:v>
                </c:pt>
                <c:pt idx="193">
                  <c:v>412.3241873324406</c:v>
                </c:pt>
                <c:pt idx="194">
                  <c:v>414.56065078994419</c:v>
                </c:pt>
                <c:pt idx="195">
                  <c:v>416.79347124136677</c:v>
                </c:pt>
                <c:pt idx="196">
                  <c:v>419.02266135860879</c:v>
                </c:pt>
                <c:pt idx="197">
                  <c:v>421.2482267254648</c:v>
                </c:pt>
                <c:pt idx="198">
                  <c:v>423.47016593056912</c:v>
                </c:pt>
                <c:pt idx="199">
                  <c:v>425.68847069873385</c:v>
                </c:pt>
                <c:pt idx="200">
                  <c:v>427.90312605878336</c:v>
                </c:pt>
                <c:pt idx="201">
                  <c:v>430.11411054501207</c:v>
                </c:pt>
                <c:pt idx="202">
                  <c:v>432.32139642859028</c:v>
                </c:pt>
                <c:pt idx="203">
                  <c:v>434.52494997465374</c:v>
                </c:pt>
                <c:pt idx="204">
                  <c:v>436.72473172045261</c:v>
                </c:pt>
                <c:pt idx="205">
                  <c:v>438.92069676980202</c:v>
                </c:pt>
                <c:pt idx="206">
                  <c:v>441.11279509914567</c:v>
                </c:pt>
                <c:pt idx="207">
                  <c:v>443.30097187078508</c:v>
                </c:pt>
                <c:pt idx="208">
                  <c:v>445.48516774919801</c:v>
                </c:pt>
                <c:pt idx="209">
                  <c:v>447.66531921682895</c:v>
                </c:pt>
                <c:pt idx="210">
                  <c:v>449.84135888624155</c:v>
                </c:pt>
                <c:pt idx="211">
                  <c:v>452.01321580604639</c:v>
                </c:pt>
                <c:pt idx="212">
                  <c:v>454.18081575852563</c:v>
                </c:pt>
                <c:pt idx="213">
                  <c:v>456.34408154735303</c:v>
                </c:pt>
                <c:pt idx="214">
                  <c:v>458.50293327423822</c:v>
                </c:pt>
                <c:pt idx="215">
                  <c:v>460.65728860370092</c:v>
                </c:pt>
                <c:pt idx="216">
                  <c:v>462.80706301550225</c:v>
                </c:pt>
                <c:pt idx="217">
                  <c:v>464.95217004452724</c:v>
                </c:pt>
                <c:pt idx="218">
                  <c:v>467.09252150812847</c:v>
                </c:pt>
                <c:pt idx="219">
                  <c:v>469.22802772110998</c:v>
                </c:pt>
                <c:pt idx="220">
                  <c:v>471.35859769866062</c:v>
                </c:pt>
                <c:pt idx="221">
                  <c:v>473.48413934763943</c:v>
                </c:pt>
                <c:pt idx="222">
                  <c:v>475.60455964668336</c:v>
                </c:pt>
                <c:pt idx="223">
                  <c:v>477.71976481564786</c:v>
                </c:pt>
                <c:pt idx="224">
                  <c:v>479.82966047491601</c:v>
                </c:pt>
                <c:pt idx="225">
                  <c:v>481.93415179511879</c:v>
                </c:pt>
                <c:pt idx="226">
                  <c:v>484.03314363780771</c:v>
                </c:pt>
                <c:pt idx="227">
                  <c:v>486.1265406876081</c:v>
                </c:pt>
                <c:pt idx="228">
                  <c:v>488.21424757636521</c:v>
                </c:pt>
                <c:pt idx="229">
                  <c:v>490.29616899977214</c:v>
                </c:pt>
                <c:pt idx="230">
                  <c:v>492.3722098269451</c:v>
                </c:pt>
                <c:pt idx="231">
                  <c:v>494.44227520338484</c:v>
                </c:pt>
                <c:pt idx="232">
                  <c:v>496.50627064773647</c:v>
                </c:pt>
                <c:pt idx="233">
                  <c:v>498.56410214273308</c:v>
                </c:pt>
                <c:pt idx="234">
                  <c:v>500.61567622068264</c:v>
                </c:pt>
                <c:pt idx="235">
                  <c:v>502.66090004383233</c:v>
                </c:pt>
                <c:pt idx="236">
                  <c:v>504.69968147991943</c:v>
                </c:pt>
                <c:pt idx="237">
                  <c:v>506.73192917319687</c:v>
                </c:pt>
                <c:pt idx="238">
                  <c:v>508.75755261119798</c:v>
                </c:pt>
                <c:pt idx="239">
                  <c:v>510.77646218748623</c:v>
                </c:pt>
                <c:pt idx="240">
                  <c:v>512.78856926061667</c:v>
                </c:pt>
                <c:pt idx="241">
                  <c:v>514.79378620951877</c:v>
                </c:pt>
                <c:pt idx="242">
                  <c:v>516.79202648549369</c:v>
                </c:pt>
                <c:pt idx="243">
                  <c:v>518.7832046610049</c:v>
                </c:pt>
                <c:pt idx="244">
                  <c:v>520.76723647542838</c:v>
                </c:pt>
                <c:pt idx="245">
                  <c:v>522.74403887791402</c:v>
                </c:pt>
                <c:pt idx="246">
                  <c:v>524.71353006750087</c:v>
                </c:pt>
                <c:pt idx="247">
                  <c:v>526.67562953061804</c:v>
                </c:pt>
                <c:pt idx="248">
                  <c:v>528.63025807609188</c:v>
                </c:pt>
                <c:pt idx="249">
                  <c:v>530.57733786777453</c:v>
                </c:pt>
                <c:pt idx="250">
                  <c:v>532.51679245489856</c:v>
                </c:pt>
                <c:pt idx="251">
                  <c:v>534.44854680025617</c:v>
                </c:pt>
                <c:pt idx="252">
                  <c:v>536.37252730629598</c:v>
                </c:pt>
                <c:pt idx="253">
                  <c:v>538.28866183922275</c:v>
                </c:pt>
                <c:pt idx="254">
                  <c:v>540.19687975118097</c:v>
                </c:pt>
                <c:pt idx="255">
                  <c:v>542.0971119005992</c:v>
                </c:pt>
                <c:pt idx="256">
                  <c:v>543.98929067076608</c:v>
                </c:pt>
                <c:pt idx="257">
                  <c:v>545.87334998670576</c:v>
                </c:pt>
                <c:pt idx="258">
                  <c:v>547.74922533041672</c:v>
                </c:pt>
                <c:pt idx="259">
                  <c:v>549.61685375453499</c:v>
                </c:pt>
                <c:pt idx="260">
                  <c:v>551.47617389447896</c:v>
                </c:pt>
                <c:pt idx="261">
                  <c:v>553.32712597913087</c:v>
                </c:pt>
                <c:pt idx="262">
                  <c:v>555.16965184010769</c:v>
                </c:pt>
                <c:pt idx="263">
                  <c:v>557.00369491967047</c:v>
                </c:pt>
                <c:pt idx="264">
                  <c:v>558.82920027732166</c:v>
                </c:pt>
                <c:pt idx="265">
                  <c:v>560.64611459513537</c:v>
                </c:pt>
                <c:pt idx="266">
                  <c:v>562.45438618186495</c:v>
                </c:pt>
                <c:pt idx="267">
                  <c:v>564.25396497587133</c:v>
                </c:pt>
                <c:pt idx="268">
                  <c:v>566.04480254691271</c:v>
                </c:pt>
                <c:pt idx="269">
                  <c:v>567.82685209683598</c:v>
                </c:pt>
                <c:pt idx="270">
                  <c:v>569.60006845920793</c:v>
                </c:pt>
                <c:pt idx="271">
                  <c:v>571.3644080979243</c:v>
                </c:pt>
                <c:pt idx="272">
                  <c:v>573.11982910483289</c:v>
                </c:pt>
                <c:pt idx="273">
                  <c:v>574.86629119640565</c:v>
                </c:pt>
                <c:pt idx="274">
                  <c:v>576.60375570949509</c:v>
                </c:pt>
                <c:pt idx="275">
                  <c:v>578.33218559620786</c:v>
                </c:pt>
                <c:pt idx="276">
                  <c:v>580.0515454179282</c:v>
                </c:pt>
                <c:pt idx="277">
                  <c:v>581.76180133852392</c:v>
                </c:pt>
                <c:pt idx="278">
                  <c:v>583.46292111676553</c:v>
                </c:pt>
                <c:pt idx="279">
                  <c:v>585.15487409798925</c:v>
                </c:pt>
                <c:pt idx="280">
                  <c:v>586.83763120503329</c:v>
                </c:pt>
                <c:pt idx="281">
                  <c:v>588.5111649284778</c:v>
                </c:pt>
                <c:pt idx="282">
                  <c:v>590.17544931621558</c:v>
                </c:pt>
                <c:pt idx="283">
                  <c:v>591.83045996238263</c:v>
                </c:pt>
                <c:pt idx="284">
                  <c:v>593.47617399567559</c:v>
                </c:pt>
                <c:pt idx="285">
                  <c:v>595.11257006708274</c:v>
                </c:pt>
                <c:pt idx="286">
                  <c:v>596.73962833705514</c:v>
                </c:pt>
                <c:pt idx="287">
                  <c:v>598.35733046214398</c:v>
                </c:pt>
                <c:pt idx="288">
                  <c:v>599.96565958112842</c:v>
                </c:pt>
                <c:pt idx="289">
                  <c:v>601.56460030065989</c:v>
                </c:pt>
                <c:pt idx="290">
                  <c:v>603.15413868044607</c:v>
                </c:pt>
                <c:pt idx="291">
                  <c:v>604.73426221799912</c:v>
                </c:pt>
                <c:pt idx="292">
                  <c:v>606.30495983297089</c:v>
                </c:pt>
                <c:pt idx="293">
                  <c:v>607.86622185109775</c:v>
                </c:pt>
                <c:pt idx="294">
                  <c:v>609.41803998777812</c:v>
                </c:pt>
                <c:pt idx="295">
                  <c:v>610.96040733130394</c:v>
                </c:pt>
                <c:pt idx="296">
                  <c:v>612.49331832576706</c:v>
                </c:pt>
                <c:pt idx="297">
                  <c:v>614.01676875366252</c:v>
                </c:pt>
                <c:pt idx="298">
                  <c:v>615.53075571820784</c:v>
                </c:pt>
                <c:pt idx="299">
                  <c:v>617.03527762539943</c:v>
                </c:pt>
                <c:pt idx="300">
                  <c:v>618.5303341658248</c:v>
                </c:pt>
                <c:pt idx="301">
                  <c:v>620.01592629624997</c:v>
                </c:pt>
                <c:pt idx="302">
                  <c:v>621.49205622100021</c:v>
                </c:pt>
                <c:pt idx="303">
                  <c:v>622.9587273731529</c:v>
                </c:pt>
                <c:pt idx="304">
                  <c:v>624.41594439555956</c:v>
                </c:pt>
                <c:pt idx="305">
                  <c:v>625.86371312171445</c:v>
                </c:pt>
                <c:pt idx="306">
                  <c:v>627.30204055648642</c:v>
                </c:pt>
                <c:pt idx="307">
                  <c:v>628.73093485673064</c:v>
                </c:pt>
                <c:pt idx="308">
                  <c:v>630.15040531179523</c:v>
                </c:pt>
                <c:pt idx="309">
                  <c:v>631.56046232393908</c:v>
                </c:pt>
                <c:pt idx="310">
                  <c:v>632.96111738867535</c:v>
                </c:pt>
                <c:pt idx="311">
                  <c:v>634.35238307505551</c:v>
                </c:pt>
                <c:pt idx="312">
                  <c:v>635.73427300590731</c:v>
                </c:pt>
                <c:pt idx="313">
                  <c:v>637.10680183804084</c:v>
                </c:pt>
                <c:pt idx="314">
                  <c:v>638.46998524243634</c:v>
                </c:pt>
                <c:pt idx="315">
                  <c:v>639.82383988442575</c:v>
                </c:pt>
                <c:pt idx="316">
                  <c:v>641.1683834038804</c:v>
                </c:pt>
                <c:pt idx="317">
                  <c:v>642.50363439541752</c:v>
                </c:pt>
                <c:pt idx="318">
                  <c:v>643.82961238863663</c:v>
                </c:pt>
                <c:pt idx="319">
                  <c:v>645.14633782839701</c:v>
                </c:pt>
                <c:pt idx="320">
                  <c:v>646.45383205514679</c:v>
                </c:pt>
                <c:pt idx="321">
                  <c:v>647.75211728531451</c:v>
                </c:pt>
                <c:pt idx="322">
                  <c:v>649.0412165917727</c:v>
                </c:pt>
                <c:pt idx="323">
                  <c:v>650.32115388438308</c:v>
                </c:pt>
                <c:pt idx="324">
                  <c:v>651.59195389063291</c:v>
                </c:pt>
                <c:pt idx="325">
                  <c:v>652.85364213637047</c:v>
                </c:pt>
                <c:pt idx="326">
                  <c:v>654.10624492664931</c:v>
                </c:pt>
                <c:pt idx="327">
                  <c:v>655.34978932668855</c:v>
                </c:pt>
                <c:pt idx="328">
                  <c:v>656.58430314295663</c:v>
                </c:pt>
                <c:pt idx="329">
                  <c:v>657.80981490438671</c:v>
                </c:pt>
                <c:pt idx="330">
                  <c:v>659.0263538437307</c:v>
                </c:pt>
                <c:pt idx="331">
                  <c:v>660.23394987905749</c:v>
                </c:pt>
                <c:pt idx="332">
                  <c:v>661.43263359540299</c:v>
                </c:pt>
                <c:pt idx="333">
                  <c:v>662.62243622657741</c:v>
                </c:pt>
                <c:pt idx="334">
                  <c:v>663.80338963713587</c:v>
                </c:pt>
                <c:pt idx="335">
                  <c:v>664.97552630451685</c:v>
                </c:pt>
                <c:pt idx="336">
                  <c:v>666.13887930135445</c:v>
                </c:pt>
                <c:pt idx="337">
                  <c:v>667.29348227796925</c:v>
                </c:pt>
                <c:pt idx="338">
                  <c:v>668.43936944504139</c:v>
                </c:pt>
                <c:pt idx="339">
                  <c:v>669.57657555647108</c:v>
                </c:pt>
                <c:pt idx="340">
                  <c:v>670.70513589242989</c:v>
                </c:pt>
                <c:pt idx="341">
                  <c:v>671.82508624260674</c:v>
                </c:pt>
                <c:pt idx="342">
                  <c:v>672.93646288965169</c:v>
                </c:pt>
                <c:pt idx="343">
                  <c:v>674.03930259282106</c:v>
                </c:pt>
                <c:pt idx="344">
                  <c:v>675.13364257182627</c:v>
                </c:pt>
                <c:pt idx="345">
                  <c:v>676.21952049088975</c:v>
                </c:pt>
                <c:pt idx="346">
                  <c:v>677.29697444300973</c:v>
                </c:pt>
                <c:pt idx="347">
                  <c:v>678.36604293443634</c:v>
                </c:pt>
                <c:pt idx="348">
                  <c:v>679.42676486936057</c:v>
                </c:pt>
                <c:pt idx="349">
                  <c:v>680.47917953481897</c:v>
                </c:pt>
                <c:pt idx="350">
                  <c:v>681.52332658581406</c:v>
                </c:pt>
                <c:pt idx="351">
                  <c:v>682.55924603065318</c:v>
                </c:pt>
                <c:pt idx="352">
                  <c:v>683.58697821650571</c:v>
                </c:pt>
                <c:pt idx="353">
                  <c:v>684.60656381518106</c:v>
                </c:pt>
                <c:pt idx="354">
                  <c:v>685.61804380912645</c:v>
                </c:pt>
                <c:pt idx="355">
                  <c:v>686.62145947764645</c:v>
                </c:pt>
                <c:pt idx="356">
                  <c:v>687.61685238334428</c:v>
                </c:pt>
                <c:pt idx="357">
                  <c:v>688.60426435878492</c:v>
                </c:pt>
                <c:pt idx="358">
                  <c:v>689.58373749338045</c:v>
                </c:pt>
                <c:pt idx="359">
                  <c:v>690.55531412049697</c:v>
                </c:pt>
                <c:pt idx="360">
                  <c:v>691.51903680478404</c:v>
                </c:pt>
                <c:pt idx="361">
                  <c:v>692.47494832972495</c:v>
                </c:pt>
                <c:pt idx="362">
                  <c:v>693.42309168540851</c:v>
                </c:pt>
                <c:pt idx="363">
                  <c:v>694.36351005652091</c:v>
                </c:pt>
                <c:pt idx="364">
                  <c:v>695.29624681055748</c:v>
                </c:pt>
                <c:pt idx="365">
                  <c:v>696.2213454862532</c:v>
                </c:pt>
                <c:pt idx="366">
                  <c:v>697.13884978223132</c:v>
                </c:pt>
                <c:pt idx="367">
                  <c:v>698.04880354586874</c:v>
                </c:pt>
                <c:pt idx="368">
                  <c:v>698.95125076237684</c:v>
                </c:pt>
                <c:pt idx="369">
                  <c:v>699.84623554409723</c:v>
                </c:pt>
                <c:pt idx="370">
                  <c:v>700.73380212001018</c:v>
                </c:pt>
                <c:pt idx="371">
                  <c:v>701.61399482545505</c:v>
                </c:pt>
                <c:pt idx="372">
                  <c:v>702.48685809206074</c:v>
                </c:pt>
                <c:pt idx="373">
                  <c:v>703.35243643788465</c:v>
                </c:pt>
                <c:pt idx="374">
                  <c:v>704.21077445775859</c:v>
                </c:pt>
                <c:pt idx="375">
                  <c:v>705.06191681383962</c:v>
                </c:pt>
                <c:pt idx="376">
                  <c:v>705.90590822636489</c:v>
                </c:pt>
                <c:pt idx="377">
                  <c:v>706.74279346460708</c:v>
                </c:pt>
                <c:pt idx="378">
                  <c:v>706.74279346460708</c:v>
                </c:pt>
                <c:pt idx="379">
                  <c:v>706.74279346460708</c:v>
                </c:pt>
                <c:pt idx="380">
                  <c:v>706.74279346460708</c:v>
                </c:pt>
                <c:pt idx="381">
                  <c:v>706.74279346460708</c:v>
                </c:pt>
                <c:pt idx="382">
                  <c:v>706.74279346460708</c:v>
                </c:pt>
                <c:pt idx="383">
                  <c:v>706.74279346460708</c:v>
                </c:pt>
                <c:pt idx="384">
                  <c:v>706.74279346460708</c:v>
                </c:pt>
                <c:pt idx="385">
                  <c:v>706.74279346460708</c:v>
                </c:pt>
                <c:pt idx="386">
                  <c:v>706.74279346460708</c:v>
                </c:pt>
                <c:pt idx="387">
                  <c:v>706.74279346460708</c:v>
                </c:pt>
                <c:pt idx="388">
                  <c:v>706.74279346460708</c:v>
                </c:pt>
                <c:pt idx="389">
                  <c:v>706.74279346460708</c:v>
                </c:pt>
                <c:pt idx="390">
                  <c:v>706.74279346460708</c:v>
                </c:pt>
                <c:pt idx="391">
                  <c:v>706.74279346460708</c:v>
                </c:pt>
                <c:pt idx="392">
                  <c:v>706.74279346460708</c:v>
                </c:pt>
                <c:pt idx="393">
                  <c:v>706.74279346460708</c:v>
                </c:pt>
                <c:pt idx="394">
                  <c:v>706.74279346460708</c:v>
                </c:pt>
                <c:pt idx="395">
                  <c:v>706.74279346460708</c:v>
                </c:pt>
                <c:pt idx="396">
                  <c:v>706.74279346460708</c:v>
                </c:pt>
                <c:pt idx="397">
                  <c:v>706.74279346460708</c:v>
                </c:pt>
                <c:pt idx="398">
                  <c:v>706.74279346460708</c:v>
                </c:pt>
                <c:pt idx="399">
                  <c:v>706.74279346460708</c:v>
                </c:pt>
                <c:pt idx="400">
                  <c:v>706.74279346460708</c:v>
                </c:pt>
                <c:pt idx="401">
                  <c:v>706.74279346460708</c:v>
                </c:pt>
                <c:pt idx="402">
                  <c:v>706.74279346460708</c:v>
                </c:pt>
                <c:pt idx="403">
                  <c:v>706.74279346460708</c:v>
                </c:pt>
                <c:pt idx="404">
                  <c:v>706.74279346460708</c:v>
                </c:pt>
                <c:pt idx="405">
                  <c:v>706.74279346460708</c:v>
                </c:pt>
                <c:pt idx="406">
                  <c:v>706.74279346460708</c:v>
                </c:pt>
                <c:pt idx="407">
                  <c:v>706.74279346460708</c:v>
                </c:pt>
                <c:pt idx="408">
                  <c:v>706.74279346460708</c:v>
                </c:pt>
                <c:pt idx="409">
                  <c:v>706.74279346460708</c:v>
                </c:pt>
                <c:pt idx="410">
                  <c:v>706.74279346460708</c:v>
                </c:pt>
                <c:pt idx="411">
                  <c:v>706.74279346460708</c:v>
                </c:pt>
                <c:pt idx="412">
                  <c:v>706.74279346460708</c:v>
                </c:pt>
                <c:pt idx="413">
                  <c:v>706.74279346460708</c:v>
                </c:pt>
                <c:pt idx="414">
                  <c:v>706.74279346460708</c:v>
                </c:pt>
                <c:pt idx="415">
                  <c:v>706.74279346460708</c:v>
                </c:pt>
                <c:pt idx="416">
                  <c:v>706.74279346460708</c:v>
                </c:pt>
                <c:pt idx="417">
                  <c:v>706.74279346460708</c:v>
                </c:pt>
                <c:pt idx="418">
                  <c:v>706.74279346460708</c:v>
                </c:pt>
                <c:pt idx="419">
                  <c:v>706.74279346460708</c:v>
                </c:pt>
                <c:pt idx="420">
                  <c:v>706.74279346460708</c:v>
                </c:pt>
                <c:pt idx="421">
                  <c:v>706.74279346460708</c:v>
                </c:pt>
                <c:pt idx="422">
                  <c:v>706.74279346460708</c:v>
                </c:pt>
                <c:pt idx="423">
                  <c:v>706.74279346460708</c:v>
                </c:pt>
                <c:pt idx="424">
                  <c:v>706.74279346460708</c:v>
                </c:pt>
                <c:pt idx="425">
                  <c:v>706.74279346460708</c:v>
                </c:pt>
                <c:pt idx="426">
                  <c:v>706.74279346460708</c:v>
                </c:pt>
                <c:pt idx="427">
                  <c:v>706.74279346460708</c:v>
                </c:pt>
                <c:pt idx="428">
                  <c:v>706.74279346460708</c:v>
                </c:pt>
                <c:pt idx="429">
                  <c:v>706.74279346460708</c:v>
                </c:pt>
                <c:pt idx="430">
                  <c:v>706.74279346460708</c:v>
                </c:pt>
                <c:pt idx="431">
                  <c:v>706.74279346460708</c:v>
                </c:pt>
                <c:pt idx="432">
                  <c:v>706.74279346460708</c:v>
                </c:pt>
                <c:pt idx="433">
                  <c:v>706.74279346460708</c:v>
                </c:pt>
                <c:pt idx="434">
                  <c:v>706.74279346460708</c:v>
                </c:pt>
                <c:pt idx="435">
                  <c:v>706.74279346460708</c:v>
                </c:pt>
                <c:pt idx="436">
                  <c:v>706.74279346460708</c:v>
                </c:pt>
                <c:pt idx="437">
                  <c:v>706.74279346460708</c:v>
                </c:pt>
                <c:pt idx="438">
                  <c:v>706.74279346460708</c:v>
                </c:pt>
                <c:pt idx="439">
                  <c:v>706.74279346460708</c:v>
                </c:pt>
                <c:pt idx="440">
                  <c:v>706.74279346460708</c:v>
                </c:pt>
                <c:pt idx="441">
                  <c:v>706.74279346460708</c:v>
                </c:pt>
                <c:pt idx="442">
                  <c:v>706.74279346460708</c:v>
                </c:pt>
                <c:pt idx="443">
                  <c:v>706.74279346460708</c:v>
                </c:pt>
                <c:pt idx="444">
                  <c:v>706.74279346460708</c:v>
                </c:pt>
                <c:pt idx="445">
                  <c:v>706.74279346460708</c:v>
                </c:pt>
                <c:pt idx="446">
                  <c:v>706.74279346460708</c:v>
                </c:pt>
                <c:pt idx="447">
                  <c:v>706.74279346460708</c:v>
                </c:pt>
                <c:pt idx="448">
                  <c:v>706.74279346460708</c:v>
                </c:pt>
                <c:pt idx="449">
                  <c:v>706.74279346460708</c:v>
                </c:pt>
                <c:pt idx="450">
                  <c:v>706.74279346460708</c:v>
                </c:pt>
                <c:pt idx="451">
                  <c:v>706.74279346460708</c:v>
                </c:pt>
                <c:pt idx="452">
                  <c:v>706.74279346460708</c:v>
                </c:pt>
                <c:pt idx="453">
                  <c:v>706.74279346460708</c:v>
                </c:pt>
                <c:pt idx="454">
                  <c:v>706.74279346460708</c:v>
                </c:pt>
                <c:pt idx="455">
                  <c:v>706.74279346460708</c:v>
                </c:pt>
                <c:pt idx="456">
                  <c:v>706.74279346460708</c:v>
                </c:pt>
                <c:pt idx="457">
                  <c:v>706.74279346460708</c:v>
                </c:pt>
                <c:pt idx="458">
                  <c:v>706.74279346460708</c:v>
                </c:pt>
                <c:pt idx="459">
                  <c:v>706.74279346460708</c:v>
                </c:pt>
                <c:pt idx="460">
                  <c:v>706.74279346460708</c:v>
                </c:pt>
                <c:pt idx="461">
                  <c:v>706.74279346460708</c:v>
                </c:pt>
                <c:pt idx="462">
                  <c:v>706.74279346460708</c:v>
                </c:pt>
                <c:pt idx="463">
                  <c:v>706.74279346460708</c:v>
                </c:pt>
                <c:pt idx="464">
                  <c:v>706.74279346460708</c:v>
                </c:pt>
                <c:pt idx="465">
                  <c:v>706.74279346460708</c:v>
                </c:pt>
                <c:pt idx="466">
                  <c:v>706.74279346460708</c:v>
                </c:pt>
                <c:pt idx="467">
                  <c:v>706.74279346460708</c:v>
                </c:pt>
                <c:pt idx="468">
                  <c:v>706.74279346460708</c:v>
                </c:pt>
                <c:pt idx="469">
                  <c:v>706.74279346460708</c:v>
                </c:pt>
                <c:pt idx="470">
                  <c:v>706.74279346460708</c:v>
                </c:pt>
                <c:pt idx="471">
                  <c:v>706.74279346460708</c:v>
                </c:pt>
                <c:pt idx="472">
                  <c:v>706.74279346460708</c:v>
                </c:pt>
                <c:pt idx="473">
                  <c:v>706.74279346460708</c:v>
                </c:pt>
                <c:pt idx="474">
                  <c:v>706.74279346460708</c:v>
                </c:pt>
                <c:pt idx="475">
                  <c:v>706.74279346460708</c:v>
                </c:pt>
                <c:pt idx="476">
                  <c:v>706.74279346460708</c:v>
                </c:pt>
                <c:pt idx="477">
                  <c:v>706.74279346460708</c:v>
                </c:pt>
                <c:pt idx="478">
                  <c:v>706.74279346460708</c:v>
                </c:pt>
                <c:pt idx="479">
                  <c:v>706.74279346460708</c:v>
                </c:pt>
                <c:pt idx="480">
                  <c:v>706.74279346460708</c:v>
                </c:pt>
                <c:pt idx="481">
                  <c:v>706.74279346460708</c:v>
                </c:pt>
                <c:pt idx="482">
                  <c:v>706.74279346460708</c:v>
                </c:pt>
                <c:pt idx="483">
                  <c:v>706.74279346460708</c:v>
                </c:pt>
                <c:pt idx="484">
                  <c:v>706.74279346460708</c:v>
                </c:pt>
                <c:pt idx="485">
                  <c:v>706.74279346460708</c:v>
                </c:pt>
                <c:pt idx="486">
                  <c:v>706.74279346460708</c:v>
                </c:pt>
                <c:pt idx="487">
                  <c:v>706.74279346460708</c:v>
                </c:pt>
                <c:pt idx="488">
                  <c:v>706.74279346460708</c:v>
                </c:pt>
                <c:pt idx="489">
                  <c:v>706.74279346460708</c:v>
                </c:pt>
                <c:pt idx="490">
                  <c:v>706.74279346460708</c:v>
                </c:pt>
                <c:pt idx="491">
                  <c:v>706.74279346460708</c:v>
                </c:pt>
                <c:pt idx="492">
                  <c:v>706.74279346460708</c:v>
                </c:pt>
                <c:pt idx="493">
                  <c:v>706.74279346460708</c:v>
                </c:pt>
                <c:pt idx="494">
                  <c:v>706.74279346460708</c:v>
                </c:pt>
                <c:pt idx="495">
                  <c:v>706.74279346460708</c:v>
                </c:pt>
                <c:pt idx="496">
                  <c:v>706.74279346460708</c:v>
                </c:pt>
                <c:pt idx="497">
                  <c:v>706.74279346460708</c:v>
                </c:pt>
                <c:pt idx="498">
                  <c:v>706.74279346460708</c:v>
                </c:pt>
                <c:pt idx="499">
                  <c:v>706.74279346460708</c:v>
                </c:pt>
                <c:pt idx="500">
                  <c:v>706.74279346460708</c:v>
                </c:pt>
                <c:pt idx="501">
                  <c:v>706.74279346460708</c:v>
                </c:pt>
                <c:pt idx="502">
                  <c:v>706.74279346460708</c:v>
                </c:pt>
                <c:pt idx="503">
                  <c:v>706.74279346460708</c:v>
                </c:pt>
                <c:pt idx="504">
                  <c:v>706.74279346460708</c:v>
                </c:pt>
                <c:pt idx="505">
                  <c:v>706.74279346460708</c:v>
                </c:pt>
                <c:pt idx="506">
                  <c:v>706.74279346460708</c:v>
                </c:pt>
                <c:pt idx="507">
                  <c:v>706.74279346460708</c:v>
                </c:pt>
                <c:pt idx="508">
                  <c:v>706.74279346460708</c:v>
                </c:pt>
                <c:pt idx="509">
                  <c:v>706.74279346460708</c:v>
                </c:pt>
                <c:pt idx="510">
                  <c:v>706.74279346460708</c:v>
                </c:pt>
                <c:pt idx="511">
                  <c:v>706.74279346460708</c:v>
                </c:pt>
                <c:pt idx="512">
                  <c:v>706.74279346460708</c:v>
                </c:pt>
                <c:pt idx="513">
                  <c:v>706.74279346460708</c:v>
                </c:pt>
                <c:pt idx="514">
                  <c:v>706.74279346460708</c:v>
                </c:pt>
                <c:pt idx="515">
                  <c:v>706.74279346460708</c:v>
                </c:pt>
                <c:pt idx="516">
                  <c:v>706.74279346460708</c:v>
                </c:pt>
                <c:pt idx="517">
                  <c:v>706.74279346460708</c:v>
                </c:pt>
                <c:pt idx="518">
                  <c:v>706.74279346460708</c:v>
                </c:pt>
                <c:pt idx="519">
                  <c:v>706.74279346460708</c:v>
                </c:pt>
                <c:pt idx="520">
                  <c:v>706.74279346460708</c:v>
                </c:pt>
                <c:pt idx="521">
                  <c:v>706.74279346460708</c:v>
                </c:pt>
                <c:pt idx="522">
                  <c:v>706.74279346460708</c:v>
                </c:pt>
                <c:pt idx="523">
                  <c:v>706.74279346460708</c:v>
                </c:pt>
                <c:pt idx="524">
                  <c:v>706.74279346460708</c:v>
                </c:pt>
                <c:pt idx="525">
                  <c:v>706.74279346460708</c:v>
                </c:pt>
                <c:pt idx="526">
                  <c:v>706.74279346460708</c:v>
                </c:pt>
                <c:pt idx="527">
                  <c:v>706.74279346460708</c:v>
                </c:pt>
                <c:pt idx="528">
                  <c:v>706.74279346460708</c:v>
                </c:pt>
                <c:pt idx="529">
                  <c:v>706.74279346460708</c:v>
                </c:pt>
                <c:pt idx="530">
                  <c:v>706.74279346460708</c:v>
                </c:pt>
                <c:pt idx="531">
                  <c:v>706.74279346460708</c:v>
                </c:pt>
                <c:pt idx="532">
                  <c:v>706.74279346460708</c:v>
                </c:pt>
                <c:pt idx="533">
                  <c:v>706.74279346460708</c:v>
                </c:pt>
                <c:pt idx="534">
                  <c:v>706.74279346460708</c:v>
                </c:pt>
                <c:pt idx="535">
                  <c:v>706.74279346460708</c:v>
                </c:pt>
                <c:pt idx="536">
                  <c:v>706.74279346460708</c:v>
                </c:pt>
                <c:pt idx="537">
                  <c:v>706.74279346460708</c:v>
                </c:pt>
                <c:pt idx="538">
                  <c:v>706.74279346460708</c:v>
                </c:pt>
                <c:pt idx="539">
                  <c:v>706.74279346460708</c:v>
                </c:pt>
                <c:pt idx="540">
                  <c:v>706.74279346460708</c:v>
                </c:pt>
                <c:pt idx="541">
                  <c:v>706.74279346460708</c:v>
                </c:pt>
                <c:pt idx="542">
                  <c:v>706.74279346460708</c:v>
                </c:pt>
                <c:pt idx="543">
                  <c:v>706.74279346460708</c:v>
                </c:pt>
                <c:pt idx="544">
                  <c:v>706.74279346460708</c:v>
                </c:pt>
                <c:pt idx="545">
                  <c:v>706.74279346460708</c:v>
                </c:pt>
                <c:pt idx="546">
                  <c:v>706.74279346460708</c:v>
                </c:pt>
                <c:pt idx="547">
                  <c:v>706.74279346460708</c:v>
                </c:pt>
                <c:pt idx="548">
                  <c:v>706.74279346460708</c:v>
                </c:pt>
                <c:pt idx="549">
                  <c:v>706.74279346460708</c:v>
                </c:pt>
                <c:pt idx="550">
                  <c:v>706.74279346460708</c:v>
                </c:pt>
                <c:pt idx="551">
                  <c:v>706.74279346460708</c:v>
                </c:pt>
                <c:pt idx="552">
                  <c:v>706.74279346460708</c:v>
                </c:pt>
                <c:pt idx="553">
                  <c:v>706.74279346460708</c:v>
                </c:pt>
                <c:pt idx="554">
                  <c:v>706.74279346460708</c:v>
                </c:pt>
                <c:pt idx="555">
                  <c:v>706.74279346460708</c:v>
                </c:pt>
                <c:pt idx="556">
                  <c:v>706.74279346460708</c:v>
                </c:pt>
                <c:pt idx="557">
                  <c:v>706.74279346460708</c:v>
                </c:pt>
                <c:pt idx="558">
                  <c:v>706.74279346460708</c:v>
                </c:pt>
                <c:pt idx="559">
                  <c:v>706.74279346460708</c:v>
                </c:pt>
                <c:pt idx="560">
                  <c:v>706.74279346460708</c:v>
                </c:pt>
                <c:pt idx="561">
                  <c:v>706.74279346460708</c:v>
                </c:pt>
                <c:pt idx="562">
                  <c:v>706.74279346460708</c:v>
                </c:pt>
                <c:pt idx="563">
                  <c:v>706.74279346460708</c:v>
                </c:pt>
                <c:pt idx="564">
                  <c:v>706.74279346460708</c:v>
                </c:pt>
                <c:pt idx="565">
                  <c:v>706.74279346460708</c:v>
                </c:pt>
                <c:pt idx="566">
                  <c:v>706.74279346460708</c:v>
                </c:pt>
                <c:pt idx="567">
                  <c:v>706.74279346460708</c:v>
                </c:pt>
                <c:pt idx="568">
                  <c:v>706.74279346460708</c:v>
                </c:pt>
                <c:pt idx="569">
                  <c:v>706.74279346460708</c:v>
                </c:pt>
                <c:pt idx="570">
                  <c:v>706.74279346460708</c:v>
                </c:pt>
                <c:pt idx="571">
                  <c:v>706.74279346460708</c:v>
                </c:pt>
                <c:pt idx="572">
                  <c:v>706.74279346460708</c:v>
                </c:pt>
                <c:pt idx="573">
                  <c:v>706.74279346460708</c:v>
                </c:pt>
                <c:pt idx="574">
                  <c:v>706.74279346460708</c:v>
                </c:pt>
                <c:pt idx="575">
                  <c:v>706.74279346460708</c:v>
                </c:pt>
                <c:pt idx="576">
                  <c:v>706.74279346460708</c:v>
                </c:pt>
                <c:pt idx="577">
                  <c:v>706.74279346460708</c:v>
                </c:pt>
                <c:pt idx="578">
                  <c:v>706.74279346460708</c:v>
                </c:pt>
                <c:pt idx="579">
                  <c:v>706.74279346460708</c:v>
                </c:pt>
                <c:pt idx="580">
                  <c:v>706.74279346460708</c:v>
                </c:pt>
                <c:pt idx="581">
                  <c:v>706.74279346460708</c:v>
                </c:pt>
                <c:pt idx="582">
                  <c:v>706.74279346460708</c:v>
                </c:pt>
                <c:pt idx="583">
                  <c:v>706.74279346460708</c:v>
                </c:pt>
                <c:pt idx="584">
                  <c:v>706.74279346460708</c:v>
                </c:pt>
                <c:pt idx="585">
                  <c:v>706.74279346460708</c:v>
                </c:pt>
                <c:pt idx="586">
                  <c:v>706.74279346460708</c:v>
                </c:pt>
                <c:pt idx="587">
                  <c:v>706.74279346460708</c:v>
                </c:pt>
                <c:pt idx="588">
                  <c:v>706.74279346460708</c:v>
                </c:pt>
                <c:pt idx="589">
                  <c:v>706.74279346460708</c:v>
                </c:pt>
                <c:pt idx="590">
                  <c:v>706.74279346460708</c:v>
                </c:pt>
                <c:pt idx="591">
                  <c:v>706.74279346460708</c:v>
                </c:pt>
                <c:pt idx="592">
                  <c:v>706.74279346460708</c:v>
                </c:pt>
                <c:pt idx="593">
                  <c:v>706.74279346460708</c:v>
                </c:pt>
                <c:pt idx="594">
                  <c:v>706.74279346460708</c:v>
                </c:pt>
                <c:pt idx="595">
                  <c:v>706.74279346460708</c:v>
                </c:pt>
                <c:pt idx="596">
                  <c:v>706.74279346460708</c:v>
                </c:pt>
                <c:pt idx="597">
                  <c:v>706.74279346460708</c:v>
                </c:pt>
                <c:pt idx="598">
                  <c:v>706.74279346460708</c:v>
                </c:pt>
                <c:pt idx="599">
                  <c:v>706.74279346460708</c:v>
                </c:pt>
                <c:pt idx="600">
                  <c:v>706.74279346460708</c:v>
                </c:pt>
                <c:pt idx="601">
                  <c:v>706.74279346460708</c:v>
                </c:pt>
                <c:pt idx="602">
                  <c:v>706.74279346460708</c:v>
                </c:pt>
                <c:pt idx="603">
                  <c:v>706.74279346460708</c:v>
                </c:pt>
                <c:pt idx="604">
                  <c:v>706.74279346460708</c:v>
                </c:pt>
                <c:pt idx="605">
                  <c:v>706.74279346460708</c:v>
                </c:pt>
                <c:pt idx="606">
                  <c:v>706.74279346460708</c:v>
                </c:pt>
                <c:pt idx="607">
                  <c:v>706.74279346460708</c:v>
                </c:pt>
                <c:pt idx="608">
                  <c:v>706.74279346460708</c:v>
                </c:pt>
                <c:pt idx="609">
                  <c:v>706.74279346460708</c:v>
                </c:pt>
                <c:pt idx="610">
                  <c:v>706.74279346460708</c:v>
                </c:pt>
                <c:pt idx="611">
                  <c:v>706.74279346460708</c:v>
                </c:pt>
                <c:pt idx="612">
                  <c:v>706.74279346460708</c:v>
                </c:pt>
                <c:pt idx="613">
                  <c:v>706.74279346460708</c:v>
                </c:pt>
                <c:pt idx="614">
                  <c:v>706.74279346460708</c:v>
                </c:pt>
                <c:pt idx="615">
                  <c:v>706.74279346460708</c:v>
                </c:pt>
                <c:pt idx="616">
                  <c:v>706.74279346460708</c:v>
                </c:pt>
                <c:pt idx="617">
                  <c:v>706.74279346460708</c:v>
                </c:pt>
                <c:pt idx="618">
                  <c:v>706.74279346460708</c:v>
                </c:pt>
                <c:pt idx="619">
                  <c:v>706.74279346460708</c:v>
                </c:pt>
                <c:pt idx="620">
                  <c:v>706.74279346460708</c:v>
                </c:pt>
                <c:pt idx="621">
                  <c:v>706.74279346460708</c:v>
                </c:pt>
                <c:pt idx="622">
                  <c:v>706.74279346460708</c:v>
                </c:pt>
                <c:pt idx="623">
                  <c:v>706.74279346460708</c:v>
                </c:pt>
                <c:pt idx="624">
                  <c:v>706.74279346460708</c:v>
                </c:pt>
                <c:pt idx="625">
                  <c:v>706.74279346460708</c:v>
                </c:pt>
                <c:pt idx="626">
                  <c:v>706.74279346460708</c:v>
                </c:pt>
                <c:pt idx="627">
                  <c:v>706.74279346460708</c:v>
                </c:pt>
                <c:pt idx="628">
                  <c:v>706.74279346460708</c:v>
                </c:pt>
                <c:pt idx="629">
                  <c:v>706.74279346460708</c:v>
                </c:pt>
                <c:pt idx="630">
                  <c:v>706.74279346460708</c:v>
                </c:pt>
                <c:pt idx="631">
                  <c:v>706.74279346460708</c:v>
                </c:pt>
                <c:pt idx="632">
                  <c:v>706.74279346460708</c:v>
                </c:pt>
                <c:pt idx="633">
                  <c:v>706.74279346460708</c:v>
                </c:pt>
                <c:pt idx="634">
                  <c:v>706.74279346460708</c:v>
                </c:pt>
                <c:pt idx="635">
                  <c:v>706.74279346460708</c:v>
                </c:pt>
                <c:pt idx="636">
                  <c:v>706.74279346460708</c:v>
                </c:pt>
                <c:pt idx="637">
                  <c:v>706.74279346460708</c:v>
                </c:pt>
                <c:pt idx="638">
                  <c:v>706.74279346460708</c:v>
                </c:pt>
                <c:pt idx="639">
                  <c:v>706.74279346460708</c:v>
                </c:pt>
                <c:pt idx="640">
                  <c:v>706.74279346460708</c:v>
                </c:pt>
                <c:pt idx="641">
                  <c:v>706.74279346460708</c:v>
                </c:pt>
                <c:pt idx="642">
                  <c:v>706.74279346460708</c:v>
                </c:pt>
                <c:pt idx="643">
                  <c:v>706.74279346460708</c:v>
                </c:pt>
                <c:pt idx="644">
                  <c:v>706.74279346460708</c:v>
                </c:pt>
                <c:pt idx="645">
                  <c:v>706.74279346460708</c:v>
                </c:pt>
                <c:pt idx="646">
                  <c:v>706.74279346460708</c:v>
                </c:pt>
                <c:pt idx="647">
                  <c:v>706.74279346460708</c:v>
                </c:pt>
                <c:pt idx="648">
                  <c:v>706.74279346460708</c:v>
                </c:pt>
                <c:pt idx="649">
                  <c:v>706.74279346460708</c:v>
                </c:pt>
                <c:pt idx="650">
                  <c:v>706.74279346460708</c:v>
                </c:pt>
                <c:pt idx="651">
                  <c:v>706.74279346460708</c:v>
                </c:pt>
                <c:pt idx="652">
                  <c:v>706.74279346460708</c:v>
                </c:pt>
                <c:pt idx="653">
                  <c:v>706.74279346460708</c:v>
                </c:pt>
                <c:pt idx="654">
                  <c:v>706.74279346460708</c:v>
                </c:pt>
                <c:pt idx="655">
                  <c:v>706.74279346460708</c:v>
                </c:pt>
                <c:pt idx="656">
                  <c:v>706.74279346460708</c:v>
                </c:pt>
                <c:pt idx="657">
                  <c:v>706.74279346460708</c:v>
                </c:pt>
                <c:pt idx="658">
                  <c:v>706.74279346460708</c:v>
                </c:pt>
                <c:pt idx="659">
                  <c:v>706.74279346460708</c:v>
                </c:pt>
                <c:pt idx="660">
                  <c:v>706.74279346460708</c:v>
                </c:pt>
                <c:pt idx="661">
                  <c:v>706.74279346460708</c:v>
                </c:pt>
                <c:pt idx="662">
                  <c:v>706.74279346460708</c:v>
                </c:pt>
                <c:pt idx="663">
                  <c:v>706.74279346460708</c:v>
                </c:pt>
                <c:pt idx="664">
                  <c:v>706.74279346460708</c:v>
                </c:pt>
                <c:pt idx="665">
                  <c:v>706.74279346460708</c:v>
                </c:pt>
                <c:pt idx="666">
                  <c:v>706.74279346460708</c:v>
                </c:pt>
                <c:pt idx="667">
                  <c:v>706.74279346460708</c:v>
                </c:pt>
                <c:pt idx="668">
                  <c:v>706.74279346460708</c:v>
                </c:pt>
                <c:pt idx="669">
                  <c:v>706.74279346460708</c:v>
                </c:pt>
                <c:pt idx="670">
                  <c:v>706.74279346460708</c:v>
                </c:pt>
                <c:pt idx="671">
                  <c:v>706.74279346460708</c:v>
                </c:pt>
                <c:pt idx="672">
                  <c:v>706.74279346460708</c:v>
                </c:pt>
                <c:pt idx="673">
                  <c:v>706.74279346460708</c:v>
                </c:pt>
                <c:pt idx="674">
                  <c:v>706.74279346460708</c:v>
                </c:pt>
                <c:pt idx="675">
                  <c:v>706.74279346460708</c:v>
                </c:pt>
                <c:pt idx="676">
                  <c:v>706.74279346460708</c:v>
                </c:pt>
                <c:pt idx="677">
                  <c:v>706.74279346460708</c:v>
                </c:pt>
                <c:pt idx="678">
                  <c:v>706.74279346460708</c:v>
                </c:pt>
                <c:pt idx="679">
                  <c:v>706.74279346460708</c:v>
                </c:pt>
                <c:pt idx="680">
                  <c:v>706.74279346460708</c:v>
                </c:pt>
                <c:pt idx="681">
                  <c:v>706.74279346460708</c:v>
                </c:pt>
                <c:pt idx="682">
                  <c:v>706.74279346460708</c:v>
                </c:pt>
                <c:pt idx="683">
                  <c:v>706.74279346460708</c:v>
                </c:pt>
                <c:pt idx="684">
                  <c:v>706.74279346460708</c:v>
                </c:pt>
                <c:pt idx="685">
                  <c:v>706.74279346460708</c:v>
                </c:pt>
                <c:pt idx="686">
                  <c:v>706.74279346460708</c:v>
                </c:pt>
                <c:pt idx="687">
                  <c:v>706.74279346460708</c:v>
                </c:pt>
                <c:pt idx="688">
                  <c:v>706.74279346460708</c:v>
                </c:pt>
                <c:pt idx="689">
                  <c:v>706.74279346460708</c:v>
                </c:pt>
                <c:pt idx="690">
                  <c:v>706.74279346460708</c:v>
                </c:pt>
                <c:pt idx="691">
                  <c:v>706.74279346460708</c:v>
                </c:pt>
                <c:pt idx="692">
                  <c:v>706.74279346460708</c:v>
                </c:pt>
                <c:pt idx="693">
                  <c:v>706.74279346460708</c:v>
                </c:pt>
                <c:pt idx="694">
                  <c:v>706.74279346460708</c:v>
                </c:pt>
                <c:pt idx="695">
                  <c:v>706.74279346460708</c:v>
                </c:pt>
                <c:pt idx="696">
                  <c:v>706.74279346460708</c:v>
                </c:pt>
                <c:pt idx="697">
                  <c:v>706.74279346460708</c:v>
                </c:pt>
                <c:pt idx="698">
                  <c:v>706.74279346460708</c:v>
                </c:pt>
                <c:pt idx="699">
                  <c:v>706.74279346460708</c:v>
                </c:pt>
                <c:pt idx="700">
                  <c:v>706.74279346460708</c:v>
                </c:pt>
                <c:pt idx="701">
                  <c:v>706.74279346460708</c:v>
                </c:pt>
                <c:pt idx="702">
                  <c:v>706.74279346460708</c:v>
                </c:pt>
                <c:pt idx="703">
                  <c:v>706.74279346460708</c:v>
                </c:pt>
                <c:pt idx="704">
                  <c:v>706.74279346460708</c:v>
                </c:pt>
                <c:pt idx="705">
                  <c:v>706.74279346460708</c:v>
                </c:pt>
                <c:pt idx="706">
                  <c:v>706.74279346460708</c:v>
                </c:pt>
                <c:pt idx="707">
                  <c:v>706.74279346460708</c:v>
                </c:pt>
                <c:pt idx="708">
                  <c:v>706.74279346460708</c:v>
                </c:pt>
                <c:pt idx="709">
                  <c:v>706.74279346460708</c:v>
                </c:pt>
                <c:pt idx="710">
                  <c:v>706.74279346460708</c:v>
                </c:pt>
                <c:pt idx="711">
                  <c:v>706.74279346460708</c:v>
                </c:pt>
                <c:pt idx="712">
                  <c:v>706.74279346460708</c:v>
                </c:pt>
                <c:pt idx="713">
                  <c:v>706.74279346460708</c:v>
                </c:pt>
                <c:pt idx="714">
                  <c:v>706.74279346460708</c:v>
                </c:pt>
                <c:pt idx="715">
                  <c:v>706.74279346460708</c:v>
                </c:pt>
                <c:pt idx="716">
                  <c:v>706.74279346460708</c:v>
                </c:pt>
                <c:pt idx="717">
                  <c:v>706.74279346460708</c:v>
                </c:pt>
                <c:pt idx="718">
                  <c:v>706.74279346460708</c:v>
                </c:pt>
                <c:pt idx="719">
                  <c:v>706.74279346460708</c:v>
                </c:pt>
                <c:pt idx="720">
                  <c:v>706.74279346460708</c:v>
                </c:pt>
                <c:pt idx="721">
                  <c:v>706.74279346460708</c:v>
                </c:pt>
                <c:pt idx="722">
                  <c:v>706.74279346460708</c:v>
                </c:pt>
                <c:pt idx="723">
                  <c:v>706.74279346460708</c:v>
                </c:pt>
                <c:pt idx="724">
                  <c:v>706.74279346460708</c:v>
                </c:pt>
                <c:pt idx="725">
                  <c:v>706.74279346460708</c:v>
                </c:pt>
                <c:pt idx="726">
                  <c:v>706.74279346460708</c:v>
                </c:pt>
                <c:pt idx="727">
                  <c:v>706.74279346460708</c:v>
                </c:pt>
                <c:pt idx="728">
                  <c:v>706.74279346460708</c:v>
                </c:pt>
                <c:pt idx="729">
                  <c:v>706.74279346460708</c:v>
                </c:pt>
                <c:pt idx="730">
                  <c:v>706.74279346460708</c:v>
                </c:pt>
                <c:pt idx="731">
                  <c:v>706.74279346460708</c:v>
                </c:pt>
                <c:pt idx="732">
                  <c:v>706.74279346460708</c:v>
                </c:pt>
                <c:pt idx="733">
                  <c:v>706.74279346460708</c:v>
                </c:pt>
                <c:pt idx="734">
                  <c:v>706.74279346460708</c:v>
                </c:pt>
                <c:pt idx="735">
                  <c:v>706.74279346460708</c:v>
                </c:pt>
                <c:pt idx="736">
                  <c:v>706.74279346460708</c:v>
                </c:pt>
                <c:pt idx="737">
                  <c:v>706.74279346460708</c:v>
                </c:pt>
                <c:pt idx="738">
                  <c:v>706.74279346460708</c:v>
                </c:pt>
                <c:pt idx="739">
                  <c:v>706.74279346460708</c:v>
                </c:pt>
                <c:pt idx="740">
                  <c:v>706.74279346460708</c:v>
                </c:pt>
                <c:pt idx="741">
                  <c:v>706.74279346460708</c:v>
                </c:pt>
                <c:pt idx="742">
                  <c:v>706.74279346460708</c:v>
                </c:pt>
                <c:pt idx="743">
                  <c:v>706.74279346460708</c:v>
                </c:pt>
                <c:pt idx="744">
                  <c:v>706.74279346460708</c:v>
                </c:pt>
                <c:pt idx="745">
                  <c:v>706.74279346460708</c:v>
                </c:pt>
                <c:pt idx="746">
                  <c:v>706.74279346460708</c:v>
                </c:pt>
                <c:pt idx="747">
                  <c:v>706.74279346460708</c:v>
                </c:pt>
                <c:pt idx="748">
                  <c:v>706.74279346460708</c:v>
                </c:pt>
                <c:pt idx="749">
                  <c:v>706.74279346460708</c:v>
                </c:pt>
                <c:pt idx="750">
                  <c:v>706.74279346460708</c:v>
                </c:pt>
                <c:pt idx="751">
                  <c:v>706.74279346460708</c:v>
                </c:pt>
                <c:pt idx="752">
                  <c:v>706.74279346460708</c:v>
                </c:pt>
                <c:pt idx="753">
                  <c:v>706.74279346460708</c:v>
                </c:pt>
                <c:pt idx="754">
                  <c:v>706.74279346460708</c:v>
                </c:pt>
                <c:pt idx="755">
                  <c:v>706.74279346460708</c:v>
                </c:pt>
                <c:pt idx="756">
                  <c:v>706.74279346460708</c:v>
                </c:pt>
                <c:pt idx="757">
                  <c:v>706.74279346460708</c:v>
                </c:pt>
                <c:pt idx="758">
                  <c:v>706.74279346460708</c:v>
                </c:pt>
                <c:pt idx="759">
                  <c:v>706.74279346460708</c:v>
                </c:pt>
                <c:pt idx="760">
                  <c:v>706.74279346460708</c:v>
                </c:pt>
                <c:pt idx="761">
                  <c:v>706.74279346460708</c:v>
                </c:pt>
                <c:pt idx="762">
                  <c:v>706.74279346460708</c:v>
                </c:pt>
                <c:pt idx="763">
                  <c:v>706.74279346460708</c:v>
                </c:pt>
                <c:pt idx="764">
                  <c:v>706.74279346460708</c:v>
                </c:pt>
                <c:pt idx="765">
                  <c:v>706.74279346460708</c:v>
                </c:pt>
                <c:pt idx="766">
                  <c:v>706.74279346460708</c:v>
                </c:pt>
                <c:pt idx="767">
                  <c:v>706.74279346460708</c:v>
                </c:pt>
                <c:pt idx="768">
                  <c:v>706.74279346460708</c:v>
                </c:pt>
                <c:pt idx="769">
                  <c:v>706.74279346460708</c:v>
                </c:pt>
                <c:pt idx="770">
                  <c:v>706.74279346460708</c:v>
                </c:pt>
                <c:pt idx="771">
                  <c:v>706.74279346460708</c:v>
                </c:pt>
                <c:pt idx="772">
                  <c:v>706.74279346460708</c:v>
                </c:pt>
                <c:pt idx="773">
                  <c:v>706.74279346460708</c:v>
                </c:pt>
                <c:pt idx="774">
                  <c:v>706.74279346460708</c:v>
                </c:pt>
                <c:pt idx="775">
                  <c:v>706.74279346460708</c:v>
                </c:pt>
                <c:pt idx="776">
                  <c:v>706.74279346460708</c:v>
                </c:pt>
                <c:pt idx="777">
                  <c:v>706.74279346460708</c:v>
                </c:pt>
                <c:pt idx="778">
                  <c:v>706.74279346460708</c:v>
                </c:pt>
                <c:pt idx="779">
                  <c:v>706.74279346460708</c:v>
                </c:pt>
                <c:pt idx="780">
                  <c:v>706.74279346460708</c:v>
                </c:pt>
                <c:pt idx="781">
                  <c:v>706.74279346460708</c:v>
                </c:pt>
                <c:pt idx="782">
                  <c:v>706.74279346460708</c:v>
                </c:pt>
                <c:pt idx="783">
                  <c:v>706.74279346460708</c:v>
                </c:pt>
                <c:pt idx="784">
                  <c:v>706.74279346460708</c:v>
                </c:pt>
                <c:pt idx="785">
                  <c:v>706.74279346460708</c:v>
                </c:pt>
                <c:pt idx="786">
                  <c:v>706.74279346460708</c:v>
                </c:pt>
                <c:pt idx="787">
                  <c:v>706.74279346460708</c:v>
                </c:pt>
                <c:pt idx="788">
                  <c:v>706.74279346460708</c:v>
                </c:pt>
                <c:pt idx="789">
                  <c:v>706.74279346460708</c:v>
                </c:pt>
                <c:pt idx="790">
                  <c:v>706.74279346460708</c:v>
                </c:pt>
                <c:pt idx="791">
                  <c:v>706.74279346460708</c:v>
                </c:pt>
                <c:pt idx="792">
                  <c:v>706.74279346460708</c:v>
                </c:pt>
                <c:pt idx="793">
                  <c:v>706.74279346460708</c:v>
                </c:pt>
                <c:pt idx="794">
                  <c:v>706.74279346460708</c:v>
                </c:pt>
                <c:pt idx="795">
                  <c:v>706.74279346460708</c:v>
                </c:pt>
                <c:pt idx="796">
                  <c:v>706.74279346460708</c:v>
                </c:pt>
                <c:pt idx="797">
                  <c:v>706.74279346460708</c:v>
                </c:pt>
                <c:pt idx="798">
                  <c:v>706.74279346460708</c:v>
                </c:pt>
                <c:pt idx="799">
                  <c:v>706.74279346460708</c:v>
                </c:pt>
                <c:pt idx="800">
                  <c:v>706.74279346460708</c:v>
                </c:pt>
                <c:pt idx="801">
                  <c:v>706.74279346460708</c:v>
                </c:pt>
                <c:pt idx="802">
                  <c:v>706.74279346460708</c:v>
                </c:pt>
                <c:pt idx="803">
                  <c:v>706.74279346460708</c:v>
                </c:pt>
                <c:pt idx="804">
                  <c:v>706.74279346460708</c:v>
                </c:pt>
                <c:pt idx="805">
                  <c:v>706.74279346460708</c:v>
                </c:pt>
                <c:pt idx="806">
                  <c:v>706.74279346460708</c:v>
                </c:pt>
                <c:pt idx="807">
                  <c:v>706.74279346460708</c:v>
                </c:pt>
                <c:pt idx="808">
                  <c:v>706.74279346460708</c:v>
                </c:pt>
                <c:pt idx="809">
                  <c:v>706.74279346460708</c:v>
                </c:pt>
                <c:pt idx="810">
                  <c:v>706.74279346460708</c:v>
                </c:pt>
                <c:pt idx="811">
                  <c:v>706.74279346460708</c:v>
                </c:pt>
                <c:pt idx="812">
                  <c:v>706.74279346460708</c:v>
                </c:pt>
                <c:pt idx="813">
                  <c:v>706.74279346460708</c:v>
                </c:pt>
                <c:pt idx="814">
                  <c:v>706.74279346460708</c:v>
                </c:pt>
                <c:pt idx="815">
                  <c:v>706.74279346460708</c:v>
                </c:pt>
                <c:pt idx="816">
                  <c:v>706.74279346460708</c:v>
                </c:pt>
                <c:pt idx="817">
                  <c:v>706.74279346460708</c:v>
                </c:pt>
                <c:pt idx="818">
                  <c:v>706.74279346460708</c:v>
                </c:pt>
                <c:pt idx="819">
                  <c:v>706.74279346460708</c:v>
                </c:pt>
                <c:pt idx="820">
                  <c:v>706.74279346460708</c:v>
                </c:pt>
                <c:pt idx="821">
                  <c:v>706.74279346460708</c:v>
                </c:pt>
                <c:pt idx="822">
                  <c:v>706.74279346460708</c:v>
                </c:pt>
                <c:pt idx="823">
                  <c:v>706.74279346460708</c:v>
                </c:pt>
                <c:pt idx="824">
                  <c:v>706.74279346460708</c:v>
                </c:pt>
                <c:pt idx="825">
                  <c:v>706.74279346460708</c:v>
                </c:pt>
                <c:pt idx="826">
                  <c:v>706.74279346460708</c:v>
                </c:pt>
                <c:pt idx="827">
                  <c:v>706.74279346460708</c:v>
                </c:pt>
                <c:pt idx="828">
                  <c:v>706.74279346460708</c:v>
                </c:pt>
                <c:pt idx="829">
                  <c:v>706.74279346460708</c:v>
                </c:pt>
                <c:pt idx="830">
                  <c:v>706.74279346460708</c:v>
                </c:pt>
                <c:pt idx="831">
                  <c:v>706.74279346460708</c:v>
                </c:pt>
                <c:pt idx="832">
                  <c:v>706.74279346460708</c:v>
                </c:pt>
                <c:pt idx="833">
                  <c:v>706.74279346460708</c:v>
                </c:pt>
                <c:pt idx="834">
                  <c:v>706.74279346460708</c:v>
                </c:pt>
                <c:pt idx="835">
                  <c:v>706.74279346460708</c:v>
                </c:pt>
                <c:pt idx="836">
                  <c:v>706.74279346460708</c:v>
                </c:pt>
                <c:pt idx="837">
                  <c:v>706.74279346460708</c:v>
                </c:pt>
                <c:pt idx="838">
                  <c:v>706.74279346460708</c:v>
                </c:pt>
                <c:pt idx="839">
                  <c:v>706.74279346460708</c:v>
                </c:pt>
                <c:pt idx="840">
                  <c:v>706.74279346460708</c:v>
                </c:pt>
                <c:pt idx="841">
                  <c:v>706.74279346460708</c:v>
                </c:pt>
                <c:pt idx="842">
                  <c:v>706.74279346460708</c:v>
                </c:pt>
                <c:pt idx="843">
                  <c:v>706.74279346460708</c:v>
                </c:pt>
                <c:pt idx="844">
                  <c:v>706.74279346460708</c:v>
                </c:pt>
                <c:pt idx="845">
                  <c:v>706.74279346460708</c:v>
                </c:pt>
                <c:pt idx="846">
                  <c:v>706.74279346460708</c:v>
                </c:pt>
                <c:pt idx="847">
                  <c:v>706.74279346460708</c:v>
                </c:pt>
                <c:pt idx="848">
                  <c:v>706.74279346460708</c:v>
                </c:pt>
                <c:pt idx="849">
                  <c:v>706.74279346460708</c:v>
                </c:pt>
                <c:pt idx="850">
                  <c:v>706.74279346460708</c:v>
                </c:pt>
                <c:pt idx="851">
                  <c:v>706.74279346460708</c:v>
                </c:pt>
                <c:pt idx="852">
                  <c:v>706.74279346460708</c:v>
                </c:pt>
                <c:pt idx="853">
                  <c:v>706.74279346460708</c:v>
                </c:pt>
                <c:pt idx="854">
                  <c:v>706.74279346460708</c:v>
                </c:pt>
                <c:pt idx="855">
                  <c:v>706.74279346460708</c:v>
                </c:pt>
                <c:pt idx="856">
                  <c:v>706.74279346460708</c:v>
                </c:pt>
                <c:pt idx="857">
                  <c:v>706.74279346460708</c:v>
                </c:pt>
                <c:pt idx="858">
                  <c:v>706.74279346460708</c:v>
                </c:pt>
                <c:pt idx="859">
                  <c:v>706.74279346460708</c:v>
                </c:pt>
                <c:pt idx="860">
                  <c:v>706.74279346460708</c:v>
                </c:pt>
                <c:pt idx="861">
                  <c:v>706.74279346460708</c:v>
                </c:pt>
                <c:pt idx="862">
                  <c:v>706.74279346460708</c:v>
                </c:pt>
                <c:pt idx="863">
                  <c:v>706.74279346460708</c:v>
                </c:pt>
                <c:pt idx="864">
                  <c:v>706.74279346460708</c:v>
                </c:pt>
                <c:pt idx="865">
                  <c:v>706.74279346460708</c:v>
                </c:pt>
                <c:pt idx="866">
                  <c:v>706.74279346460708</c:v>
                </c:pt>
                <c:pt idx="867">
                  <c:v>706.74279346460708</c:v>
                </c:pt>
                <c:pt idx="868">
                  <c:v>706.74279346460708</c:v>
                </c:pt>
                <c:pt idx="869">
                  <c:v>706.74279346460708</c:v>
                </c:pt>
                <c:pt idx="870">
                  <c:v>706.74279346460708</c:v>
                </c:pt>
                <c:pt idx="871">
                  <c:v>706.74279346460708</c:v>
                </c:pt>
                <c:pt idx="872">
                  <c:v>706.74279346460708</c:v>
                </c:pt>
                <c:pt idx="873">
                  <c:v>706.74279346460708</c:v>
                </c:pt>
                <c:pt idx="874">
                  <c:v>706.74279346460708</c:v>
                </c:pt>
                <c:pt idx="875">
                  <c:v>706.74279346460708</c:v>
                </c:pt>
                <c:pt idx="876">
                  <c:v>706.74279346460708</c:v>
                </c:pt>
                <c:pt idx="877">
                  <c:v>706.74279346460708</c:v>
                </c:pt>
                <c:pt idx="878">
                  <c:v>706.74279346460708</c:v>
                </c:pt>
                <c:pt idx="879">
                  <c:v>706.74279346460708</c:v>
                </c:pt>
                <c:pt idx="880">
                  <c:v>706.74279346460708</c:v>
                </c:pt>
                <c:pt idx="881">
                  <c:v>706.74279346460708</c:v>
                </c:pt>
                <c:pt idx="882">
                  <c:v>706.74279346460708</c:v>
                </c:pt>
                <c:pt idx="883">
                  <c:v>706.74279346460708</c:v>
                </c:pt>
                <c:pt idx="884">
                  <c:v>706.74279346460708</c:v>
                </c:pt>
                <c:pt idx="885">
                  <c:v>706.74279346460708</c:v>
                </c:pt>
                <c:pt idx="886">
                  <c:v>706.74279346460708</c:v>
                </c:pt>
                <c:pt idx="887">
                  <c:v>706.74279346460708</c:v>
                </c:pt>
                <c:pt idx="888">
                  <c:v>706.74279346460708</c:v>
                </c:pt>
                <c:pt idx="889">
                  <c:v>706.74279346460708</c:v>
                </c:pt>
                <c:pt idx="890">
                  <c:v>706.74279346460708</c:v>
                </c:pt>
                <c:pt idx="891">
                  <c:v>706.74279346460708</c:v>
                </c:pt>
                <c:pt idx="892">
                  <c:v>706.74279346460708</c:v>
                </c:pt>
                <c:pt idx="893">
                  <c:v>706.74279346460708</c:v>
                </c:pt>
                <c:pt idx="894">
                  <c:v>706.74279346460708</c:v>
                </c:pt>
                <c:pt idx="895">
                  <c:v>706.74279346460708</c:v>
                </c:pt>
                <c:pt idx="896">
                  <c:v>706.74279346460708</c:v>
                </c:pt>
                <c:pt idx="897">
                  <c:v>706.74279346460708</c:v>
                </c:pt>
                <c:pt idx="898">
                  <c:v>706.74279346460708</c:v>
                </c:pt>
                <c:pt idx="899">
                  <c:v>706.74279346460708</c:v>
                </c:pt>
                <c:pt idx="900">
                  <c:v>706.74279346460708</c:v>
                </c:pt>
                <c:pt idx="901">
                  <c:v>706.74279346460708</c:v>
                </c:pt>
                <c:pt idx="902">
                  <c:v>706.74279346460708</c:v>
                </c:pt>
                <c:pt idx="903">
                  <c:v>706.74279346460708</c:v>
                </c:pt>
                <c:pt idx="904">
                  <c:v>706.74279346460708</c:v>
                </c:pt>
                <c:pt idx="905">
                  <c:v>706.74279346460708</c:v>
                </c:pt>
                <c:pt idx="906">
                  <c:v>706.74279346460708</c:v>
                </c:pt>
                <c:pt idx="907">
                  <c:v>706.74279346460708</c:v>
                </c:pt>
                <c:pt idx="908">
                  <c:v>706.74279346460708</c:v>
                </c:pt>
                <c:pt idx="909">
                  <c:v>706.74279346460708</c:v>
                </c:pt>
                <c:pt idx="910">
                  <c:v>706.74279346460708</c:v>
                </c:pt>
                <c:pt idx="911">
                  <c:v>706.74279346460708</c:v>
                </c:pt>
                <c:pt idx="912">
                  <c:v>706.74279346460708</c:v>
                </c:pt>
                <c:pt idx="913">
                  <c:v>706.74279346460708</c:v>
                </c:pt>
                <c:pt idx="914">
                  <c:v>706.74279346460708</c:v>
                </c:pt>
                <c:pt idx="915">
                  <c:v>706.74279346460708</c:v>
                </c:pt>
                <c:pt idx="916">
                  <c:v>706.74279346460708</c:v>
                </c:pt>
                <c:pt idx="917">
                  <c:v>706.74279346460708</c:v>
                </c:pt>
                <c:pt idx="918">
                  <c:v>706.74279346460708</c:v>
                </c:pt>
                <c:pt idx="919">
                  <c:v>706.74279346460708</c:v>
                </c:pt>
                <c:pt idx="920">
                  <c:v>706.74279346460708</c:v>
                </c:pt>
                <c:pt idx="921">
                  <c:v>706.74279346460708</c:v>
                </c:pt>
                <c:pt idx="922">
                  <c:v>706.74279346460708</c:v>
                </c:pt>
                <c:pt idx="923">
                  <c:v>706.74279346460708</c:v>
                </c:pt>
                <c:pt idx="924">
                  <c:v>706.74279346460708</c:v>
                </c:pt>
                <c:pt idx="925">
                  <c:v>706.74279346460708</c:v>
                </c:pt>
                <c:pt idx="926">
                  <c:v>706.74279346460708</c:v>
                </c:pt>
                <c:pt idx="927">
                  <c:v>706.74279346460708</c:v>
                </c:pt>
                <c:pt idx="928">
                  <c:v>706.74279346460708</c:v>
                </c:pt>
                <c:pt idx="929">
                  <c:v>706.74279346460708</c:v>
                </c:pt>
                <c:pt idx="930">
                  <c:v>706.74279346460708</c:v>
                </c:pt>
                <c:pt idx="931">
                  <c:v>706.74279346460708</c:v>
                </c:pt>
                <c:pt idx="932">
                  <c:v>706.74279346460708</c:v>
                </c:pt>
                <c:pt idx="933">
                  <c:v>706.74279346460708</c:v>
                </c:pt>
                <c:pt idx="934">
                  <c:v>706.74279346460708</c:v>
                </c:pt>
                <c:pt idx="935">
                  <c:v>706.74279346460708</c:v>
                </c:pt>
                <c:pt idx="936">
                  <c:v>706.74279346460708</c:v>
                </c:pt>
                <c:pt idx="937">
                  <c:v>706.74279346460708</c:v>
                </c:pt>
                <c:pt idx="938">
                  <c:v>706.74279346460708</c:v>
                </c:pt>
                <c:pt idx="939">
                  <c:v>706.74279346460708</c:v>
                </c:pt>
                <c:pt idx="940">
                  <c:v>706.74279346460708</c:v>
                </c:pt>
                <c:pt idx="941">
                  <c:v>706.74279346460708</c:v>
                </c:pt>
                <c:pt idx="942">
                  <c:v>706.74279346460708</c:v>
                </c:pt>
                <c:pt idx="943">
                  <c:v>706.74279346460708</c:v>
                </c:pt>
                <c:pt idx="944">
                  <c:v>706.74279346460708</c:v>
                </c:pt>
                <c:pt idx="945">
                  <c:v>706.74279346460708</c:v>
                </c:pt>
                <c:pt idx="946">
                  <c:v>706.74279346460708</c:v>
                </c:pt>
                <c:pt idx="947">
                  <c:v>706.74279346460708</c:v>
                </c:pt>
                <c:pt idx="948">
                  <c:v>706.74279346460708</c:v>
                </c:pt>
                <c:pt idx="949">
                  <c:v>706.74279346460708</c:v>
                </c:pt>
                <c:pt idx="950">
                  <c:v>706.74279346460708</c:v>
                </c:pt>
                <c:pt idx="951">
                  <c:v>706.74279346460708</c:v>
                </c:pt>
                <c:pt idx="952">
                  <c:v>706.74279346460708</c:v>
                </c:pt>
                <c:pt idx="953">
                  <c:v>706.74279346460708</c:v>
                </c:pt>
                <c:pt idx="954">
                  <c:v>706.74279346460708</c:v>
                </c:pt>
                <c:pt idx="955">
                  <c:v>706.74279346460708</c:v>
                </c:pt>
                <c:pt idx="956">
                  <c:v>706.74279346460708</c:v>
                </c:pt>
                <c:pt idx="957">
                  <c:v>706.74279346460708</c:v>
                </c:pt>
                <c:pt idx="958">
                  <c:v>706.74279346460708</c:v>
                </c:pt>
                <c:pt idx="959">
                  <c:v>706.74279346460708</c:v>
                </c:pt>
                <c:pt idx="960">
                  <c:v>706.74279346460708</c:v>
                </c:pt>
                <c:pt idx="961">
                  <c:v>706.74279346460708</c:v>
                </c:pt>
                <c:pt idx="962">
                  <c:v>706.74279346460708</c:v>
                </c:pt>
                <c:pt idx="963">
                  <c:v>706.74279346460708</c:v>
                </c:pt>
                <c:pt idx="964">
                  <c:v>706.74279346460708</c:v>
                </c:pt>
                <c:pt idx="965">
                  <c:v>706.74279346460708</c:v>
                </c:pt>
                <c:pt idx="966">
                  <c:v>706.74279346460708</c:v>
                </c:pt>
                <c:pt idx="967">
                  <c:v>706.74279346460708</c:v>
                </c:pt>
                <c:pt idx="968">
                  <c:v>706.74279346460708</c:v>
                </c:pt>
                <c:pt idx="969">
                  <c:v>706.74279346460708</c:v>
                </c:pt>
                <c:pt idx="970">
                  <c:v>706.74279346460708</c:v>
                </c:pt>
                <c:pt idx="971">
                  <c:v>706.74279346460708</c:v>
                </c:pt>
                <c:pt idx="972">
                  <c:v>706.74279346460708</c:v>
                </c:pt>
                <c:pt idx="973">
                  <c:v>706.74279346460708</c:v>
                </c:pt>
                <c:pt idx="974">
                  <c:v>706.74279346460708</c:v>
                </c:pt>
                <c:pt idx="975">
                  <c:v>706.74279346460708</c:v>
                </c:pt>
                <c:pt idx="976">
                  <c:v>706.74279346460708</c:v>
                </c:pt>
                <c:pt idx="977">
                  <c:v>706.74279346460708</c:v>
                </c:pt>
                <c:pt idx="978">
                  <c:v>706.74279346460708</c:v>
                </c:pt>
                <c:pt idx="979">
                  <c:v>706.74279346460708</c:v>
                </c:pt>
                <c:pt idx="980">
                  <c:v>706.74279346460708</c:v>
                </c:pt>
                <c:pt idx="981">
                  <c:v>706.74279346460708</c:v>
                </c:pt>
                <c:pt idx="982">
                  <c:v>706.74279346460708</c:v>
                </c:pt>
                <c:pt idx="983">
                  <c:v>706.74279346460708</c:v>
                </c:pt>
                <c:pt idx="984">
                  <c:v>706.74279346460708</c:v>
                </c:pt>
                <c:pt idx="985">
                  <c:v>706.74279346460708</c:v>
                </c:pt>
                <c:pt idx="986">
                  <c:v>706.74279346460708</c:v>
                </c:pt>
                <c:pt idx="987">
                  <c:v>706.74279346460708</c:v>
                </c:pt>
                <c:pt idx="988">
                  <c:v>706.74279346460708</c:v>
                </c:pt>
                <c:pt idx="989">
                  <c:v>706.74279346460708</c:v>
                </c:pt>
                <c:pt idx="990">
                  <c:v>706.74279346460708</c:v>
                </c:pt>
                <c:pt idx="991">
                  <c:v>706.74279346460708</c:v>
                </c:pt>
                <c:pt idx="992">
                  <c:v>706.74279346460708</c:v>
                </c:pt>
                <c:pt idx="993">
                  <c:v>706.74279346460708</c:v>
                </c:pt>
                <c:pt idx="994">
                  <c:v>706.74279346460708</c:v>
                </c:pt>
                <c:pt idx="995">
                  <c:v>706.74279346460708</c:v>
                </c:pt>
                <c:pt idx="996">
                  <c:v>706.74279346460708</c:v>
                </c:pt>
                <c:pt idx="997">
                  <c:v>706.74279346460708</c:v>
                </c:pt>
                <c:pt idx="998">
                  <c:v>706.74279346460708</c:v>
                </c:pt>
                <c:pt idx="999">
                  <c:v>706.74279346460708</c:v>
                </c:pt>
                <c:pt idx="1000">
                  <c:v>706.74279346460708</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31.900100000000162</c:v>
                </c:pt>
                <c:pt idx="379">
                  <c:v>31.900200000000162</c:v>
                </c:pt>
                <c:pt idx="380">
                  <c:v>31.900300000000161</c:v>
                </c:pt>
                <c:pt idx="381">
                  <c:v>31.900400000000161</c:v>
                </c:pt>
                <c:pt idx="382">
                  <c:v>31.900500000000161</c:v>
                </c:pt>
                <c:pt idx="383">
                  <c:v>31.900600000000161</c:v>
                </c:pt>
                <c:pt idx="384">
                  <c:v>31.90070000000016</c:v>
                </c:pt>
                <c:pt idx="385">
                  <c:v>31.90080000000016</c:v>
                </c:pt>
                <c:pt idx="386">
                  <c:v>31.90090000000016</c:v>
                </c:pt>
                <c:pt idx="387">
                  <c:v>31.90100000000016</c:v>
                </c:pt>
                <c:pt idx="388">
                  <c:v>31.901100000000159</c:v>
                </c:pt>
                <c:pt idx="389">
                  <c:v>31.901200000000159</c:v>
                </c:pt>
                <c:pt idx="390">
                  <c:v>31.901300000000159</c:v>
                </c:pt>
                <c:pt idx="391">
                  <c:v>31.901400000000159</c:v>
                </c:pt>
                <c:pt idx="392">
                  <c:v>31.901500000000159</c:v>
                </c:pt>
                <c:pt idx="393">
                  <c:v>31.901600000000158</c:v>
                </c:pt>
                <c:pt idx="394">
                  <c:v>31.901700000000158</c:v>
                </c:pt>
                <c:pt idx="395">
                  <c:v>31.901800000000158</c:v>
                </c:pt>
                <c:pt idx="396">
                  <c:v>31.901900000000158</c:v>
                </c:pt>
                <c:pt idx="397">
                  <c:v>31.902000000000157</c:v>
                </c:pt>
                <c:pt idx="398">
                  <c:v>31.902100000000157</c:v>
                </c:pt>
                <c:pt idx="399">
                  <c:v>31.902200000000157</c:v>
                </c:pt>
                <c:pt idx="400">
                  <c:v>31.902300000000157</c:v>
                </c:pt>
                <c:pt idx="401">
                  <c:v>31.902400000000156</c:v>
                </c:pt>
                <c:pt idx="402">
                  <c:v>31.902500000000156</c:v>
                </c:pt>
                <c:pt idx="403">
                  <c:v>31.902600000000156</c:v>
                </c:pt>
                <c:pt idx="404">
                  <c:v>31.902700000000156</c:v>
                </c:pt>
                <c:pt idx="405">
                  <c:v>31.902800000000155</c:v>
                </c:pt>
                <c:pt idx="406">
                  <c:v>31.902900000000155</c:v>
                </c:pt>
                <c:pt idx="407">
                  <c:v>31.903000000000155</c:v>
                </c:pt>
                <c:pt idx="408">
                  <c:v>31.903100000000155</c:v>
                </c:pt>
                <c:pt idx="409">
                  <c:v>31.903200000000155</c:v>
                </c:pt>
                <c:pt idx="410">
                  <c:v>31.903300000000154</c:v>
                </c:pt>
                <c:pt idx="411">
                  <c:v>31.903400000000154</c:v>
                </c:pt>
                <c:pt idx="412">
                  <c:v>31.903500000000154</c:v>
                </c:pt>
                <c:pt idx="413">
                  <c:v>31.903600000000154</c:v>
                </c:pt>
                <c:pt idx="414">
                  <c:v>31.903700000000153</c:v>
                </c:pt>
                <c:pt idx="415">
                  <c:v>31.903800000000153</c:v>
                </c:pt>
                <c:pt idx="416">
                  <c:v>31.903900000000153</c:v>
                </c:pt>
                <c:pt idx="417">
                  <c:v>31.904000000000153</c:v>
                </c:pt>
                <c:pt idx="418">
                  <c:v>31.904100000000152</c:v>
                </c:pt>
                <c:pt idx="419">
                  <c:v>31.904200000000152</c:v>
                </c:pt>
                <c:pt idx="420">
                  <c:v>31.904300000000152</c:v>
                </c:pt>
                <c:pt idx="421">
                  <c:v>31.904400000000152</c:v>
                </c:pt>
                <c:pt idx="422">
                  <c:v>31.904500000000152</c:v>
                </c:pt>
                <c:pt idx="423">
                  <c:v>31.904600000000151</c:v>
                </c:pt>
                <c:pt idx="424">
                  <c:v>31.904700000000151</c:v>
                </c:pt>
                <c:pt idx="425">
                  <c:v>31.904800000000151</c:v>
                </c:pt>
                <c:pt idx="426">
                  <c:v>31.904900000000151</c:v>
                </c:pt>
                <c:pt idx="427">
                  <c:v>31.90500000000015</c:v>
                </c:pt>
                <c:pt idx="428">
                  <c:v>31.90510000000015</c:v>
                </c:pt>
                <c:pt idx="429">
                  <c:v>31.90520000000015</c:v>
                </c:pt>
                <c:pt idx="430">
                  <c:v>31.90530000000015</c:v>
                </c:pt>
                <c:pt idx="431">
                  <c:v>31.905400000000149</c:v>
                </c:pt>
                <c:pt idx="432">
                  <c:v>31.905500000000149</c:v>
                </c:pt>
                <c:pt idx="433">
                  <c:v>31.905600000000149</c:v>
                </c:pt>
                <c:pt idx="434">
                  <c:v>31.905700000000149</c:v>
                </c:pt>
                <c:pt idx="435">
                  <c:v>31.905800000000148</c:v>
                </c:pt>
                <c:pt idx="436">
                  <c:v>31.905900000000148</c:v>
                </c:pt>
                <c:pt idx="437">
                  <c:v>31.906000000000148</c:v>
                </c:pt>
                <c:pt idx="438">
                  <c:v>31.906100000000148</c:v>
                </c:pt>
                <c:pt idx="439">
                  <c:v>31.906200000000148</c:v>
                </c:pt>
                <c:pt idx="440">
                  <c:v>31.906300000000147</c:v>
                </c:pt>
                <c:pt idx="441">
                  <c:v>31.906400000000147</c:v>
                </c:pt>
                <c:pt idx="442">
                  <c:v>31.906500000000147</c:v>
                </c:pt>
                <c:pt idx="443">
                  <c:v>31.906600000000147</c:v>
                </c:pt>
                <c:pt idx="444">
                  <c:v>31.906700000000146</c:v>
                </c:pt>
                <c:pt idx="445">
                  <c:v>31.906800000000146</c:v>
                </c:pt>
                <c:pt idx="446">
                  <c:v>31.906900000000146</c:v>
                </c:pt>
                <c:pt idx="447">
                  <c:v>31.907000000000146</c:v>
                </c:pt>
                <c:pt idx="448">
                  <c:v>31.907100000000145</c:v>
                </c:pt>
                <c:pt idx="449">
                  <c:v>31.907200000000145</c:v>
                </c:pt>
                <c:pt idx="450">
                  <c:v>31.907300000000145</c:v>
                </c:pt>
                <c:pt idx="451">
                  <c:v>31.907400000000145</c:v>
                </c:pt>
                <c:pt idx="452">
                  <c:v>31.907500000000145</c:v>
                </c:pt>
                <c:pt idx="453">
                  <c:v>31.907600000000144</c:v>
                </c:pt>
                <c:pt idx="454">
                  <c:v>31.907700000000144</c:v>
                </c:pt>
                <c:pt idx="455">
                  <c:v>31.907800000000144</c:v>
                </c:pt>
                <c:pt idx="456">
                  <c:v>31.907900000000144</c:v>
                </c:pt>
                <c:pt idx="457">
                  <c:v>31.908000000000143</c:v>
                </c:pt>
                <c:pt idx="458">
                  <c:v>31.908100000000143</c:v>
                </c:pt>
                <c:pt idx="459">
                  <c:v>31.908200000000143</c:v>
                </c:pt>
                <c:pt idx="460">
                  <c:v>31.908300000000143</c:v>
                </c:pt>
                <c:pt idx="461">
                  <c:v>31.908400000000142</c:v>
                </c:pt>
                <c:pt idx="462">
                  <c:v>31.908500000000142</c:v>
                </c:pt>
                <c:pt idx="463">
                  <c:v>31.908600000000142</c:v>
                </c:pt>
                <c:pt idx="464">
                  <c:v>31.908700000000142</c:v>
                </c:pt>
                <c:pt idx="465">
                  <c:v>31.908800000000141</c:v>
                </c:pt>
                <c:pt idx="466">
                  <c:v>31.908900000000141</c:v>
                </c:pt>
                <c:pt idx="467">
                  <c:v>31.909000000000141</c:v>
                </c:pt>
                <c:pt idx="468">
                  <c:v>31.909100000000141</c:v>
                </c:pt>
                <c:pt idx="469">
                  <c:v>31.909200000000141</c:v>
                </c:pt>
                <c:pt idx="470">
                  <c:v>31.90930000000014</c:v>
                </c:pt>
                <c:pt idx="471">
                  <c:v>31.90940000000014</c:v>
                </c:pt>
                <c:pt idx="472">
                  <c:v>31.90950000000014</c:v>
                </c:pt>
                <c:pt idx="473">
                  <c:v>31.90960000000014</c:v>
                </c:pt>
                <c:pt idx="474">
                  <c:v>31.909700000000139</c:v>
                </c:pt>
                <c:pt idx="475">
                  <c:v>31.909800000000139</c:v>
                </c:pt>
                <c:pt idx="476">
                  <c:v>31.909900000000139</c:v>
                </c:pt>
                <c:pt idx="477">
                  <c:v>31.910000000000139</c:v>
                </c:pt>
                <c:pt idx="478">
                  <c:v>31.910100000000138</c:v>
                </c:pt>
                <c:pt idx="479">
                  <c:v>31.910200000000138</c:v>
                </c:pt>
                <c:pt idx="480">
                  <c:v>31.910300000000138</c:v>
                </c:pt>
                <c:pt idx="481">
                  <c:v>31.910400000000138</c:v>
                </c:pt>
                <c:pt idx="482">
                  <c:v>31.910500000000138</c:v>
                </c:pt>
                <c:pt idx="483">
                  <c:v>31.910600000000137</c:v>
                </c:pt>
                <c:pt idx="484">
                  <c:v>31.910700000000137</c:v>
                </c:pt>
                <c:pt idx="485">
                  <c:v>31.910800000000137</c:v>
                </c:pt>
                <c:pt idx="486">
                  <c:v>31.910900000000137</c:v>
                </c:pt>
                <c:pt idx="487">
                  <c:v>31.911000000000136</c:v>
                </c:pt>
                <c:pt idx="488">
                  <c:v>31.911100000000136</c:v>
                </c:pt>
                <c:pt idx="489">
                  <c:v>31.911200000000136</c:v>
                </c:pt>
                <c:pt idx="490">
                  <c:v>31.911300000000136</c:v>
                </c:pt>
                <c:pt idx="491">
                  <c:v>31.911400000000135</c:v>
                </c:pt>
                <c:pt idx="492">
                  <c:v>31.911500000000135</c:v>
                </c:pt>
                <c:pt idx="493">
                  <c:v>31.911600000000135</c:v>
                </c:pt>
                <c:pt idx="494">
                  <c:v>31.911700000000135</c:v>
                </c:pt>
                <c:pt idx="495">
                  <c:v>31.911800000000135</c:v>
                </c:pt>
                <c:pt idx="496">
                  <c:v>31.911900000000134</c:v>
                </c:pt>
                <c:pt idx="497">
                  <c:v>31.912000000000134</c:v>
                </c:pt>
                <c:pt idx="498">
                  <c:v>31.912100000000134</c:v>
                </c:pt>
                <c:pt idx="499">
                  <c:v>31.912200000000134</c:v>
                </c:pt>
                <c:pt idx="500">
                  <c:v>31.912300000000133</c:v>
                </c:pt>
                <c:pt idx="501">
                  <c:v>31.912400000000133</c:v>
                </c:pt>
                <c:pt idx="502">
                  <c:v>31.912500000000133</c:v>
                </c:pt>
                <c:pt idx="503">
                  <c:v>31.912600000000133</c:v>
                </c:pt>
                <c:pt idx="504">
                  <c:v>31.912700000000132</c:v>
                </c:pt>
                <c:pt idx="505">
                  <c:v>31.912800000000132</c:v>
                </c:pt>
                <c:pt idx="506">
                  <c:v>31.912900000000132</c:v>
                </c:pt>
                <c:pt idx="507">
                  <c:v>31.913000000000132</c:v>
                </c:pt>
                <c:pt idx="508">
                  <c:v>31.913100000000131</c:v>
                </c:pt>
                <c:pt idx="509">
                  <c:v>31.913200000000131</c:v>
                </c:pt>
                <c:pt idx="510">
                  <c:v>31.913300000000131</c:v>
                </c:pt>
                <c:pt idx="511">
                  <c:v>31.913400000000131</c:v>
                </c:pt>
                <c:pt idx="512">
                  <c:v>31.913500000000131</c:v>
                </c:pt>
                <c:pt idx="513">
                  <c:v>31.91360000000013</c:v>
                </c:pt>
                <c:pt idx="514">
                  <c:v>31.91370000000013</c:v>
                </c:pt>
                <c:pt idx="515">
                  <c:v>31.91380000000013</c:v>
                </c:pt>
                <c:pt idx="516">
                  <c:v>31.91390000000013</c:v>
                </c:pt>
                <c:pt idx="517">
                  <c:v>31.914000000000129</c:v>
                </c:pt>
                <c:pt idx="518">
                  <c:v>31.914100000000129</c:v>
                </c:pt>
                <c:pt idx="519">
                  <c:v>31.914200000000129</c:v>
                </c:pt>
                <c:pt idx="520">
                  <c:v>31.914300000000129</c:v>
                </c:pt>
                <c:pt idx="521">
                  <c:v>31.914400000000128</c:v>
                </c:pt>
                <c:pt idx="522">
                  <c:v>31.914500000000128</c:v>
                </c:pt>
                <c:pt idx="523">
                  <c:v>31.914600000000128</c:v>
                </c:pt>
                <c:pt idx="524">
                  <c:v>31.914700000000128</c:v>
                </c:pt>
                <c:pt idx="525">
                  <c:v>31.914800000000128</c:v>
                </c:pt>
                <c:pt idx="526">
                  <c:v>31.914900000000127</c:v>
                </c:pt>
                <c:pt idx="527">
                  <c:v>31.915000000000127</c:v>
                </c:pt>
                <c:pt idx="528">
                  <c:v>31.915100000000127</c:v>
                </c:pt>
                <c:pt idx="529">
                  <c:v>31.915200000000127</c:v>
                </c:pt>
                <c:pt idx="530">
                  <c:v>31.915300000000126</c:v>
                </c:pt>
                <c:pt idx="531">
                  <c:v>31.915400000000126</c:v>
                </c:pt>
                <c:pt idx="532">
                  <c:v>31.915500000000126</c:v>
                </c:pt>
                <c:pt idx="533">
                  <c:v>31.915600000000126</c:v>
                </c:pt>
                <c:pt idx="534">
                  <c:v>31.915700000000125</c:v>
                </c:pt>
                <c:pt idx="535">
                  <c:v>31.915800000000125</c:v>
                </c:pt>
                <c:pt idx="536">
                  <c:v>31.915900000000125</c:v>
                </c:pt>
                <c:pt idx="537">
                  <c:v>31.916000000000125</c:v>
                </c:pt>
                <c:pt idx="538">
                  <c:v>31.916100000000124</c:v>
                </c:pt>
                <c:pt idx="539">
                  <c:v>31.916200000000124</c:v>
                </c:pt>
                <c:pt idx="540">
                  <c:v>31.916300000000124</c:v>
                </c:pt>
                <c:pt idx="541">
                  <c:v>31.916400000000124</c:v>
                </c:pt>
                <c:pt idx="542">
                  <c:v>31.916500000000124</c:v>
                </c:pt>
                <c:pt idx="543">
                  <c:v>31.916600000000123</c:v>
                </c:pt>
                <c:pt idx="544">
                  <c:v>31.916700000000123</c:v>
                </c:pt>
                <c:pt idx="545">
                  <c:v>31.916800000000123</c:v>
                </c:pt>
                <c:pt idx="546">
                  <c:v>31.916900000000123</c:v>
                </c:pt>
                <c:pt idx="547">
                  <c:v>31.917000000000122</c:v>
                </c:pt>
                <c:pt idx="548">
                  <c:v>31.917100000000122</c:v>
                </c:pt>
                <c:pt idx="549">
                  <c:v>31.917200000000122</c:v>
                </c:pt>
                <c:pt idx="550">
                  <c:v>31.917300000000122</c:v>
                </c:pt>
                <c:pt idx="551">
                  <c:v>31.917400000000121</c:v>
                </c:pt>
                <c:pt idx="552">
                  <c:v>31.917500000000121</c:v>
                </c:pt>
                <c:pt idx="553">
                  <c:v>31.917600000000121</c:v>
                </c:pt>
                <c:pt idx="554">
                  <c:v>31.917700000000121</c:v>
                </c:pt>
                <c:pt idx="555">
                  <c:v>31.917800000000121</c:v>
                </c:pt>
                <c:pt idx="556">
                  <c:v>31.91790000000012</c:v>
                </c:pt>
                <c:pt idx="557">
                  <c:v>31.91800000000012</c:v>
                </c:pt>
                <c:pt idx="558">
                  <c:v>31.91810000000012</c:v>
                </c:pt>
                <c:pt idx="559">
                  <c:v>31.91820000000012</c:v>
                </c:pt>
                <c:pt idx="560">
                  <c:v>31.918300000000119</c:v>
                </c:pt>
                <c:pt idx="561">
                  <c:v>31.918400000000119</c:v>
                </c:pt>
                <c:pt idx="562">
                  <c:v>31.918500000000119</c:v>
                </c:pt>
                <c:pt idx="563">
                  <c:v>31.918600000000119</c:v>
                </c:pt>
                <c:pt idx="564">
                  <c:v>31.918700000000118</c:v>
                </c:pt>
                <c:pt idx="565">
                  <c:v>31.918800000000118</c:v>
                </c:pt>
                <c:pt idx="566">
                  <c:v>31.918900000000118</c:v>
                </c:pt>
                <c:pt idx="567">
                  <c:v>31.919000000000118</c:v>
                </c:pt>
                <c:pt idx="568">
                  <c:v>31.919100000000117</c:v>
                </c:pt>
                <c:pt idx="569">
                  <c:v>31.919200000000117</c:v>
                </c:pt>
                <c:pt idx="570">
                  <c:v>31.919300000000117</c:v>
                </c:pt>
                <c:pt idx="571">
                  <c:v>31.919400000000117</c:v>
                </c:pt>
                <c:pt idx="572">
                  <c:v>31.919500000000117</c:v>
                </c:pt>
                <c:pt idx="573">
                  <c:v>31.919600000000116</c:v>
                </c:pt>
                <c:pt idx="574">
                  <c:v>31.919700000000116</c:v>
                </c:pt>
                <c:pt idx="575">
                  <c:v>31.919800000000116</c:v>
                </c:pt>
                <c:pt idx="576">
                  <c:v>31.919900000000116</c:v>
                </c:pt>
                <c:pt idx="577">
                  <c:v>31.920000000000115</c:v>
                </c:pt>
                <c:pt idx="578">
                  <c:v>31.920100000000115</c:v>
                </c:pt>
                <c:pt idx="579">
                  <c:v>31.920200000000115</c:v>
                </c:pt>
                <c:pt idx="580">
                  <c:v>31.920300000000115</c:v>
                </c:pt>
                <c:pt idx="581">
                  <c:v>31.920400000000114</c:v>
                </c:pt>
                <c:pt idx="582">
                  <c:v>31.920500000000114</c:v>
                </c:pt>
                <c:pt idx="583">
                  <c:v>31.920600000000114</c:v>
                </c:pt>
                <c:pt idx="584">
                  <c:v>31.920700000000114</c:v>
                </c:pt>
                <c:pt idx="585">
                  <c:v>31.920800000000114</c:v>
                </c:pt>
                <c:pt idx="586">
                  <c:v>31.920900000000113</c:v>
                </c:pt>
                <c:pt idx="587">
                  <c:v>31.921000000000113</c:v>
                </c:pt>
                <c:pt idx="588">
                  <c:v>31.921100000000113</c:v>
                </c:pt>
                <c:pt idx="589">
                  <c:v>31.921200000000113</c:v>
                </c:pt>
                <c:pt idx="590">
                  <c:v>31.921300000000112</c:v>
                </c:pt>
                <c:pt idx="591">
                  <c:v>31.921400000000112</c:v>
                </c:pt>
                <c:pt idx="592">
                  <c:v>31.921500000000112</c:v>
                </c:pt>
                <c:pt idx="593">
                  <c:v>31.921600000000112</c:v>
                </c:pt>
                <c:pt idx="594">
                  <c:v>31.921700000000111</c:v>
                </c:pt>
                <c:pt idx="595">
                  <c:v>31.921800000000111</c:v>
                </c:pt>
                <c:pt idx="596">
                  <c:v>31.921900000000111</c:v>
                </c:pt>
                <c:pt idx="597">
                  <c:v>31.922000000000111</c:v>
                </c:pt>
                <c:pt idx="598">
                  <c:v>31.92210000000011</c:v>
                </c:pt>
                <c:pt idx="599">
                  <c:v>31.92220000000011</c:v>
                </c:pt>
                <c:pt idx="600">
                  <c:v>31.92230000000011</c:v>
                </c:pt>
                <c:pt idx="601">
                  <c:v>31.92240000000011</c:v>
                </c:pt>
                <c:pt idx="602">
                  <c:v>31.92250000000011</c:v>
                </c:pt>
                <c:pt idx="603">
                  <c:v>31.922600000000109</c:v>
                </c:pt>
                <c:pt idx="604">
                  <c:v>31.922700000000109</c:v>
                </c:pt>
                <c:pt idx="605">
                  <c:v>31.922800000000109</c:v>
                </c:pt>
                <c:pt idx="606">
                  <c:v>31.922900000000109</c:v>
                </c:pt>
                <c:pt idx="607">
                  <c:v>31.923000000000108</c:v>
                </c:pt>
                <c:pt idx="608">
                  <c:v>31.923100000000108</c:v>
                </c:pt>
                <c:pt idx="609">
                  <c:v>31.923200000000108</c:v>
                </c:pt>
                <c:pt idx="610">
                  <c:v>31.923300000000108</c:v>
                </c:pt>
                <c:pt idx="611">
                  <c:v>31.923400000000107</c:v>
                </c:pt>
                <c:pt idx="612">
                  <c:v>31.923500000000107</c:v>
                </c:pt>
                <c:pt idx="613">
                  <c:v>31.923600000000107</c:v>
                </c:pt>
                <c:pt idx="614">
                  <c:v>31.923700000000107</c:v>
                </c:pt>
                <c:pt idx="615">
                  <c:v>31.923800000000107</c:v>
                </c:pt>
                <c:pt idx="616">
                  <c:v>31.923900000000106</c:v>
                </c:pt>
                <c:pt idx="617">
                  <c:v>31.924000000000106</c:v>
                </c:pt>
                <c:pt idx="618">
                  <c:v>31.924100000000106</c:v>
                </c:pt>
                <c:pt idx="619">
                  <c:v>31.924200000000106</c:v>
                </c:pt>
                <c:pt idx="620">
                  <c:v>31.924300000000105</c:v>
                </c:pt>
                <c:pt idx="621">
                  <c:v>31.924400000000105</c:v>
                </c:pt>
                <c:pt idx="622">
                  <c:v>31.924500000000105</c:v>
                </c:pt>
                <c:pt idx="623">
                  <c:v>31.924600000000105</c:v>
                </c:pt>
                <c:pt idx="624">
                  <c:v>31.924700000000104</c:v>
                </c:pt>
                <c:pt idx="625">
                  <c:v>31.924800000000104</c:v>
                </c:pt>
                <c:pt idx="626">
                  <c:v>31.924900000000104</c:v>
                </c:pt>
                <c:pt idx="627">
                  <c:v>31.925000000000104</c:v>
                </c:pt>
                <c:pt idx="628">
                  <c:v>31.925100000000104</c:v>
                </c:pt>
                <c:pt idx="629">
                  <c:v>31.925200000000103</c:v>
                </c:pt>
                <c:pt idx="630">
                  <c:v>31.925300000000103</c:v>
                </c:pt>
                <c:pt idx="631">
                  <c:v>31.925400000000103</c:v>
                </c:pt>
                <c:pt idx="632">
                  <c:v>31.925500000000103</c:v>
                </c:pt>
                <c:pt idx="633">
                  <c:v>31.925600000000102</c:v>
                </c:pt>
                <c:pt idx="634">
                  <c:v>31.925700000000102</c:v>
                </c:pt>
                <c:pt idx="635">
                  <c:v>31.925800000000102</c:v>
                </c:pt>
                <c:pt idx="636">
                  <c:v>31.925900000000102</c:v>
                </c:pt>
                <c:pt idx="637">
                  <c:v>31.926000000000101</c:v>
                </c:pt>
                <c:pt idx="638">
                  <c:v>31.926100000000101</c:v>
                </c:pt>
                <c:pt idx="639">
                  <c:v>31.926200000000101</c:v>
                </c:pt>
                <c:pt idx="640">
                  <c:v>31.926300000000101</c:v>
                </c:pt>
                <c:pt idx="641">
                  <c:v>31.9264000000001</c:v>
                </c:pt>
                <c:pt idx="642">
                  <c:v>31.9265000000001</c:v>
                </c:pt>
                <c:pt idx="643">
                  <c:v>31.9266000000001</c:v>
                </c:pt>
                <c:pt idx="644">
                  <c:v>31.9267000000001</c:v>
                </c:pt>
                <c:pt idx="645">
                  <c:v>31.9268000000001</c:v>
                </c:pt>
                <c:pt idx="646">
                  <c:v>31.926900000000099</c:v>
                </c:pt>
                <c:pt idx="647">
                  <c:v>31.927000000000099</c:v>
                </c:pt>
                <c:pt idx="648">
                  <c:v>31.927100000000099</c:v>
                </c:pt>
                <c:pt idx="649">
                  <c:v>31.927200000000099</c:v>
                </c:pt>
                <c:pt idx="650">
                  <c:v>31.927300000000098</c:v>
                </c:pt>
                <c:pt idx="651">
                  <c:v>31.927400000000098</c:v>
                </c:pt>
                <c:pt idx="652">
                  <c:v>31.927500000000098</c:v>
                </c:pt>
                <c:pt idx="653">
                  <c:v>31.927600000000098</c:v>
                </c:pt>
                <c:pt idx="654">
                  <c:v>31.927700000000097</c:v>
                </c:pt>
                <c:pt idx="655">
                  <c:v>31.927800000000097</c:v>
                </c:pt>
                <c:pt idx="656">
                  <c:v>31.927900000000097</c:v>
                </c:pt>
                <c:pt idx="657">
                  <c:v>31.928000000000097</c:v>
                </c:pt>
                <c:pt idx="658">
                  <c:v>31.928100000000097</c:v>
                </c:pt>
                <c:pt idx="659">
                  <c:v>31.928200000000096</c:v>
                </c:pt>
                <c:pt idx="660">
                  <c:v>31.928300000000096</c:v>
                </c:pt>
                <c:pt idx="661">
                  <c:v>31.928400000000096</c:v>
                </c:pt>
                <c:pt idx="662">
                  <c:v>31.928500000000096</c:v>
                </c:pt>
                <c:pt idx="663">
                  <c:v>31.928600000000095</c:v>
                </c:pt>
                <c:pt idx="664">
                  <c:v>31.928700000000095</c:v>
                </c:pt>
                <c:pt idx="665">
                  <c:v>31.928800000000095</c:v>
                </c:pt>
                <c:pt idx="666">
                  <c:v>31.928900000000095</c:v>
                </c:pt>
                <c:pt idx="667">
                  <c:v>31.929000000000094</c:v>
                </c:pt>
                <c:pt idx="668">
                  <c:v>31.929100000000094</c:v>
                </c:pt>
                <c:pt idx="669">
                  <c:v>31.929200000000094</c:v>
                </c:pt>
                <c:pt idx="670">
                  <c:v>31.929300000000094</c:v>
                </c:pt>
                <c:pt idx="671">
                  <c:v>31.929400000000093</c:v>
                </c:pt>
                <c:pt idx="672">
                  <c:v>31.929500000000093</c:v>
                </c:pt>
                <c:pt idx="673">
                  <c:v>31.929600000000093</c:v>
                </c:pt>
                <c:pt idx="674">
                  <c:v>31.929700000000093</c:v>
                </c:pt>
                <c:pt idx="675">
                  <c:v>31.929800000000093</c:v>
                </c:pt>
                <c:pt idx="676">
                  <c:v>31.929900000000092</c:v>
                </c:pt>
                <c:pt idx="677">
                  <c:v>31.930000000000092</c:v>
                </c:pt>
                <c:pt idx="678">
                  <c:v>31.930100000000092</c:v>
                </c:pt>
                <c:pt idx="679">
                  <c:v>31.930200000000092</c:v>
                </c:pt>
                <c:pt idx="680">
                  <c:v>31.930300000000091</c:v>
                </c:pt>
                <c:pt idx="681">
                  <c:v>31.930400000000091</c:v>
                </c:pt>
                <c:pt idx="682">
                  <c:v>31.930500000000091</c:v>
                </c:pt>
                <c:pt idx="683">
                  <c:v>31.930600000000091</c:v>
                </c:pt>
                <c:pt idx="684">
                  <c:v>31.93070000000009</c:v>
                </c:pt>
                <c:pt idx="685">
                  <c:v>31.93080000000009</c:v>
                </c:pt>
                <c:pt idx="686">
                  <c:v>31.93090000000009</c:v>
                </c:pt>
                <c:pt idx="687">
                  <c:v>31.93100000000009</c:v>
                </c:pt>
                <c:pt idx="688">
                  <c:v>31.93110000000009</c:v>
                </c:pt>
                <c:pt idx="689">
                  <c:v>31.931200000000089</c:v>
                </c:pt>
                <c:pt idx="690">
                  <c:v>31.931300000000089</c:v>
                </c:pt>
                <c:pt idx="691">
                  <c:v>31.931400000000089</c:v>
                </c:pt>
                <c:pt idx="692">
                  <c:v>31.931500000000089</c:v>
                </c:pt>
                <c:pt idx="693">
                  <c:v>31.931600000000088</c:v>
                </c:pt>
                <c:pt idx="694">
                  <c:v>31.931700000000088</c:v>
                </c:pt>
                <c:pt idx="695">
                  <c:v>31.931800000000088</c:v>
                </c:pt>
                <c:pt idx="696">
                  <c:v>31.931900000000088</c:v>
                </c:pt>
                <c:pt idx="697">
                  <c:v>31.932000000000087</c:v>
                </c:pt>
                <c:pt idx="698">
                  <c:v>31.932100000000087</c:v>
                </c:pt>
                <c:pt idx="699">
                  <c:v>31.932200000000087</c:v>
                </c:pt>
                <c:pt idx="700">
                  <c:v>31.932300000000087</c:v>
                </c:pt>
                <c:pt idx="701">
                  <c:v>31.932400000000086</c:v>
                </c:pt>
                <c:pt idx="702">
                  <c:v>31.932500000000086</c:v>
                </c:pt>
                <c:pt idx="703">
                  <c:v>31.932600000000086</c:v>
                </c:pt>
                <c:pt idx="704">
                  <c:v>31.932700000000086</c:v>
                </c:pt>
                <c:pt idx="705">
                  <c:v>31.932800000000086</c:v>
                </c:pt>
                <c:pt idx="706">
                  <c:v>31.932900000000085</c:v>
                </c:pt>
                <c:pt idx="707">
                  <c:v>31.933000000000085</c:v>
                </c:pt>
                <c:pt idx="708">
                  <c:v>31.933100000000085</c:v>
                </c:pt>
                <c:pt idx="709">
                  <c:v>31.933200000000085</c:v>
                </c:pt>
                <c:pt idx="710">
                  <c:v>31.933300000000084</c:v>
                </c:pt>
                <c:pt idx="711">
                  <c:v>31.933400000000084</c:v>
                </c:pt>
                <c:pt idx="712">
                  <c:v>31.933500000000084</c:v>
                </c:pt>
                <c:pt idx="713">
                  <c:v>31.933600000000084</c:v>
                </c:pt>
                <c:pt idx="714">
                  <c:v>31.933700000000083</c:v>
                </c:pt>
                <c:pt idx="715">
                  <c:v>31.933800000000083</c:v>
                </c:pt>
                <c:pt idx="716">
                  <c:v>31.933900000000083</c:v>
                </c:pt>
                <c:pt idx="717">
                  <c:v>31.934000000000083</c:v>
                </c:pt>
                <c:pt idx="718">
                  <c:v>31.934100000000083</c:v>
                </c:pt>
                <c:pt idx="719">
                  <c:v>31.934200000000082</c:v>
                </c:pt>
                <c:pt idx="720">
                  <c:v>31.934300000000082</c:v>
                </c:pt>
                <c:pt idx="721">
                  <c:v>31.934400000000082</c:v>
                </c:pt>
                <c:pt idx="722">
                  <c:v>31.934500000000082</c:v>
                </c:pt>
                <c:pt idx="723">
                  <c:v>31.934600000000081</c:v>
                </c:pt>
                <c:pt idx="724">
                  <c:v>31.934700000000081</c:v>
                </c:pt>
                <c:pt idx="725">
                  <c:v>31.934800000000081</c:v>
                </c:pt>
                <c:pt idx="726">
                  <c:v>31.934900000000081</c:v>
                </c:pt>
                <c:pt idx="727">
                  <c:v>31.93500000000008</c:v>
                </c:pt>
                <c:pt idx="728">
                  <c:v>31.93510000000008</c:v>
                </c:pt>
                <c:pt idx="729">
                  <c:v>31.93520000000008</c:v>
                </c:pt>
                <c:pt idx="730">
                  <c:v>31.93530000000008</c:v>
                </c:pt>
                <c:pt idx="731">
                  <c:v>31.93540000000008</c:v>
                </c:pt>
                <c:pt idx="732">
                  <c:v>31.935500000000079</c:v>
                </c:pt>
                <c:pt idx="733">
                  <c:v>31.935600000000079</c:v>
                </c:pt>
                <c:pt idx="734">
                  <c:v>31.935700000000079</c:v>
                </c:pt>
                <c:pt idx="735">
                  <c:v>31.935800000000079</c:v>
                </c:pt>
                <c:pt idx="736">
                  <c:v>31.935900000000078</c:v>
                </c:pt>
                <c:pt idx="737">
                  <c:v>31.936000000000078</c:v>
                </c:pt>
                <c:pt idx="738">
                  <c:v>31.936100000000078</c:v>
                </c:pt>
                <c:pt idx="739">
                  <c:v>31.936200000000078</c:v>
                </c:pt>
                <c:pt idx="740">
                  <c:v>31.936300000000077</c:v>
                </c:pt>
                <c:pt idx="741">
                  <c:v>31.936400000000077</c:v>
                </c:pt>
                <c:pt idx="742">
                  <c:v>31.936500000000077</c:v>
                </c:pt>
                <c:pt idx="743">
                  <c:v>31.936600000000077</c:v>
                </c:pt>
                <c:pt idx="744">
                  <c:v>31.936700000000076</c:v>
                </c:pt>
                <c:pt idx="745">
                  <c:v>31.936800000000076</c:v>
                </c:pt>
                <c:pt idx="746">
                  <c:v>31.936900000000076</c:v>
                </c:pt>
                <c:pt idx="747">
                  <c:v>31.937000000000076</c:v>
                </c:pt>
                <c:pt idx="748">
                  <c:v>31.937100000000076</c:v>
                </c:pt>
                <c:pt idx="749">
                  <c:v>31.937200000000075</c:v>
                </c:pt>
                <c:pt idx="750">
                  <c:v>31.937300000000075</c:v>
                </c:pt>
                <c:pt idx="751">
                  <c:v>31.937400000000075</c:v>
                </c:pt>
                <c:pt idx="752">
                  <c:v>31.937500000000075</c:v>
                </c:pt>
                <c:pt idx="753">
                  <c:v>31.937600000000074</c:v>
                </c:pt>
                <c:pt idx="754">
                  <c:v>31.937700000000074</c:v>
                </c:pt>
                <c:pt idx="755">
                  <c:v>31.937800000000074</c:v>
                </c:pt>
                <c:pt idx="756">
                  <c:v>31.937900000000074</c:v>
                </c:pt>
                <c:pt idx="757">
                  <c:v>31.938000000000073</c:v>
                </c:pt>
                <c:pt idx="758">
                  <c:v>31.938100000000073</c:v>
                </c:pt>
                <c:pt idx="759">
                  <c:v>31.938200000000073</c:v>
                </c:pt>
                <c:pt idx="760">
                  <c:v>31.938300000000073</c:v>
                </c:pt>
                <c:pt idx="761">
                  <c:v>31.938400000000073</c:v>
                </c:pt>
                <c:pt idx="762">
                  <c:v>31.938500000000072</c:v>
                </c:pt>
                <c:pt idx="763">
                  <c:v>31.938600000000072</c:v>
                </c:pt>
                <c:pt idx="764">
                  <c:v>31.938700000000072</c:v>
                </c:pt>
                <c:pt idx="765">
                  <c:v>31.938800000000072</c:v>
                </c:pt>
                <c:pt idx="766">
                  <c:v>31.938900000000071</c:v>
                </c:pt>
                <c:pt idx="767">
                  <c:v>31.939000000000071</c:v>
                </c:pt>
                <c:pt idx="768">
                  <c:v>31.939100000000071</c:v>
                </c:pt>
                <c:pt idx="769">
                  <c:v>31.939200000000071</c:v>
                </c:pt>
                <c:pt idx="770">
                  <c:v>31.93930000000007</c:v>
                </c:pt>
                <c:pt idx="771">
                  <c:v>31.93940000000007</c:v>
                </c:pt>
                <c:pt idx="772">
                  <c:v>31.93950000000007</c:v>
                </c:pt>
                <c:pt idx="773">
                  <c:v>31.93960000000007</c:v>
                </c:pt>
                <c:pt idx="774">
                  <c:v>31.939700000000069</c:v>
                </c:pt>
                <c:pt idx="775">
                  <c:v>31.939800000000069</c:v>
                </c:pt>
                <c:pt idx="776">
                  <c:v>31.939900000000069</c:v>
                </c:pt>
                <c:pt idx="777">
                  <c:v>31.940000000000069</c:v>
                </c:pt>
                <c:pt idx="778">
                  <c:v>31.940100000000069</c:v>
                </c:pt>
                <c:pt idx="779">
                  <c:v>31.940200000000068</c:v>
                </c:pt>
                <c:pt idx="780">
                  <c:v>31.940300000000068</c:v>
                </c:pt>
                <c:pt idx="781">
                  <c:v>31.940400000000068</c:v>
                </c:pt>
                <c:pt idx="782">
                  <c:v>31.940500000000068</c:v>
                </c:pt>
                <c:pt idx="783">
                  <c:v>31.940600000000067</c:v>
                </c:pt>
                <c:pt idx="784">
                  <c:v>31.940700000000067</c:v>
                </c:pt>
                <c:pt idx="785">
                  <c:v>31.940800000000067</c:v>
                </c:pt>
                <c:pt idx="786">
                  <c:v>31.940900000000067</c:v>
                </c:pt>
                <c:pt idx="787">
                  <c:v>31.941000000000066</c:v>
                </c:pt>
                <c:pt idx="788">
                  <c:v>31.941100000000066</c:v>
                </c:pt>
                <c:pt idx="789">
                  <c:v>31.941200000000066</c:v>
                </c:pt>
                <c:pt idx="790">
                  <c:v>31.941300000000066</c:v>
                </c:pt>
                <c:pt idx="791">
                  <c:v>31.941400000000066</c:v>
                </c:pt>
                <c:pt idx="792">
                  <c:v>31.941500000000065</c:v>
                </c:pt>
                <c:pt idx="793">
                  <c:v>31.941600000000065</c:v>
                </c:pt>
                <c:pt idx="794">
                  <c:v>31.941700000000065</c:v>
                </c:pt>
                <c:pt idx="795">
                  <c:v>31.941800000000065</c:v>
                </c:pt>
                <c:pt idx="796">
                  <c:v>31.941900000000064</c:v>
                </c:pt>
                <c:pt idx="797">
                  <c:v>31.942000000000064</c:v>
                </c:pt>
                <c:pt idx="798">
                  <c:v>31.942100000000064</c:v>
                </c:pt>
                <c:pt idx="799">
                  <c:v>31.942200000000064</c:v>
                </c:pt>
                <c:pt idx="800">
                  <c:v>31.942300000000063</c:v>
                </c:pt>
                <c:pt idx="801">
                  <c:v>31.942400000000063</c:v>
                </c:pt>
                <c:pt idx="802">
                  <c:v>31.942500000000063</c:v>
                </c:pt>
                <c:pt idx="803">
                  <c:v>31.942600000000063</c:v>
                </c:pt>
                <c:pt idx="804">
                  <c:v>31.942700000000062</c:v>
                </c:pt>
                <c:pt idx="805">
                  <c:v>31.942800000000062</c:v>
                </c:pt>
                <c:pt idx="806">
                  <c:v>31.942900000000062</c:v>
                </c:pt>
                <c:pt idx="807">
                  <c:v>31.943000000000062</c:v>
                </c:pt>
                <c:pt idx="808">
                  <c:v>31.943100000000062</c:v>
                </c:pt>
                <c:pt idx="809">
                  <c:v>31.943200000000061</c:v>
                </c:pt>
                <c:pt idx="810">
                  <c:v>31.943300000000061</c:v>
                </c:pt>
                <c:pt idx="811">
                  <c:v>31.943400000000061</c:v>
                </c:pt>
                <c:pt idx="812">
                  <c:v>31.943500000000061</c:v>
                </c:pt>
                <c:pt idx="813">
                  <c:v>31.94360000000006</c:v>
                </c:pt>
                <c:pt idx="814">
                  <c:v>31.94370000000006</c:v>
                </c:pt>
                <c:pt idx="815">
                  <c:v>31.94380000000006</c:v>
                </c:pt>
                <c:pt idx="816">
                  <c:v>31.94390000000006</c:v>
                </c:pt>
                <c:pt idx="817">
                  <c:v>31.944000000000059</c:v>
                </c:pt>
                <c:pt idx="818">
                  <c:v>31.944100000000059</c:v>
                </c:pt>
                <c:pt idx="819">
                  <c:v>31.944200000000059</c:v>
                </c:pt>
                <c:pt idx="820">
                  <c:v>31.944300000000059</c:v>
                </c:pt>
                <c:pt idx="821">
                  <c:v>31.944400000000059</c:v>
                </c:pt>
                <c:pt idx="822">
                  <c:v>31.944500000000058</c:v>
                </c:pt>
                <c:pt idx="823">
                  <c:v>31.944600000000058</c:v>
                </c:pt>
                <c:pt idx="824">
                  <c:v>31.944700000000058</c:v>
                </c:pt>
                <c:pt idx="825">
                  <c:v>31.944800000000058</c:v>
                </c:pt>
                <c:pt idx="826">
                  <c:v>31.944900000000057</c:v>
                </c:pt>
                <c:pt idx="827">
                  <c:v>31.945000000000057</c:v>
                </c:pt>
                <c:pt idx="828">
                  <c:v>31.945100000000057</c:v>
                </c:pt>
                <c:pt idx="829">
                  <c:v>31.945200000000057</c:v>
                </c:pt>
                <c:pt idx="830">
                  <c:v>31.945300000000056</c:v>
                </c:pt>
                <c:pt idx="831">
                  <c:v>31.945400000000056</c:v>
                </c:pt>
                <c:pt idx="832">
                  <c:v>31.945500000000056</c:v>
                </c:pt>
                <c:pt idx="833">
                  <c:v>31.945600000000056</c:v>
                </c:pt>
                <c:pt idx="834">
                  <c:v>31.945700000000055</c:v>
                </c:pt>
                <c:pt idx="835">
                  <c:v>31.945800000000055</c:v>
                </c:pt>
                <c:pt idx="836">
                  <c:v>31.945900000000055</c:v>
                </c:pt>
                <c:pt idx="837">
                  <c:v>31.946000000000055</c:v>
                </c:pt>
                <c:pt idx="838">
                  <c:v>31.946100000000055</c:v>
                </c:pt>
                <c:pt idx="839">
                  <c:v>31.946200000000054</c:v>
                </c:pt>
                <c:pt idx="840">
                  <c:v>31.946300000000054</c:v>
                </c:pt>
                <c:pt idx="841">
                  <c:v>31.946400000000054</c:v>
                </c:pt>
                <c:pt idx="842">
                  <c:v>31.946500000000054</c:v>
                </c:pt>
                <c:pt idx="843">
                  <c:v>31.946600000000053</c:v>
                </c:pt>
                <c:pt idx="844">
                  <c:v>31.946700000000053</c:v>
                </c:pt>
                <c:pt idx="845">
                  <c:v>31.946800000000053</c:v>
                </c:pt>
                <c:pt idx="846">
                  <c:v>31.946900000000053</c:v>
                </c:pt>
                <c:pt idx="847">
                  <c:v>31.947000000000052</c:v>
                </c:pt>
                <c:pt idx="848">
                  <c:v>31.947100000000052</c:v>
                </c:pt>
                <c:pt idx="849">
                  <c:v>31.947200000000052</c:v>
                </c:pt>
                <c:pt idx="850">
                  <c:v>31.947300000000052</c:v>
                </c:pt>
                <c:pt idx="851">
                  <c:v>31.947400000000052</c:v>
                </c:pt>
                <c:pt idx="852">
                  <c:v>31.947500000000051</c:v>
                </c:pt>
                <c:pt idx="853">
                  <c:v>31.947600000000051</c:v>
                </c:pt>
                <c:pt idx="854">
                  <c:v>31.947700000000051</c:v>
                </c:pt>
                <c:pt idx="855">
                  <c:v>31.947800000000051</c:v>
                </c:pt>
                <c:pt idx="856">
                  <c:v>31.94790000000005</c:v>
                </c:pt>
                <c:pt idx="857">
                  <c:v>31.94800000000005</c:v>
                </c:pt>
                <c:pt idx="858">
                  <c:v>31.94810000000005</c:v>
                </c:pt>
                <c:pt idx="859">
                  <c:v>31.94820000000005</c:v>
                </c:pt>
                <c:pt idx="860">
                  <c:v>31.948300000000049</c:v>
                </c:pt>
                <c:pt idx="861">
                  <c:v>31.948400000000049</c:v>
                </c:pt>
                <c:pt idx="862">
                  <c:v>31.948500000000049</c:v>
                </c:pt>
                <c:pt idx="863">
                  <c:v>31.948600000000049</c:v>
                </c:pt>
                <c:pt idx="864">
                  <c:v>31.948700000000049</c:v>
                </c:pt>
                <c:pt idx="865">
                  <c:v>31.948800000000048</c:v>
                </c:pt>
                <c:pt idx="866">
                  <c:v>31.948900000000048</c:v>
                </c:pt>
                <c:pt idx="867">
                  <c:v>31.949000000000048</c:v>
                </c:pt>
                <c:pt idx="868">
                  <c:v>31.949100000000048</c:v>
                </c:pt>
                <c:pt idx="869">
                  <c:v>31.949200000000047</c:v>
                </c:pt>
                <c:pt idx="870">
                  <c:v>31.949300000000047</c:v>
                </c:pt>
                <c:pt idx="871">
                  <c:v>31.949400000000047</c:v>
                </c:pt>
                <c:pt idx="872">
                  <c:v>31.949500000000047</c:v>
                </c:pt>
                <c:pt idx="873">
                  <c:v>31.949600000000046</c:v>
                </c:pt>
                <c:pt idx="874">
                  <c:v>31.949700000000046</c:v>
                </c:pt>
                <c:pt idx="875">
                  <c:v>31.949800000000046</c:v>
                </c:pt>
                <c:pt idx="876">
                  <c:v>31.949900000000046</c:v>
                </c:pt>
                <c:pt idx="877">
                  <c:v>31.950000000000045</c:v>
                </c:pt>
                <c:pt idx="878">
                  <c:v>31.950100000000045</c:v>
                </c:pt>
                <c:pt idx="879">
                  <c:v>31.950200000000045</c:v>
                </c:pt>
                <c:pt idx="880">
                  <c:v>31.950300000000045</c:v>
                </c:pt>
                <c:pt idx="881">
                  <c:v>31.950400000000045</c:v>
                </c:pt>
                <c:pt idx="882">
                  <c:v>31.950500000000044</c:v>
                </c:pt>
                <c:pt idx="883">
                  <c:v>31.950600000000044</c:v>
                </c:pt>
                <c:pt idx="884">
                  <c:v>31.950700000000044</c:v>
                </c:pt>
                <c:pt idx="885">
                  <c:v>31.950800000000044</c:v>
                </c:pt>
                <c:pt idx="886">
                  <c:v>31.950900000000043</c:v>
                </c:pt>
                <c:pt idx="887">
                  <c:v>31.951000000000043</c:v>
                </c:pt>
                <c:pt idx="888">
                  <c:v>31.951100000000043</c:v>
                </c:pt>
                <c:pt idx="889">
                  <c:v>31.951200000000043</c:v>
                </c:pt>
                <c:pt idx="890">
                  <c:v>31.951300000000042</c:v>
                </c:pt>
                <c:pt idx="891">
                  <c:v>31.951400000000042</c:v>
                </c:pt>
                <c:pt idx="892">
                  <c:v>31.951500000000042</c:v>
                </c:pt>
                <c:pt idx="893">
                  <c:v>31.951600000000042</c:v>
                </c:pt>
                <c:pt idx="894">
                  <c:v>31.951700000000042</c:v>
                </c:pt>
                <c:pt idx="895">
                  <c:v>31.951800000000041</c:v>
                </c:pt>
                <c:pt idx="896">
                  <c:v>31.951900000000041</c:v>
                </c:pt>
                <c:pt idx="897">
                  <c:v>31.952000000000041</c:v>
                </c:pt>
                <c:pt idx="898">
                  <c:v>31.952100000000041</c:v>
                </c:pt>
                <c:pt idx="899">
                  <c:v>31.95220000000004</c:v>
                </c:pt>
                <c:pt idx="900">
                  <c:v>31.95230000000004</c:v>
                </c:pt>
                <c:pt idx="901">
                  <c:v>31.95240000000004</c:v>
                </c:pt>
                <c:pt idx="902">
                  <c:v>31.95250000000004</c:v>
                </c:pt>
                <c:pt idx="903">
                  <c:v>31.952600000000039</c:v>
                </c:pt>
                <c:pt idx="904">
                  <c:v>31.952700000000039</c:v>
                </c:pt>
                <c:pt idx="905">
                  <c:v>31.952800000000039</c:v>
                </c:pt>
                <c:pt idx="906">
                  <c:v>31.952900000000039</c:v>
                </c:pt>
                <c:pt idx="907">
                  <c:v>31.953000000000038</c:v>
                </c:pt>
                <c:pt idx="908">
                  <c:v>31.953100000000038</c:v>
                </c:pt>
                <c:pt idx="909">
                  <c:v>31.953200000000038</c:v>
                </c:pt>
                <c:pt idx="910">
                  <c:v>31.953300000000038</c:v>
                </c:pt>
                <c:pt idx="911">
                  <c:v>31.953400000000038</c:v>
                </c:pt>
                <c:pt idx="912">
                  <c:v>31.953500000000037</c:v>
                </c:pt>
                <c:pt idx="913">
                  <c:v>31.953600000000037</c:v>
                </c:pt>
                <c:pt idx="914">
                  <c:v>31.953700000000037</c:v>
                </c:pt>
                <c:pt idx="915">
                  <c:v>31.953800000000037</c:v>
                </c:pt>
                <c:pt idx="916">
                  <c:v>31.953900000000036</c:v>
                </c:pt>
                <c:pt idx="917">
                  <c:v>31.954000000000036</c:v>
                </c:pt>
                <c:pt idx="918">
                  <c:v>31.954100000000036</c:v>
                </c:pt>
                <c:pt idx="919">
                  <c:v>31.954200000000036</c:v>
                </c:pt>
                <c:pt idx="920">
                  <c:v>31.954300000000035</c:v>
                </c:pt>
                <c:pt idx="921">
                  <c:v>31.954400000000035</c:v>
                </c:pt>
                <c:pt idx="922">
                  <c:v>31.954500000000035</c:v>
                </c:pt>
                <c:pt idx="923">
                  <c:v>31.954600000000035</c:v>
                </c:pt>
                <c:pt idx="924">
                  <c:v>31.954700000000035</c:v>
                </c:pt>
                <c:pt idx="925">
                  <c:v>31.954800000000034</c:v>
                </c:pt>
                <c:pt idx="926">
                  <c:v>31.954900000000034</c:v>
                </c:pt>
                <c:pt idx="927">
                  <c:v>31.955000000000034</c:v>
                </c:pt>
                <c:pt idx="928">
                  <c:v>31.955100000000034</c:v>
                </c:pt>
                <c:pt idx="929">
                  <c:v>31.955200000000033</c:v>
                </c:pt>
                <c:pt idx="930">
                  <c:v>31.955300000000033</c:v>
                </c:pt>
                <c:pt idx="931">
                  <c:v>31.955400000000033</c:v>
                </c:pt>
                <c:pt idx="932">
                  <c:v>31.955500000000033</c:v>
                </c:pt>
                <c:pt idx="933">
                  <c:v>31.955600000000032</c:v>
                </c:pt>
                <c:pt idx="934">
                  <c:v>31.955700000000032</c:v>
                </c:pt>
                <c:pt idx="935">
                  <c:v>31.955800000000032</c:v>
                </c:pt>
                <c:pt idx="936">
                  <c:v>31.955900000000032</c:v>
                </c:pt>
                <c:pt idx="937">
                  <c:v>31.956000000000031</c:v>
                </c:pt>
                <c:pt idx="938">
                  <c:v>31.956100000000031</c:v>
                </c:pt>
                <c:pt idx="939">
                  <c:v>31.956200000000031</c:v>
                </c:pt>
                <c:pt idx="940">
                  <c:v>31.956300000000031</c:v>
                </c:pt>
                <c:pt idx="941">
                  <c:v>31.956400000000031</c:v>
                </c:pt>
                <c:pt idx="942">
                  <c:v>31.95650000000003</c:v>
                </c:pt>
                <c:pt idx="943">
                  <c:v>31.95660000000003</c:v>
                </c:pt>
                <c:pt idx="944">
                  <c:v>31.95670000000003</c:v>
                </c:pt>
                <c:pt idx="945">
                  <c:v>31.95680000000003</c:v>
                </c:pt>
                <c:pt idx="946">
                  <c:v>31.956900000000029</c:v>
                </c:pt>
                <c:pt idx="947">
                  <c:v>31.957000000000029</c:v>
                </c:pt>
                <c:pt idx="948">
                  <c:v>31.957100000000029</c:v>
                </c:pt>
                <c:pt idx="949">
                  <c:v>31.957200000000029</c:v>
                </c:pt>
                <c:pt idx="950">
                  <c:v>31.957300000000028</c:v>
                </c:pt>
                <c:pt idx="951">
                  <c:v>31.957400000000028</c:v>
                </c:pt>
                <c:pt idx="952">
                  <c:v>31.957500000000028</c:v>
                </c:pt>
                <c:pt idx="953">
                  <c:v>31.957600000000028</c:v>
                </c:pt>
                <c:pt idx="954">
                  <c:v>31.957700000000028</c:v>
                </c:pt>
                <c:pt idx="955">
                  <c:v>31.957800000000027</c:v>
                </c:pt>
                <c:pt idx="956">
                  <c:v>31.957900000000027</c:v>
                </c:pt>
                <c:pt idx="957">
                  <c:v>31.958000000000027</c:v>
                </c:pt>
                <c:pt idx="958">
                  <c:v>31.958100000000027</c:v>
                </c:pt>
                <c:pt idx="959">
                  <c:v>31.958200000000026</c:v>
                </c:pt>
                <c:pt idx="960">
                  <c:v>31.958300000000026</c:v>
                </c:pt>
                <c:pt idx="961">
                  <c:v>31.958400000000026</c:v>
                </c:pt>
                <c:pt idx="962">
                  <c:v>31.958500000000026</c:v>
                </c:pt>
                <c:pt idx="963">
                  <c:v>31.958600000000025</c:v>
                </c:pt>
                <c:pt idx="964">
                  <c:v>31.958700000000025</c:v>
                </c:pt>
                <c:pt idx="965">
                  <c:v>31.958800000000025</c:v>
                </c:pt>
                <c:pt idx="966">
                  <c:v>31.958900000000025</c:v>
                </c:pt>
                <c:pt idx="967">
                  <c:v>31.959000000000024</c:v>
                </c:pt>
                <c:pt idx="968">
                  <c:v>31.959100000000024</c:v>
                </c:pt>
                <c:pt idx="969">
                  <c:v>31.959200000000024</c:v>
                </c:pt>
                <c:pt idx="970">
                  <c:v>31.959300000000024</c:v>
                </c:pt>
                <c:pt idx="971">
                  <c:v>31.959400000000024</c:v>
                </c:pt>
                <c:pt idx="972">
                  <c:v>31.959500000000023</c:v>
                </c:pt>
                <c:pt idx="973">
                  <c:v>31.959600000000023</c:v>
                </c:pt>
                <c:pt idx="974">
                  <c:v>31.959700000000023</c:v>
                </c:pt>
                <c:pt idx="975">
                  <c:v>31.959800000000023</c:v>
                </c:pt>
                <c:pt idx="976">
                  <c:v>31.959900000000022</c:v>
                </c:pt>
                <c:pt idx="977">
                  <c:v>31.960000000000022</c:v>
                </c:pt>
                <c:pt idx="978">
                  <c:v>31.960100000000022</c:v>
                </c:pt>
                <c:pt idx="979">
                  <c:v>31.960200000000022</c:v>
                </c:pt>
                <c:pt idx="980">
                  <c:v>31.960300000000021</c:v>
                </c:pt>
                <c:pt idx="981">
                  <c:v>31.960400000000021</c:v>
                </c:pt>
                <c:pt idx="982">
                  <c:v>31.960500000000021</c:v>
                </c:pt>
                <c:pt idx="983">
                  <c:v>31.960600000000021</c:v>
                </c:pt>
                <c:pt idx="984">
                  <c:v>31.960700000000021</c:v>
                </c:pt>
                <c:pt idx="985">
                  <c:v>31.96080000000002</c:v>
                </c:pt>
                <c:pt idx="986">
                  <c:v>31.96090000000002</c:v>
                </c:pt>
                <c:pt idx="987">
                  <c:v>31.96100000000002</c:v>
                </c:pt>
                <c:pt idx="988">
                  <c:v>31.96110000000002</c:v>
                </c:pt>
                <c:pt idx="989">
                  <c:v>31.961200000000019</c:v>
                </c:pt>
                <c:pt idx="990">
                  <c:v>31.961300000000019</c:v>
                </c:pt>
                <c:pt idx="991">
                  <c:v>31.961400000000019</c:v>
                </c:pt>
                <c:pt idx="992">
                  <c:v>31.961500000000019</c:v>
                </c:pt>
                <c:pt idx="993">
                  <c:v>31.961600000000018</c:v>
                </c:pt>
                <c:pt idx="994">
                  <c:v>31.961700000000018</c:v>
                </c:pt>
                <c:pt idx="995">
                  <c:v>31.961800000000018</c:v>
                </c:pt>
                <c:pt idx="996">
                  <c:v>31.961900000000018</c:v>
                </c:pt>
                <c:pt idx="997">
                  <c:v>31.962000000000018</c:v>
                </c:pt>
                <c:pt idx="998">
                  <c:v>31.962100000000017</c:v>
                </c:pt>
                <c:pt idx="999">
                  <c:v>31.962200000000017</c:v>
                </c:pt>
                <c:pt idx="1000">
                  <c:v>31.962300000000017</c:v>
                </c:pt>
              </c:numCache>
            </c:numRef>
          </c:xVal>
          <c:yVal>
            <c:numRef>
              <c:f>Calculs!$K$4:$K$1004</c:f>
              <c:numCache>
                <c:formatCode>0.00</c:formatCode>
                <c:ptCount val="1001"/>
                <c:pt idx="0">
                  <c:v>564.96320263534824</c:v>
                </c:pt>
                <c:pt idx="1">
                  <c:v>566.4438588824878</c:v>
                </c:pt>
                <c:pt idx="2">
                  <c:v>567.92177652558212</c:v>
                </c:pt>
                <c:pt idx="3">
                  <c:v>569.3969622765419</c:v>
                </c:pt>
                <c:pt idx="4">
                  <c:v>570.86942281671679</c:v>
                </c:pt>
                <c:pt idx="5">
                  <c:v>572.33916479707989</c:v>
                </c:pt>
                <c:pt idx="6">
                  <c:v>573.80619483841065</c:v>
                </c:pt>
                <c:pt idx="7">
                  <c:v>575.27051953147611</c:v>
                </c:pt>
                <c:pt idx="8">
                  <c:v>576.7321454372111</c:v>
                </c:pt>
                <c:pt idx="9">
                  <c:v>578.19107908689705</c:v>
                </c:pt>
                <c:pt idx="10">
                  <c:v>579.64732698233922</c:v>
                </c:pt>
                <c:pt idx="11">
                  <c:v>581.1008955804873</c:v>
                </c:pt>
                <c:pt idx="12">
                  <c:v>582.55179127836561</c:v>
                </c:pt>
                <c:pt idx="13">
                  <c:v>584.00002042942037</c:v>
                </c:pt>
                <c:pt idx="14">
                  <c:v>585.44558935954694</c:v>
                </c:pt>
                <c:pt idx="15">
                  <c:v>586.8885043672442</c:v>
                </c:pt>
                <c:pt idx="16">
                  <c:v>588.32877172376857</c:v>
                </c:pt>
                <c:pt idx="17">
                  <c:v>589.76639767328686</c:v>
                </c:pt>
                <c:pt idx="18">
                  <c:v>591.20138843302743</c:v>
                </c:pt>
                <c:pt idx="19">
                  <c:v>592.63375019343096</c:v>
                </c:pt>
                <c:pt idx="20">
                  <c:v>594.06348911830003</c:v>
                </c:pt>
                <c:pt idx="21">
                  <c:v>595.49061135272666</c:v>
                </c:pt>
                <c:pt idx="22">
                  <c:v>596.91512303086927</c:v>
                </c:pt>
                <c:pt idx="23">
                  <c:v>598.3370302680205</c:v>
                </c:pt>
                <c:pt idx="24">
                  <c:v>599.75633915282856</c:v>
                </c:pt>
                <c:pt idx="25">
                  <c:v>601.17305574744887</c:v>
                </c:pt>
                <c:pt idx="26">
                  <c:v>602.58718608769504</c:v>
                </c:pt>
                <c:pt idx="27">
                  <c:v>603.9987361831885</c:v>
                </c:pt>
                <c:pt idx="28">
                  <c:v>605.40771201750727</c:v>
                </c:pt>
                <c:pt idx="29">
                  <c:v>606.81411954833311</c:v>
                </c:pt>
                <c:pt idx="30">
                  <c:v>608.2179647075983</c:v>
                </c:pt>
                <c:pt idx="31">
                  <c:v>609.619253401631</c:v>
                </c:pt>
                <c:pt idx="32">
                  <c:v>611.01799151129967</c:v>
                </c:pt>
                <c:pt idx="33">
                  <c:v>612.41418489215653</c:v>
                </c:pt>
                <c:pt idx="34">
                  <c:v>613.80783937457954</c:v>
                </c:pt>
                <c:pt idx="35">
                  <c:v>615.19896076391433</c:v>
                </c:pt>
                <c:pt idx="36">
                  <c:v>616.58755484061385</c:v>
                </c:pt>
                <c:pt idx="37">
                  <c:v>617.97362736037826</c:v>
                </c:pt>
                <c:pt idx="38">
                  <c:v>619.35718405429304</c:v>
                </c:pt>
                <c:pt idx="39">
                  <c:v>620.73823062896633</c:v>
                </c:pt>
                <c:pt idx="40">
                  <c:v>622.11677276666546</c:v>
                </c:pt>
                <c:pt idx="41">
                  <c:v>623.49281612545224</c:v>
                </c:pt>
                <c:pt idx="42">
                  <c:v>624.86636633931766</c:v>
                </c:pt>
                <c:pt idx="43">
                  <c:v>626.2374290183152</c:v>
                </c:pt>
                <c:pt idx="44">
                  <c:v>627.60600974869351</c:v>
                </c:pt>
                <c:pt idx="45">
                  <c:v>628.97211409302827</c:v>
                </c:pt>
                <c:pt idx="46">
                  <c:v>630.33574759035264</c:v>
                </c:pt>
                <c:pt idx="47">
                  <c:v>631.69691575628735</c:v>
                </c:pt>
                <c:pt idx="48">
                  <c:v>633.05562408316939</c:v>
                </c:pt>
                <c:pt idx="49">
                  <c:v>634.41187804018034</c:v>
                </c:pt>
                <c:pt idx="50">
                  <c:v>635.76568307347327</c:v>
                </c:pt>
                <c:pt idx="51">
                  <c:v>637.11704460629915</c:v>
                </c:pt>
                <c:pt idx="52">
                  <c:v>638.46596803913201</c:v>
                </c:pt>
                <c:pt idx="53">
                  <c:v>639.81245874979379</c:v>
                </c:pt>
                <c:pt idx="54">
                  <c:v>641.15652209357768</c:v>
                </c:pt>
                <c:pt idx="55">
                  <c:v>642.49816340337111</c:v>
                </c:pt>
                <c:pt idx="56">
                  <c:v>643.83738798977777</c:v>
                </c:pt>
                <c:pt idx="57">
                  <c:v>645.17420114123831</c:v>
                </c:pt>
                <c:pt idx="58">
                  <c:v>646.50860812415112</c:v>
                </c:pt>
                <c:pt idx="59">
                  <c:v>647.84061418299154</c:v>
                </c:pt>
                <c:pt idx="60">
                  <c:v>649.17022454043035</c:v>
                </c:pt>
                <c:pt idx="61">
                  <c:v>650.49744439745189</c:v>
                </c:pt>
                <c:pt idx="62">
                  <c:v>651.82227893347078</c:v>
                </c:pt>
                <c:pt idx="63">
                  <c:v>653.14473330644842</c:v>
                </c:pt>
                <c:pt idx="64">
                  <c:v>654.46481265300815</c:v>
                </c:pt>
                <c:pt idx="65">
                  <c:v>655.78252208855008</c:v>
                </c:pt>
                <c:pt idx="66">
                  <c:v>657.0978667073648</c:v>
                </c:pt>
                <c:pt idx="67">
                  <c:v>658.41085158274643</c:v>
                </c:pt>
                <c:pt idx="68">
                  <c:v>659.72148176710505</c:v>
                </c:pt>
                <c:pt idx="69">
                  <c:v>661.0297622920782</c:v>
                </c:pt>
                <c:pt idx="70">
                  <c:v>662.33569816864156</c:v>
                </c:pt>
                <c:pt idx="71">
                  <c:v>663.63929438721925</c:v>
                </c:pt>
                <c:pt idx="72">
                  <c:v>664.94055591779295</c:v>
                </c:pt>
                <c:pt idx="73">
                  <c:v>666.23948771001039</c:v>
                </c:pt>
                <c:pt idx="74">
                  <c:v>667.53609469329331</c:v>
                </c:pt>
                <c:pt idx="75">
                  <c:v>668.83038177694448</c:v>
                </c:pt>
                <c:pt idx="76">
                  <c:v>670.12235385025417</c:v>
                </c:pt>
                <c:pt idx="77">
                  <c:v>671.41201578260586</c:v>
                </c:pt>
                <c:pt idx="78">
                  <c:v>672.69937242358117</c:v>
                </c:pt>
                <c:pt idx="79">
                  <c:v>673.98442860306386</c:v>
                </c:pt>
                <c:pt idx="80">
                  <c:v>675.2671891313438</c:v>
                </c:pt>
                <c:pt idx="81">
                  <c:v>676.54765879921956</c:v>
                </c:pt>
                <c:pt idx="82">
                  <c:v>677.82584237810079</c:v>
                </c:pt>
                <c:pt idx="83">
                  <c:v>679.10174462010957</c:v>
                </c:pt>
                <c:pt idx="84">
                  <c:v>680.37537025818142</c:v>
                </c:pt>
                <c:pt idx="85">
                  <c:v>681.6467240061653</c:v>
                </c:pt>
                <c:pt idx="86">
                  <c:v>682.91581055892323</c:v>
                </c:pt>
                <c:pt idx="87">
                  <c:v>684.18263459242894</c:v>
                </c:pt>
                <c:pt idx="88">
                  <c:v>685.44720076386636</c:v>
                </c:pt>
                <c:pt idx="89">
                  <c:v>686.70951371172703</c:v>
                </c:pt>
                <c:pt idx="90">
                  <c:v>687.96957805590682</c:v>
                </c:pt>
                <c:pt idx="91">
                  <c:v>689.22739839780252</c:v>
                </c:pt>
                <c:pt idx="92">
                  <c:v>690.48297932040714</c:v>
                </c:pt>
                <c:pt idx="93">
                  <c:v>691.73632538840525</c:v>
                </c:pt>
                <c:pt idx="94">
                  <c:v>692.98744114826695</c:v>
                </c:pt>
                <c:pt idx="95">
                  <c:v>694.23633112834204</c:v>
                </c:pt>
                <c:pt idx="96">
                  <c:v>695.48299983895299</c:v>
                </c:pt>
                <c:pt idx="97">
                  <c:v>696.72745177248748</c:v>
                </c:pt>
                <c:pt idx="98">
                  <c:v>697.96969140349017</c:v>
                </c:pt>
                <c:pt idx="99">
                  <c:v>699.20972318875431</c:v>
                </c:pt>
                <c:pt idx="100">
                  <c:v>700.44755156741246</c:v>
                </c:pt>
                <c:pt idx="101">
                  <c:v>712.70499046454131</c:v>
                </c:pt>
                <c:pt idx="102">
                  <c:v>724.74492939794459</c:v>
                </c:pt>
                <c:pt idx="103">
                  <c:v>736.57163950669394</c:v>
                </c:pt>
                <c:pt idx="104">
                  <c:v>748.1892267971607</c:v>
                </c:pt>
                <c:pt idx="105">
                  <c:v>759.60164026560244</c:v>
                </c:pt>
                <c:pt idx="106">
                  <c:v>770.81267951679445</c:v>
                </c:pt>
                <c:pt idx="107">
                  <c:v>781.82600191580491</c:v>
                </c:pt>
                <c:pt idx="108">
                  <c:v>792.64512930684919</c:v>
                </c:pt>
                <c:pt idx="109">
                  <c:v>803.27345433030177</c:v>
                </c:pt>
                <c:pt idx="110">
                  <c:v>813.71424636636141</c:v>
                </c:pt>
                <c:pt idx="111">
                  <c:v>823.97065713152244</c:v>
                </c:pt>
                <c:pt idx="112">
                  <c:v>834.04572595188165</c:v>
                </c:pt>
                <c:pt idx="113">
                  <c:v>843.94238473538462</c:v>
                </c:pt>
                <c:pt idx="114">
                  <c:v>853.66346266335961</c:v>
                </c:pt>
                <c:pt idx="115">
                  <c:v>863.21169062009335</c:v>
                </c:pt>
                <c:pt idx="116">
                  <c:v>872.58970537775031</c:v>
                </c:pt>
                <c:pt idx="117">
                  <c:v>881.80005355260846</c:v>
                </c:pt>
                <c:pt idx="118">
                  <c:v>890.84519534737774</c:v>
                </c:pt>
                <c:pt idx="119">
                  <c:v>899.72750809325623</c:v>
                </c:pt>
                <c:pt idx="120">
                  <c:v>908.44928960437119</c:v>
                </c:pt>
                <c:pt idx="121">
                  <c:v>917.01276135632031</c:v>
                </c:pt>
                <c:pt idx="122">
                  <c:v>925.42007149968208</c:v>
                </c:pt>
                <c:pt idx="123">
                  <c:v>933.67329771858101</c:v>
                </c:pt>
                <c:pt idx="124">
                  <c:v>941.77444994367852</c:v>
                </c:pt>
                <c:pt idx="125">
                  <c:v>949.72547292830177</c:v>
                </c:pt>
                <c:pt idx="126">
                  <c:v>957.52824869581468</c:v>
                </c:pt>
                <c:pt idx="127">
                  <c:v>965.18459886578</c:v>
                </c:pt>
                <c:pt idx="128">
                  <c:v>972.69628686594478</c:v>
                </c:pt>
                <c:pt idx="129">
                  <c:v>980.06502003660751</c:v>
                </c:pt>
                <c:pt idx="130">
                  <c:v>987.29245163348946</c:v>
                </c:pt>
                <c:pt idx="131">
                  <c:v>994.38018273482453</c:v>
                </c:pt>
                <c:pt idx="132">
                  <c:v>1001.3297640580122</c:v>
                </c:pt>
                <c:pt idx="133">
                  <c:v>1008.1426976908291</c:v>
                </c:pt>
                <c:pt idx="134">
                  <c:v>1014.8204387418767</c:v>
                </c:pt>
                <c:pt idx="135">
                  <c:v>1021.364396914646</c:v>
                </c:pt>
                <c:pt idx="136">
                  <c:v>1027.7759380093048</c:v>
                </c:pt>
                <c:pt idx="137">
                  <c:v>1034.0563853560593</c:v>
                </c:pt>
                <c:pt idx="138">
                  <c:v>1040.207021183707</c:v>
                </c:pt>
                <c:pt idx="139">
                  <c:v>1046.2290879267762</c:v>
                </c:pt>
                <c:pt idx="140">
                  <c:v>1052.1237894744479</c:v>
                </c:pt>
                <c:pt idx="141">
                  <c:v>1057.8922923642638</c:v>
                </c:pt>
                <c:pt idx="142">
                  <c:v>1063.5357269234535</c:v>
                </c:pt>
                <c:pt idx="143">
                  <c:v>1069.0551883605488</c:v>
                </c:pt>
                <c:pt idx="144">
                  <c:v>1074.4517378098033</c:v>
                </c:pt>
                <c:pt idx="145">
                  <c:v>1079.7264033307983</c:v>
                </c:pt>
                <c:pt idx="146">
                  <c:v>1084.880180865485</c:v>
                </c:pt>
                <c:pt idx="147">
                  <c:v>1089.9140351547924</c:v>
                </c:pt>
                <c:pt idx="148">
                  <c:v>1094.8289006168259</c:v>
                </c:pt>
                <c:pt idx="149">
                  <c:v>1099.6256821885752</c:v>
                </c:pt>
                <c:pt idx="150">
                  <c:v>1104.3052561329582</c:v>
                </c:pt>
                <c:pt idx="151">
                  <c:v>1108.868470812944</c:v>
                </c:pt>
                <c:pt idx="152">
                  <c:v>1113.3161474344195</c:v>
                </c:pt>
                <c:pt idx="153">
                  <c:v>1117.6490807593966</c:v>
                </c:pt>
                <c:pt idx="154">
                  <c:v>1121.86803979109</c:v>
                </c:pt>
                <c:pt idx="155">
                  <c:v>1125.9737684323454</c:v>
                </c:pt>
                <c:pt idx="156">
                  <c:v>1129.9669861188456</c:v>
                </c:pt>
                <c:pt idx="157">
                  <c:v>1133.848388428484</c:v>
                </c:pt>
                <c:pt idx="158">
                  <c:v>1137.6186476682601</c:v>
                </c:pt>
                <c:pt idx="159">
                  <c:v>1141.2784134400254</c:v>
                </c:pt>
                <c:pt idx="160">
                  <c:v>1144.8283131863896</c:v>
                </c:pt>
                <c:pt idx="161">
                  <c:v>1148.2689527180892</c:v>
                </c:pt>
                <c:pt idx="162">
                  <c:v>1151.6009167241134</c:v>
                </c:pt>
                <c:pt idx="163">
                  <c:v>1154.8247692658945</c:v>
                </c:pt>
                <c:pt idx="164">
                  <c:v>1157.9410542568846</c:v>
                </c:pt>
                <c:pt idx="165">
                  <c:v>1160.9502959288648</c:v>
                </c:pt>
                <c:pt idx="166">
                  <c:v>1163.8529992863726</c:v>
                </c:pt>
                <c:pt idx="167">
                  <c:v>1166.6496505506809</c:v>
                </c:pt>
                <c:pt idx="168">
                  <c:v>1169.3407175948221</c:v>
                </c:pt>
                <c:pt idx="169">
                  <c:v>1171.9266503712204</c:v>
                </c:pt>
                <c:pt idx="170">
                  <c:v>1174.4078813335873</c:v>
                </c:pt>
                <c:pt idx="171">
                  <c:v>1176.7848258548277</c:v>
                </c:pt>
                <c:pt idx="172">
                  <c:v>1179.0578826428207</c:v>
                </c:pt>
                <c:pt idx="173">
                  <c:v>1181.2274341560592</c:v>
                </c:pt>
                <c:pt idx="174">
                  <c:v>1183.2938470212739</c:v>
                </c:pt>
                <c:pt idx="175">
                  <c:v>1185.2574724553092</c:v>
                </c:pt>
                <c:pt idx="176">
                  <c:v>1187.118646693672</c:v>
                </c:pt>
                <c:pt idx="177">
                  <c:v>1188.8776914283305</c:v>
                </c:pt>
                <c:pt idx="178">
                  <c:v>1190.5349142574878</c:v>
                </c:pt>
                <c:pt idx="179">
                  <c:v>1192.0906091501938</c:v>
                </c:pt>
                <c:pt idx="180">
                  <c:v>1193.5450569287748</c:v>
                </c:pt>
                <c:pt idx="181">
                  <c:v>1194.8985257721333</c:v>
                </c:pt>
                <c:pt idx="182">
                  <c:v>1196.1512717430028</c:v>
                </c:pt>
                <c:pt idx="183">
                  <c:v>1197.3035393421849</c:v>
                </c:pt>
                <c:pt idx="184">
                  <c:v>1198.3555620926697</c:v>
                </c:pt>
                <c:pt idx="185">
                  <c:v>1199.3075631562785</c:v>
                </c:pt>
                <c:pt idx="186">
                  <c:v>1200.1597559850866</c:v>
                </c:pt>
                <c:pt idx="187">
                  <c:v>1200.9123450093487</c:v>
                </c:pt>
                <c:pt idx="188">
                  <c:v>1201.5655263629462</c:v>
                </c:pt>
                <c:pt idx="189">
                  <c:v>1202.1194886465164</c:v>
                </c:pt>
                <c:pt idx="190">
                  <c:v>1202.574413727401</c:v>
                </c:pt>
                <c:pt idx="191">
                  <c:v>1202.9304775744117</c:v>
                </c:pt>
                <c:pt idx="192">
                  <c:v>1203.1878511241762</c:v>
                </c:pt>
                <c:pt idx="193">
                  <c:v>1203.3467011745663</c:v>
                </c:pt>
                <c:pt idx="194">
                  <c:v>1203.407191299505</c:v>
                </c:pt>
                <c:pt idx="195">
                  <c:v>1203.369482778349</c:v>
                </c:pt>
                <c:pt idx="196">
                  <c:v>1203.2337355321604</c:v>
                </c:pt>
                <c:pt idx="197">
                  <c:v>1203.0001090585617</c:v>
                </c:pt>
                <c:pt idx="198">
                  <c:v>1202.6687633565703</c:v>
                </c:pt>
                <c:pt idx="199">
                  <c:v>1202.2398598328564</c:v>
                </c:pt>
                <c:pt idx="200">
                  <c:v>1201.7135621812686</c:v>
                </c:pt>
                <c:pt idx="201">
                  <c:v>1201.0900372281626</c:v>
                </c:pt>
                <c:pt idx="202">
                  <c:v>1200.3694557370386</c:v>
                </c:pt>
                <c:pt idx="203">
                  <c:v>1199.5519931671272</c:v>
                </c:pt>
                <c:pt idx="204">
                  <c:v>1198.637830381809</c:v>
                </c:pt>
                <c:pt idx="205">
                  <c:v>1197.6271543040189</c:v>
                </c:pt>
                <c:pt idx="206">
                  <c:v>1196.5201585170068</c:v>
                </c:pt>
                <c:pt idx="207">
                  <c:v>1195.3170438099444</c:v>
                </c:pt>
                <c:pt idx="208">
                  <c:v>1194.0180186688408</c:v>
                </c:pt>
                <c:pt idx="209">
                  <c:v>1192.6232997140514</c:v>
                </c:pt>
                <c:pt idx="210">
                  <c:v>1191.1331120862983</c:v>
                </c:pt>
                <c:pt idx="211">
                  <c:v>1189.5476897836081</c:v>
                </c:pt>
                <c:pt idx="212">
                  <c:v>1187.8672759518959</c:v>
                </c:pt>
                <c:pt idx="213">
                  <c:v>1186.0921231321211</c:v>
                </c:pt>
                <c:pt idx="214">
                  <c:v>1184.2224934670305</c:v>
                </c:pt>
                <c:pt idx="215">
                  <c:v>1182.2586588704958</c:v>
                </c:pt>
                <c:pt idx="216">
                  <c:v>1180.20090116239</c:v>
                </c:pt>
                <c:pt idx="217">
                  <c:v>1178.0495121718261</c:v>
                </c:pt>
                <c:pt idx="218">
                  <c:v>1175.8047938114296</c:v>
                </c:pt>
                <c:pt idx="219">
                  <c:v>1173.4670581251485</c:v>
                </c:pt>
                <c:pt idx="220">
                  <c:v>1171.03662731192</c:v>
                </c:pt>
                <c:pt idx="221">
                  <c:v>1168.5138337273333</c:v>
                </c:pt>
                <c:pt idx="222">
                  <c:v>1165.899019865245</c:v>
                </c:pt>
                <c:pt idx="223">
                  <c:v>1163.1925383211335</c:v>
                </c:pt>
                <c:pt idx="224">
                  <c:v>1160.3947517388162</c:v>
                </c:pt>
                <c:pt idx="225">
                  <c:v>1157.5060327420015</c:v>
                </c:pt>
                <c:pt idx="226">
                  <c:v>1154.5267638520111</c:v>
                </c:pt>
                <c:pt idx="227">
                  <c:v>1151.4573373928802</c:v>
                </c:pt>
                <c:pt idx="228">
                  <c:v>1148.2981553849293</c:v>
                </c:pt>
                <c:pt idx="229">
                  <c:v>1145.0496294278012</c:v>
                </c:pt>
                <c:pt idx="230">
                  <c:v>1141.7121805738602</c:v>
                </c:pt>
                <c:pt idx="231">
                  <c:v>1138.2862391927736</c:v>
                </c:pt>
                <c:pt idx="232">
                  <c:v>1134.7722448280181</c:v>
                </c:pt>
                <c:pt idx="233">
                  <c:v>1131.1706460459941</c:v>
                </c:pt>
                <c:pt idx="234">
                  <c:v>1127.4819002783665</c:v>
                </c:pt>
                <c:pt idx="235">
                  <c:v>1123.7064736582081</c:v>
                </c:pt>
                <c:pt idx="236">
                  <c:v>1119.8448408504673</c:v>
                </c:pt>
                <c:pt idx="237">
                  <c:v>1115.8974848772511</c:v>
                </c:pt>
                <c:pt idx="238">
                  <c:v>1111.8648969383714</c:v>
                </c:pt>
                <c:pt idx="239">
                  <c:v>1107.7475762275762</c:v>
                </c:pt>
                <c:pt idx="240">
                  <c:v>1103.5460297448562</c:v>
                </c:pt>
                <c:pt idx="241">
                  <c:v>1099.2607721051938</c:v>
                </c:pt>
                <c:pt idx="242">
                  <c:v>1094.8923253441001</c:v>
                </c:pt>
                <c:pt idx="243">
                  <c:v>1090.4412187202634</c:v>
                </c:pt>
                <c:pt idx="244">
                  <c:v>1085.9079885156168</c:v>
                </c:pt>
                <c:pt idx="245">
                  <c:v>1081.2931778331147</c:v>
                </c:pt>
                <c:pt idx="246">
                  <c:v>1076.597336392495</c:v>
                </c:pt>
                <c:pt idx="247">
                  <c:v>1071.8210203242911</c:v>
                </c:pt>
                <c:pt idx="248">
                  <c:v>1066.964791962341</c:v>
                </c:pt>
                <c:pt idx="249">
                  <c:v>1062.0292196350376</c:v>
                </c:pt>
                <c:pt idx="250">
                  <c:v>1057.0148774555464</c:v>
                </c:pt>
                <c:pt idx="251">
                  <c:v>1051.9223451112116</c:v>
                </c:pt>
                <c:pt idx="252">
                  <c:v>1046.7522076523628</c:v>
                </c:pt>
                <c:pt idx="253">
                  <c:v>1041.505055280724</c:v>
                </c:pt>
                <c:pt idx="254">
                  <c:v>1036.1814831376205</c:v>
                </c:pt>
                <c:pt idx="255">
                  <c:v>1030.7820910921716</c:v>
                </c:pt>
                <c:pt idx="256">
                  <c:v>1025.30748352965</c:v>
                </c:pt>
                <c:pt idx="257">
                  <c:v>1019.7582691401808</c:v>
                </c:pt>
                <c:pt idx="258">
                  <c:v>1014.1350607079511</c:v>
                </c:pt>
                <c:pt idx="259">
                  <c:v>1008.438474901087</c:v>
                </c:pt>
                <c:pt idx="260">
                  <c:v>1002.6691320623578</c:v>
                </c:pt>
                <c:pt idx="261">
                  <c:v>996.82765600085452</c:v>
                </c:pt>
                <c:pt idx="262">
                  <c:v>990.91467378478853</c:v>
                </c:pt>
                <c:pt idx="263">
                  <c:v>984.93081553554748</c:v>
                </c:pt>
                <c:pt idx="264">
                  <c:v>978.87671422314293</c:v>
                </c:pt>
                <c:pt idx="265">
                  <c:v>972.75300546317726</c:v>
                </c:pt>
                <c:pt idx="266">
                  <c:v>966.56032731545213</c:v>
                </c:pt>
                <c:pt idx="267">
                  <c:v>960.29932008433707</c:v>
                </c:pt>
                <c:pt idx="268">
                  <c:v>953.97062612101013</c:v>
                </c:pt>
                <c:pt idx="269">
                  <c:v>947.57488962767934</c:v>
                </c:pt>
                <c:pt idx="270">
                  <c:v>941.1127564638864</c:v>
                </c:pt>
                <c:pt idx="271">
                  <c:v>934.58487395499185</c:v>
                </c:pt>
                <c:pt idx="272">
                  <c:v>927.99189070293528</c:v>
                </c:pt>
                <c:pt idx="273">
                  <c:v>921.3344563993578</c:v>
                </c:pt>
                <c:pt idx="274">
                  <c:v>914.61322164117257</c:v>
                </c:pt>
                <c:pt idx="275">
                  <c:v>907.82883774866207</c:v>
                </c:pt>
                <c:pt idx="276">
                  <c:v>900.98195658617726</c:v>
                </c:pt>
                <c:pt idx="277">
                  <c:v>894.07323038550919</c:v>
                </c:pt>
                <c:pt idx="278">
                  <c:v>887.10331157199994</c:v>
                </c:pt>
                <c:pt idx="279">
                  <c:v>880.07285259345429</c:v>
                </c:pt>
                <c:pt idx="280">
                  <c:v>872.98250575191003</c:v>
                </c:pt>
                <c:pt idx="281">
                  <c:v>865.83292303832127</c:v>
                </c:pt>
                <c:pt idx="282">
                  <c:v>858.62475597020307</c:v>
                </c:pt>
                <c:pt idx="283">
                  <c:v>851.35865543228419</c:v>
                </c:pt>
                <c:pt idx="284">
                  <c:v>844.03527152020877</c:v>
                </c:pt>
                <c:pt idx="285">
                  <c:v>836.65525338732539</c:v>
                </c:pt>
                <c:pt idx="286">
                  <c:v>829.21924909459676</c:v>
                </c:pt>
                <c:pt idx="287">
                  <c:v>821.7279054636607</c:v>
                </c:pt>
                <c:pt idx="288">
                  <c:v>814.18186793306973</c:v>
                </c:pt>
                <c:pt idx="289">
                  <c:v>806.58178041773101</c:v>
                </c:pt>
                <c:pt idx="290">
                  <c:v>798.92828517156772</c:v>
                </c:pt>
                <c:pt idx="291">
                  <c:v>791.22202265341707</c:v>
                </c:pt>
                <c:pt idx="292">
                  <c:v>783.46363139617893</c:v>
                </c:pt>
                <c:pt idx="293">
                  <c:v>775.65374787922394</c:v>
                </c:pt>
                <c:pt idx="294">
                  <c:v>767.79300640406893</c:v>
                </c:pt>
                <c:pt idx="295">
                  <c:v>759.88203897332232</c:v>
                </c:pt>
                <c:pt idx="296">
                  <c:v>751.92147517290061</c:v>
                </c:pt>
                <c:pt idx="297">
                  <c:v>743.91194205751469</c:v>
                </c:pt>
                <c:pt idx="298">
                  <c:v>735.85406403941965</c:v>
                </c:pt>
                <c:pt idx="299">
                  <c:v>727.74846278042207</c:v>
                </c:pt>
                <c:pt idx="300">
                  <c:v>719.59575708713385</c:v>
                </c:pt>
                <c:pt idx="301">
                  <c:v>711.39656280946076</c:v>
                </c:pt>
                <c:pt idx="302">
                  <c:v>703.1514927423101</c:v>
                </c:pt>
                <c:pt idx="303">
                  <c:v>694.86115653050092</c:v>
                </c:pt>
                <c:pt idx="304">
                  <c:v>686.52616057685759</c:v>
                </c:pt>
                <c:pt idx="305">
                  <c:v>678.14710795346434</c:v>
                </c:pt>
                <c:pt idx="306">
                  <c:v>669.7245983160584</c:v>
                </c:pt>
                <c:pt idx="307">
                  <c:v>661.259227821536</c:v>
                </c:pt>
                <c:pt idx="308">
                  <c:v>652.75158904854368</c:v>
                </c:pt>
                <c:pt idx="309">
                  <c:v>644.20227092112623</c:v>
                </c:pt>
                <c:pt idx="310">
                  <c:v>635.61185863540106</c:v>
                </c:pt>
                <c:pt idx="311">
                  <c:v>626.9809335892262</c:v>
                </c:pt>
                <c:pt idx="312">
                  <c:v>618.31007331482863</c:v>
                </c:pt>
                <c:pt idx="313">
                  <c:v>609.59985141435777</c:v>
                </c:pt>
                <c:pt idx="314">
                  <c:v>600.85083749832791</c:v>
                </c:pt>
                <c:pt idx="315">
                  <c:v>592.06359712691221</c:v>
                </c:pt>
                <c:pt idx="316">
                  <c:v>583.23869175404866</c:v>
                </c:pt>
                <c:pt idx="317">
                  <c:v>574.37667867431958</c:v>
                </c:pt>
                <c:pt idx="318">
                  <c:v>565.47811097256226</c:v>
                </c:pt>
                <c:pt idx="319">
                  <c:v>556.54353747617063</c:v>
                </c:pt>
                <c:pt idx="320">
                  <c:v>547.57350271004407</c:v>
                </c:pt>
                <c:pt idx="321">
                  <c:v>538.56854685414066</c:v>
                </c:pt>
                <c:pt idx="322">
                  <c:v>529.52920570359106</c:v>
                </c:pt>
                <c:pt idx="323">
                  <c:v>520.45601063132733</c:v>
                </c:pt>
                <c:pt idx="324">
                  <c:v>511.34948855318294</c:v>
                </c:pt>
                <c:pt idx="325">
                  <c:v>502.2101618954166</c:v>
                </c:pt>
                <c:pt idx="326">
                  <c:v>493.03854856461498</c:v>
                </c:pt>
                <c:pt idx="327">
                  <c:v>483.83516191992709</c:v>
                </c:pt>
                <c:pt idx="328">
                  <c:v>474.60051074758371</c:v>
                </c:pt>
                <c:pt idx="329">
                  <c:v>465.33509923765433</c:v>
                </c:pt>
                <c:pt idx="330">
                  <c:v>456.03942696299481</c:v>
                </c:pt>
                <c:pt idx="331">
                  <c:v>446.71398886033774</c:v>
                </c:pt>
                <c:pt idx="332">
                  <c:v>437.3592752134781</c:v>
                </c:pt>
                <c:pt idx="333">
                  <c:v>427.9757716385065</c:v>
                </c:pt>
                <c:pt idx="334">
                  <c:v>418.56395907104235</c:v>
                </c:pt>
                <c:pt idx="335">
                  <c:v>409.12431375541922</c:v>
                </c:pt>
                <c:pt idx="336">
                  <c:v>399.65730723577497</c:v>
                </c:pt>
                <c:pt idx="337">
                  <c:v>390.16340634899905</c:v>
                </c:pt>
                <c:pt idx="338">
                  <c:v>380.64307321948985</c:v>
                </c:pt>
                <c:pt idx="339">
                  <c:v>371.09676525567505</c:v>
                </c:pt>
                <c:pt idx="340">
                  <c:v>361.52493514824795</c:v>
                </c:pt>
                <c:pt idx="341">
                  <c:v>351.92803087007343</c:v>
                </c:pt>
                <c:pt idx="342">
                  <c:v>342.30649567771724</c:v>
                </c:pt>
                <c:pt idx="343">
                  <c:v>332.66076811455281</c:v>
                </c:pt>
                <c:pt idx="344">
                  <c:v>322.99128201539986</c:v>
                </c:pt>
                <c:pt idx="345">
                  <c:v>313.29846651264995</c:v>
                </c:pt>
                <c:pt idx="346">
                  <c:v>303.58274604383399</c:v>
                </c:pt>
                <c:pt idx="347">
                  <c:v>293.8445403605877</c:v>
                </c:pt>
                <c:pt idx="348">
                  <c:v>284.08426453897124</c:v>
                </c:pt>
                <c:pt idx="349">
                  <c:v>274.30232899109956</c:v>
                </c:pt>
                <c:pt idx="350">
                  <c:v>264.49913947804066</c:v>
                </c:pt>
                <c:pt idx="351">
                  <c:v>254.67509712394022</c:v>
                </c:pt>
                <c:pt idx="352">
                  <c:v>244.83059843132969</c:v>
                </c:pt>
                <c:pt idx="353">
                  <c:v>234.96603529757809</c:v>
                </c:pt>
                <c:pt idx="354">
                  <c:v>225.08179503244594</c:v>
                </c:pt>
                <c:pt idx="355">
                  <c:v>215.17826037670207</c:v>
                </c:pt>
                <c:pt idx="356">
                  <c:v>205.25580952176367</c:v>
                </c:pt>
                <c:pt idx="357">
                  <c:v>195.31481613032099</c:v>
                </c:pt>
                <c:pt idx="358">
                  <c:v>185.35564935790876</c:v>
                </c:pt>
                <c:pt idx="359">
                  <c:v>175.37867387538662</c:v>
                </c:pt>
                <c:pt idx="360">
                  <c:v>165.38424989229216</c:v>
                </c:pt>
                <c:pt idx="361">
                  <c:v>155.37273318103016</c:v>
                </c:pt>
                <c:pt idx="362">
                  <c:v>145.3444751018628</c:v>
                </c:pt>
                <c:pt idx="363">
                  <c:v>135.29982262866591</c:v>
                </c:pt>
                <c:pt idx="364">
                  <c:v>125.23911837541725</c:v>
                </c:pt>
                <c:pt idx="365">
                  <c:v>115.1627006233834</c:v>
                </c:pt>
                <c:pt idx="366">
                  <c:v>105.07090334897238</c:v>
                </c:pt>
                <c:pt idx="367">
                  <c:v>94.964056252220047</c:v>
                </c:pt>
                <c:pt idx="368">
                  <c:v>84.842484785878881</c:v>
                </c:pt>
                <c:pt idx="369">
                  <c:v>74.706510185078272</c:v>
                </c:pt>
                <c:pt idx="370">
                  <c:v>64.556449497526472</c:v>
                </c:pt>
                <c:pt idx="371">
                  <c:v>54.392615614224695</c:v>
                </c:pt>
                <c:pt idx="372">
                  <c:v>44.215317300664751</c:v>
                </c:pt>
                <c:pt idx="373">
                  <c:v>34.024859228482171</c:v>
                </c:pt>
                <c:pt idx="374">
                  <c:v>23.821542007537445</c:v>
                </c:pt>
                <c:pt idx="375">
                  <c:v>13.60566221839872</c:v>
                </c:pt>
                <c:pt idx="376">
                  <c:v>3.3775124451999083</c:v>
                </c:pt>
                <c:pt idx="377">
                  <c:v>-6.8626186911511535</c:v>
                </c:pt>
                <c:pt idx="378">
                  <c:v>-6.8728647470848232</c:v>
                </c:pt>
                <c:pt idx="379">
                  <c:v>-6.8831108145736586</c:v>
                </c:pt>
                <c:pt idx="380">
                  <c:v>-6.8933568936173808</c:v>
                </c:pt>
                <c:pt idx="381">
                  <c:v>-6.9036029842157109</c:v>
                </c:pt>
                <c:pt idx="382">
                  <c:v>-6.913849086368371</c:v>
                </c:pt>
                <c:pt idx="383">
                  <c:v>-6.9240952000750831</c:v>
                </c:pt>
                <c:pt idx="384">
                  <c:v>-6.9343413253355681</c:v>
                </c:pt>
                <c:pt idx="385">
                  <c:v>-6.9445874621495483</c:v>
                </c:pt>
                <c:pt idx="386">
                  <c:v>-6.9548336105167445</c:v>
                </c:pt>
                <c:pt idx="387">
                  <c:v>-6.965079770436879</c:v>
                </c:pt>
                <c:pt idx="388">
                  <c:v>-6.9753259419096727</c:v>
                </c:pt>
                <c:pt idx="389">
                  <c:v>-6.9855721249348477</c:v>
                </c:pt>
                <c:pt idx="390">
                  <c:v>-6.9958183195121251</c:v>
                </c:pt>
                <c:pt idx="391">
                  <c:v>-7.0060645256412268</c:v>
                </c:pt>
                <c:pt idx="392">
                  <c:v>-7.016310743321875</c:v>
                </c:pt>
                <c:pt idx="393">
                  <c:v>-7.0265569725537906</c:v>
                </c:pt>
                <c:pt idx="394">
                  <c:v>-7.0368032133366958</c:v>
                </c:pt>
                <c:pt idx="395">
                  <c:v>-7.0470494656703115</c:v>
                </c:pt>
                <c:pt idx="396">
                  <c:v>-7.0572957295543599</c:v>
                </c:pt>
                <c:pt idx="397">
                  <c:v>-7.067542004988562</c:v>
                </c:pt>
                <c:pt idx="398">
                  <c:v>-7.0777882919726398</c:v>
                </c:pt>
                <c:pt idx="399">
                  <c:v>-7.0880345905063153</c:v>
                </c:pt>
                <c:pt idx="400">
                  <c:v>-7.0982809005893097</c:v>
                </c:pt>
                <c:pt idx="401">
                  <c:v>-7.1085272222213449</c:v>
                </c:pt>
                <c:pt idx="402">
                  <c:v>-7.1187735554021421</c:v>
                </c:pt>
                <c:pt idx="403">
                  <c:v>-7.1290199001314232</c:v>
                </c:pt>
                <c:pt idx="404">
                  <c:v>-7.1392662564089102</c:v>
                </c:pt>
                <c:pt idx="405">
                  <c:v>-7.1495126242343243</c:v>
                </c:pt>
                <c:pt idx="406">
                  <c:v>-7.1597590036073875</c:v>
                </c:pt>
                <c:pt idx="407">
                  <c:v>-7.1700053945278208</c:v>
                </c:pt>
                <c:pt idx="408">
                  <c:v>-7.1802517969953472</c:v>
                </c:pt>
                <c:pt idx="409">
                  <c:v>-7.1904982110096869</c:v>
                </c:pt>
                <c:pt idx="410">
                  <c:v>-7.2007446365705627</c:v>
                </c:pt>
                <c:pt idx="411">
                  <c:v>-7.2109910736776959</c:v>
                </c:pt>
                <c:pt idx="412">
                  <c:v>-7.2212375223308074</c:v>
                </c:pt>
                <c:pt idx="413">
                  <c:v>-7.2314839825296202</c:v>
                </c:pt>
                <c:pt idx="414">
                  <c:v>-7.2417304542738554</c:v>
                </c:pt>
                <c:pt idx="415">
                  <c:v>-7.2519769375632341</c:v>
                </c:pt>
                <c:pt idx="416">
                  <c:v>-7.2622234323974793</c:v>
                </c:pt>
                <c:pt idx="417">
                  <c:v>-7.2724699387763119</c:v>
                </c:pt>
                <c:pt idx="418">
                  <c:v>-7.2827164566994531</c:v>
                </c:pt>
                <c:pt idx="419">
                  <c:v>-7.2929629861666259</c:v>
                </c:pt>
                <c:pt idx="420">
                  <c:v>-7.3032095271775512</c:v>
                </c:pt>
                <c:pt idx="421">
                  <c:v>-7.3134560797319503</c:v>
                </c:pt>
                <c:pt idx="422">
                  <c:v>-7.3237026438295461</c:v>
                </c:pt>
                <c:pt idx="423">
                  <c:v>-7.3339492194700595</c:v>
                </c:pt>
                <c:pt idx="424">
                  <c:v>-7.3441958066532127</c:v>
                </c:pt>
                <c:pt idx="425">
                  <c:v>-7.3544424053787267</c:v>
                </c:pt>
                <c:pt idx="426">
                  <c:v>-7.3646890156463245</c:v>
                </c:pt>
                <c:pt idx="427">
                  <c:v>-7.3749356374557262</c:v>
                </c:pt>
                <c:pt idx="428">
                  <c:v>-7.3851822708066548</c:v>
                </c:pt>
                <c:pt idx="429">
                  <c:v>-7.3954289156988313</c:v>
                </c:pt>
                <c:pt idx="430">
                  <c:v>-7.4056755721319787</c:v>
                </c:pt>
                <c:pt idx="431">
                  <c:v>-7.4159222401058171</c:v>
                </c:pt>
                <c:pt idx="432">
                  <c:v>-7.4261689196200695</c:v>
                </c:pt>
                <c:pt idx="433">
                  <c:v>-7.436415610674457</c:v>
                </c:pt>
                <c:pt idx="434">
                  <c:v>-7.4466623132687015</c:v>
                </c:pt>
                <c:pt idx="435">
                  <c:v>-7.4569090274025251</c:v>
                </c:pt>
                <c:pt idx="436">
                  <c:v>-7.4671557530756498</c:v>
                </c:pt>
                <c:pt idx="437">
                  <c:v>-7.4774024902877967</c:v>
                </c:pt>
                <c:pt idx="438">
                  <c:v>-7.4876492390386877</c:v>
                </c:pt>
                <c:pt idx="439">
                  <c:v>-7.497895999328045</c:v>
                </c:pt>
                <c:pt idx="440">
                  <c:v>-7.5081427711555895</c:v>
                </c:pt>
                <c:pt idx="441">
                  <c:v>-7.5183895545210442</c:v>
                </c:pt>
                <c:pt idx="442">
                  <c:v>-7.5286363494241302</c:v>
                </c:pt>
                <c:pt idx="443">
                  <c:v>-7.5388831558645695</c:v>
                </c:pt>
                <c:pt idx="444">
                  <c:v>-7.5491299738420832</c:v>
                </c:pt>
                <c:pt idx="445">
                  <c:v>-7.5593768033563942</c:v>
                </c:pt>
                <c:pt idx="446">
                  <c:v>-7.5696236444072236</c:v>
                </c:pt>
                <c:pt idx="447">
                  <c:v>-7.5798704969942934</c:v>
                </c:pt>
                <c:pt idx="448">
                  <c:v>-7.5901173611173256</c:v>
                </c:pt>
                <c:pt idx="449">
                  <c:v>-7.6003642367760422</c:v>
                </c:pt>
                <c:pt idx="450">
                  <c:v>-7.6106111239701644</c:v>
                </c:pt>
                <c:pt idx="451">
                  <c:v>-7.6208580226994149</c:v>
                </c:pt>
                <c:pt idx="452">
                  <c:v>-7.631104932963515</c:v>
                </c:pt>
                <c:pt idx="453">
                  <c:v>-7.6413518547621866</c:v>
                </c:pt>
                <c:pt idx="454">
                  <c:v>-7.6515987880951517</c:v>
                </c:pt>
                <c:pt idx="455">
                  <c:v>-7.6618457329621314</c:v>
                </c:pt>
                <c:pt idx="456">
                  <c:v>-7.6720926893628487</c:v>
                </c:pt>
                <c:pt idx="457">
                  <c:v>-7.6823396572970246</c:v>
                </c:pt>
                <c:pt idx="458">
                  <c:v>-7.6925866367643811</c:v>
                </c:pt>
                <c:pt idx="459">
                  <c:v>-7.7028336277646403</c:v>
                </c:pt>
                <c:pt idx="460">
                  <c:v>-7.7130806302975241</c:v>
                </c:pt>
                <c:pt idx="461">
                  <c:v>-7.7233276443627545</c:v>
                </c:pt>
                <c:pt idx="462">
                  <c:v>-7.7335746699600527</c:v>
                </c:pt>
                <c:pt idx="463">
                  <c:v>-7.7438217070891415</c:v>
                </c:pt>
                <c:pt idx="464">
                  <c:v>-7.7540687557497421</c:v>
                </c:pt>
                <c:pt idx="465">
                  <c:v>-7.7643158159415764</c:v>
                </c:pt>
                <c:pt idx="466">
                  <c:v>-7.7745628876643673</c:v>
                </c:pt>
                <c:pt idx="467">
                  <c:v>-7.784809970917836</c:v>
                </c:pt>
                <c:pt idx="468">
                  <c:v>-7.7950570657017035</c:v>
                </c:pt>
                <c:pt idx="469">
                  <c:v>-7.8053041720156928</c:v>
                </c:pt>
                <c:pt idx="470">
                  <c:v>-7.8155512898595259</c:v>
                </c:pt>
                <c:pt idx="471">
                  <c:v>-7.8257984192329237</c:v>
                </c:pt>
                <c:pt idx="472">
                  <c:v>-7.8360455601356094</c:v>
                </c:pt>
                <c:pt idx="473">
                  <c:v>-7.8462927125673039</c:v>
                </c:pt>
                <c:pt idx="474">
                  <c:v>-7.8565398765277292</c:v>
                </c:pt>
                <c:pt idx="475">
                  <c:v>-7.8667870520166083</c:v>
                </c:pt>
                <c:pt idx="476">
                  <c:v>-7.8770342390336623</c:v>
                </c:pt>
                <c:pt idx="477">
                  <c:v>-7.8872814375786131</c:v>
                </c:pt>
                <c:pt idx="478">
                  <c:v>-7.8975286476511828</c:v>
                </c:pt>
                <c:pt idx="479">
                  <c:v>-7.9077758692510933</c:v>
                </c:pt>
                <c:pt idx="480">
                  <c:v>-7.9180231023780667</c:v>
                </c:pt>
                <c:pt idx="481">
                  <c:v>-7.9282703470318241</c:v>
                </c:pt>
                <c:pt idx="482">
                  <c:v>-7.9385176032120883</c:v>
                </c:pt>
                <c:pt idx="483">
                  <c:v>-7.9487648709185814</c:v>
                </c:pt>
                <c:pt idx="484">
                  <c:v>-7.9590121501510245</c:v>
                </c:pt>
                <c:pt idx="485">
                  <c:v>-7.9692594409091404</c:v>
                </c:pt>
                <c:pt idx="486">
                  <c:v>-7.9795067431926512</c:v>
                </c:pt>
                <c:pt idx="487">
                  <c:v>-7.9897540570012779</c:v>
                </c:pt>
                <c:pt idx="488">
                  <c:v>-8.0000013823347427</c:v>
                </c:pt>
                <c:pt idx="489">
                  <c:v>-8.0102487191927683</c:v>
                </c:pt>
                <c:pt idx="490">
                  <c:v>-8.0204960675750758</c:v>
                </c:pt>
                <c:pt idx="491">
                  <c:v>-8.0307434274813883</c:v>
                </c:pt>
                <c:pt idx="492">
                  <c:v>-8.0409907989114267</c:v>
                </c:pt>
                <c:pt idx="493">
                  <c:v>-8.0512381818649139</c:v>
                </c:pt>
                <c:pt idx="494">
                  <c:v>-8.0614855763415711</c:v>
                </c:pt>
                <c:pt idx="495">
                  <c:v>-8.0717329823411212</c:v>
                </c:pt>
                <c:pt idx="496">
                  <c:v>-8.0819803998632853</c:v>
                </c:pt>
                <c:pt idx="497">
                  <c:v>-8.0922278289077862</c:v>
                </c:pt>
                <c:pt idx="498">
                  <c:v>-8.1024752694743452</c:v>
                </c:pt>
                <c:pt idx="499">
                  <c:v>-8.1127227215626849</c:v>
                </c:pt>
                <c:pt idx="500">
                  <c:v>-8.1229701851725267</c:v>
                </c:pt>
                <c:pt idx="501">
                  <c:v>-8.1332176603035933</c:v>
                </c:pt>
                <c:pt idx="502">
                  <c:v>-8.1434651469556076</c:v>
                </c:pt>
                <c:pt idx="503">
                  <c:v>-8.1537126451282891</c:v>
                </c:pt>
                <c:pt idx="504">
                  <c:v>-8.1639601548213623</c:v>
                </c:pt>
                <c:pt idx="505">
                  <c:v>-8.1742076760345483</c:v>
                </c:pt>
                <c:pt idx="506">
                  <c:v>-8.1844552087675684</c:v>
                </c:pt>
                <c:pt idx="507">
                  <c:v>-8.1947027530201453</c:v>
                </c:pt>
                <c:pt idx="508">
                  <c:v>-8.2049503087920002</c:v>
                </c:pt>
                <c:pt idx="509">
                  <c:v>-8.2151978760828559</c:v>
                </c:pt>
                <c:pt idx="510">
                  <c:v>-8.2254454548924354</c:v>
                </c:pt>
                <c:pt idx="511">
                  <c:v>-8.2356930452204598</c:v>
                </c:pt>
                <c:pt idx="512">
                  <c:v>-8.2459406470666519</c:v>
                </c:pt>
                <c:pt idx="513">
                  <c:v>-8.2561882604307328</c:v>
                </c:pt>
                <c:pt idx="514">
                  <c:v>-8.2664358853124256</c:v>
                </c:pt>
                <c:pt idx="515">
                  <c:v>-8.2766835217114512</c:v>
                </c:pt>
                <c:pt idx="516">
                  <c:v>-8.2869311696275325</c:v>
                </c:pt>
                <c:pt idx="517">
                  <c:v>-8.2971788290603907</c:v>
                </c:pt>
                <c:pt idx="518">
                  <c:v>-8.3074265000097487</c:v>
                </c:pt>
                <c:pt idx="519">
                  <c:v>-8.3176741824753275</c:v>
                </c:pt>
                <c:pt idx="520">
                  <c:v>-8.3279218764568501</c:v>
                </c:pt>
                <c:pt idx="521">
                  <c:v>-8.3381695819540393</c:v>
                </c:pt>
                <c:pt idx="522">
                  <c:v>-8.3484172989666163</c:v>
                </c:pt>
                <c:pt idx="523">
                  <c:v>-8.358665027494304</c:v>
                </c:pt>
                <c:pt idx="524">
                  <c:v>-8.3689127675368233</c:v>
                </c:pt>
                <c:pt idx="525">
                  <c:v>-8.3791605190938974</c:v>
                </c:pt>
                <c:pt idx="526">
                  <c:v>-8.3894082821652471</c:v>
                </c:pt>
                <c:pt idx="527">
                  <c:v>-8.3996560567505956</c:v>
                </c:pt>
                <c:pt idx="528">
                  <c:v>-8.4099038428496655</c:v>
                </c:pt>
                <c:pt idx="529">
                  <c:v>-8.4201516404621781</c:v>
                </c:pt>
                <c:pt idx="530">
                  <c:v>-8.4303994495878545</c:v>
                </c:pt>
                <c:pt idx="531">
                  <c:v>-8.4406472702264193</c:v>
                </c:pt>
                <c:pt idx="532">
                  <c:v>-8.4508951023775918</c:v>
                </c:pt>
                <c:pt idx="533">
                  <c:v>-8.4611429460410967</c:v>
                </c:pt>
                <c:pt idx="534">
                  <c:v>-8.4713908012166552</c:v>
                </c:pt>
                <c:pt idx="535">
                  <c:v>-8.4816386679039883</c:v>
                </c:pt>
                <c:pt idx="536">
                  <c:v>-8.4918865461028208</c:v>
                </c:pt>
                <c:pt idx="537">
                  <c:v>-8.5021344358128719</c:v>
                </c:pt>
                <c:pt idx="538">
                  <c:v>-8.5123823370338663</c:v>
                </c:pt>
                <c:pt idx="539">
                  <c:v>-8.5226302497655251</c:v>
                </c:pt>
                <c:pt idx="540">
                  <c:v>-8.5328781740075694</c:v>
                </c:pt>
                <c:pt idx="541">
                  <c:v>-8.543126109759724</c:v>
                </c:pt>
                <c:pt idx="542">
                  <c:v>-8.5533740570217081</c:v>
                </c:pt>
                <c:pt idx="543">
                  <c:v>-8.5636220157932463</c:v>
                </c:pt>
                <c:pt idx="544">
                  <c:v>-8.5738699860740599</c:v>
                </c:pt>
                <c:pt idx="545">
                  <c:v>-8.5841179678638699</c:v>
                </c:pt>
                <c:pt idx="546">
                  <c:v>-8.594365961162401</c:v>
                </c:pt>
                <c:pt idx="547">
                  <c:v>-8.6046139659693726</c:v>
                </c:pt>
                <c:pt idx="548">
                  <c:v>-8.6148619822845092</c:v>
                </c:pt>
                <c:pt idx="549">
                  <c:v>-8.625110010107532</c:v>
                </c:pt>
                <c:pt idx="550">
                  <c:v>-8.6353580494381639</c:v>
                </c:pt>
                <c:pt idx="551">
                  <c:v>-8.645606100276126</c:v>
                </c:pt>
                <c:pt idx="552">
                  <c:v>-8.6558541626211412</c:v>
                </c:pt>
                <c:pt idx="553">
                  <c:v>-8.6661022364729305</c:v>
                </c:pt>
                <c:pt idx="554">
                  <c:v>-8.6763503218312188</c:v>
                </c:pt>
                <c:pt idx="555">
                  <c:v>-8.6865984186957252</c:v>
                </c:pt>
                <c:pt idx="556">
                  <c:v>-8.6968465270661746</c:v>
                </c:pt>
                <c:pt idx="557">
                  <c:v>-8.7070946469422879</c:v>
                </c:pt>
                <c:pt idx="558">
                  <c:v>-8.717342778323788</c:v>
                </c:pt>
                <c:pt idx="559">
                  <c:v>-8.7275909212103961</c:v>
                </c:pt>
                <c:pt idx="560">
                  <c:v>-8.7378390756018351</c:v>
                </c:pt>
                <c:pt idx="561">
                  <c:v>-8.7480872414978279</c:v>
                </c:pt>
                <c:pt idx="562">
                  <c:v>-8.7583354188980955</c:v>
                </c:pt>
                <c:pt idx="563">
                  <c:v>-8.7685836078023609</c:v>
                </c:pt>
                <c:pt idx="564">
                  <c:v>-8.7788318082103469</c:v>
                </c:pt>
                <c:pt idx="565">
                  <c:v>-8.7890800201217747</c:v>
                </c:pt>
                <c:pt idx="566">
                  <c:v>-8.7993282435363671</c:v>
                </c:pt>
                <c:pt idx="567">
                  <c:v>-8.8095764784538453</c:v>
                </c:pt>
                <c:pt idx="568">
                  <c:v>-8.8198247248739321</c:v>
                </c:pt>
                <c:pt idx="569">
                  <c:v>-8.8300729827963504</c:v>
                </c:pt>
                <c:pt idx="570">
                  <c:v>-8.8403212522208232</c:v>
                </c:pt>
                <c:pt idx="571">
                  <c:v>-8.8505695331470715</c:v>
                </c:pt>
                <c:pt idx="572">
                  <c:v>-8.8608178255748182</c:v>
                </c:pt>
                <c:pt idx="573">
                  <c:v>-8.8710661295037863</c:v>
                </c:pt>
                <c:pt idx="574">
                  <c:v>-8.8813144449336967</c:v>
                </c:pt>
                <c:pt idx="575">
                  <c:v>-8.8915627718642725</c:v>
                </c:pt>
                <c:pt idx="576">
                  <c:v>-8.9018111102952346</c:v>
                </c:pt>
                <c:pt idx="577">
                  <c:v>-8.9120594602263061</c:v>
                </c:pt>
                <c:pt idx="578">
                  <c:v>-8.9223078216572098</c:v>
                </c:pt>
                <c:pt idx="579">
                  <c:v>-8.9325561945876686</c:v>
                </c:pt>
                <c:pt idx="580">
                  <c:v>-8.9428045790174036</c:v>
                </c:pt>
                <c:pt idx="581">
                  <c:v>-8.9530529749461376</c:v>
                </c:pt>
                <c:pt idx="582">
                  <c:v>-8.9633013823735936</c:v>
                </c:pt>
                <c:pt idx="583">
                  <c:v>-8.9735498012994928</c:v>
                </c:pt>
                <c:pt idx="584">
                  <c:v>-8.9837982317235578</c:v>
                </c:pt>
                <c:pt idx="585">
                  <c:v>-8.9940466736455118</c:v>
                </c:pt>
                <c:pt idx="586">
                  <c:v>-9.0042951270650775</c:v>
                </c:pt>
                <c:pt idx="587">
                  <c:v>-9.0145435919819761</c:v>
                </c:pt>
                <c:pt idx="588">
                  <c:v>-9.0247920683959304</c:v>
                </c:pt>
                <c:pt idx="589">
                  <c:v>-9.0350405563066616</c:v>
                </c:pt>
                <c:pt idx="590">
                  <c:v>-9.0452890557138925</c:v>
                </c:pt>
                <c:pt idx="591">
                  <c:v>-9.0555375666173461</c:v>
                </c:pt>
                <c:pt idx="592">
                  <c:v>-9.0657860890167452</c:v>
                </c:pt>
                <c:pt idx="593">
                  <c:v>-9.0760346229118127</c:v>
                </c:pt>
                <c:pt idx="594">
                  <c:v>-9.0862831683022698</c:v>
                </c:pt>
                <c:pt idx="595">
                  <c:v>-9.0965317251878375</c:v>
                </c:pt>
                <c:pt idx="596">
                  <c:v>-9.1067802935682405</c:v>
                </c:pt>
                <c:pt idx="597">
                  <c:v>-9.1170288734431999</c:v>
                </c:pt>
                <c:pt idx="598">
                  <c:v>-9.1272774648124386</c:v>
                </c:pt>
                <c:pt idx="599">
                  <c:v>-9.1375260676756795</c:v>
                </c:pt>
                <c:pt idx="600">
                  <c:v>-9.1477746820326438</c:v>
                </c:pt>
                <c:pt idx="601">
                  <c:v>-9.158023307883056</c:v>
                </c:pt>
                <c:pt idx="602">
                  <c:v>-9.1682719452266372</c:v>
                </c:pt>
                <c:pt idx="603">
                  <c:v>-9.1785205940631087</c:v>
                </c:pt>
                <c:pt idx="604">
                  <c:v>-9.1887692543921951</c:v>
                </c:pt>
                <c:pt idx="605">
                  <c:v>-9.1990179262136174</c:v>
                </c:pt>
                <c:pt idx="606">
                  <c:v>-9.2092666095270985</c:v>
                </c:pt>
                <c:pt idx="607">
                  <c:v>-9.2195153043323597</c:v>
                </c:pt>
                <c:pt idx="608">
                  <c:v>-9.2297640106291254</c:v>
                </c:pt>
                <c:pt idx="609">
                  <c:v>-9.240012728417117</c:v>
                </c:pt>
                <c:pt idx="610">
                  <c:v>-9.2502614576960553</c:v>
                </c:pt>
                <c:pt idx="611">
                  <c:v>-9.2605101984656653</c:v>
                </c:pt>
                <c:pt idx="612">
                  <c:v>-9.2707589507256678</c:v>
                </c:pt>
                <c:pt idx="613">
                  <c:v>-9.2810077144757877</c:v>
                </c:pt>
                <c:pt idx="614">
                  <c:v>-9.2912564897157441</c:v>
                </c:pt>
                <c:pt idx="615">
                  <c:v>-9.3015052764452619</c:v>
                </c:pt>
                <c:pt idx="616">
                  <c:v>-9.3117540746640621</c:v>
                </c:pt>
                <c:pt idx="617">
                  <c:v>-9.3220028843718694</c:v>
                </c:pt>
                <c:pt idx="618">
                  <c:v>-9.3322517055684031</c:v>
                </c:pt>
                <c:pt idx="619">
                  <c:v>-9.3425005382533879</c:v>
                </c:pt>
                <c:pt idx="620">
                  <c:v>-9.3527493824265466</c:v>
                </c:pt>
                <c:pt idx="621">
                  <c:v>-9.3629982380876005</c:v>
                </c:pt>
                <c:pt idx="622">
                  <c:v>-9.3732471052362722</c:v>
                </c:pt>
                <c:pt idx="623">
                  <c:v>-9.3834959838722849</c:v>
                </c:pt>
                <c:pt idx="624">
                  <c:v>-9.3937448739953595</c:v>
                </c:pt>
                <c:pt idx="625">
                  <c:v>-9.4039937756052208</c:v>
                </c:pt>
                <c:pt idx="626">
                  <c:v>-9.4142426887015898</c:v>
                </c:pt>
                <c:pt idx="627">
                  <c:v>-9.4244916132841894</c:v>
                </c:pt>
                <c:pt idx="628">
                  <c:v>-9.4347405493527408</c:v>
                </c:pt>
                <c:pt idx="629">
                  <c:v>-9.4449894969069685</c:v>
                </c:pt>
                <c:pt idx="630">
                  <c:v>-9.4552384559465938</c:v>
                </c:pt>
                <c:pt idx="631">
                  <c:v>-9.4654874264713396</c:v>
                </c:pt>
                <c:pt idx="632">
                  <c:v>-9.4757364084809286</c:v>
                </c:pt>
                <c:pt idx="633">
                  <c:v>-9.4859854019750838</c:v>
                </c:pt>
                <c:pt idx="634">
                  <c:v>-9.4962344069535263</c:v>
                </c:pt>
                <c:pt idx="635">
                  <c:v>-9.506483423415979</c:v>
                </c:pt>
                <c:pt idx="636">
                  <c:v>-9.5167324513621647</c:v>
                </c:pt>
                <c:pt idx="637">
                  <c:v>-9.5269814907918065</c:v>
                </c:pt>
                <c:pt idx="638">
                  <c:v>-9.537230541704627</c:v>
                </c:pt>
                <c:pt idx="639">
                  <c:v>-9.5474796041003493</c:v>
                </c:pt>
                <c:pt idx="640">
                  <c:v>-9.5577286779786945</c:v>
                </c:pt>
                <c:pt idx="641">
                  <c:v>-9.5679777633393854</c:v>
                </c:pt>
                <c:pt idx="642">
                  <c:v>-9.578226860182145</c:v>
                </c:pt>
                <c:pt idx="643">
                  <c:v>-9.588475968506696</c:v>
                </c:pt>
                <c:pt idx="644">
                  <c:v>-9.5987250883127597</c:v>
                </c:pt>
                <c:pt idx="645">
                  <c:v>-9.6089742196000607</c:v>
                </c:pt>
                <c:pt idx="646">
                  <c:v>-9.6192233623683201</c:v>
                </c:pt>
                <c:pt idx="647">
                  <c:v>-9.6294725166172608</c:v>
                </c:pt>
                <c:pt idx="648">
                  <c:v>-9.6397216823466056</c:v>
                </c:pt>
                <c:pt idx="649">
                  <c:v>-9.6499708595560776</c:v>
                </c:pt>
                <c:pt idx="650">
                  <c:v>-9.6602200482453977</c:v>
                </c:pt>
                <c:pt idx="651">
                  <c:v>-9.6704692484142907</c:v>
                </c:pt>
                <c:pt idx="652">
                  <c:v>-9.6807184600624776</c:v>
                </c:pt>
                <c:pt idx="653">
                  <c:v>-9.6909676831896814</c:v>
                </c:pt>
                <c:pt idx="654">
                  <c:v>-9.7012169177956249</c:v>
                </c:pt>
                <c:pt idx="655">
                  <c:v>-9.711466163880031</c:v>
                </c:pt>
                <c:pt idx="656">
                  <c:v>-9.7217154214426209</c:v>
                </c:pt>
                <c:pt idx="657">
                  <c:v>-9.7319646904831192</c:v>
                </c:pt>
                <c:pt idx="658">
                  <c:v>-9.742213971001247</c:v>
                </c:pt>
                <c:pt idx="659">
                  <c:v>-9.7524632629967272</c:v>
                </c:pt>
                <c:pt idx="660">
                  <c:v>-9.7627125664692844</c:v>
                </c:pt>
                <c:pt idx="661">
                  <c:v>-9.7729618814186381</c:v>
                </c:pt>
                <c:pt idx="662">
                  <c:v>-9.7832112078445128</c:v>
                </c:pt>
                <c:pt idx="663">
                  <c:v>-9.7934605457466315</c:v>
                </c:pt>
                <c:pt idx="664">
                  <c:v>-9.8037098951247152</c:v>
                </c:pt>
                <c:pt idx="665">
                  <c:v>-9.8139592559784887</c:v>
                </c:pt>
                <c:pt idx="666">
                  <c:v>-9.8242086283076731</c:v>
                </c:pt>
                <c:pt idx="667">
                  <c:v>-9.8344580121119911</c:v>
                </c:pt>
                <c:pt idx="668">
                  <c:v>-9.8447074073911658</c:v>
                </c:pt>
                <c:pt idx="669">
                  <c:v>-9.85495681414492</c:v>
                </c:pt>
                <c:pt idx="670">
                  <c:v>-9.8652062323729766</c:v>
                </c:pt>
                <c:pt idx="671">
                  <c:v>-9.8754556620750567</c:v>
                </c:pt>
                <c:pt idx="672">
                  <c:v>-9.8857051032508849</c:v>
                </c:pt>
                <c:pt idx="673">
                  <c:v>-9.8959545559001825</c:v>
                </c:pt>
                <c:pt idx="674">
                  <c:v>-9.9062040200226722</c:v>
                </c:pt>
                <c:pt idx="675">
                  <c:v>-9.916453495618077</c:v>
                </c:pt>
                <c:pt idx="676">
                  <c:v>-9.9267029826861197</c:v>
                </c:pt>
                <c:pt idx="677">
                  <c:v>-9.9369524812265233</c:v>
                </c:pt>
                <c:pt idx="678">
                  <c:v>-9.9472019912390106</c:v>
                </c:pt>
                <c:pt idx="679">
                  <c:v>-9.9574515127233045</c:v>
                </c:pt>
                <c:pt idx="680">
                  <c:v>-9.967701045679128</c:v>
                </c:pt>
                <c:pt idx="681">
                  <c:v>-9.977950590106202</c:v>
                </c:pt>
                <c:pt idx="682">
                  <c:v>-9.9882001460042513</c:v>
                </c:pt>
                <c:pt idx="683">
                  <c:v>-9.998449713372997</c:v>
                </c:pt>
                <c:pt idx="684">
                  <c:v>-10.008699292212162</c:v>
                </c:pt>
                <c:pt idx="685">
                  <c:v>-10.018948882521469</c:v>
                </c:pt>
                <c:pt idx="686">
                  <c:v>-10.029198484300641</c:v>
                </c:pt>
                <c:pt idx="687">
                  <c:v>-10.039448097549402</c:v>
                </c:pt>
                <c:pt idx="688">
                  <c:v>-10.049697722267473</c:v>
                </c:pt>
                <c:pt idx="689">
                  <c:v>-10.059947358454577</c:v>
                </c:pt>
                <c:pt idx="690">
                  <c:v>-10.070197006110439</c:v>
                </c:pt>
                <c:pt idx="691">
                  <c:v>-10.080446665234778</c:v>
                </c:pt>
                <c:pt idx="692">
                  <c:v>-10.090696335827319</c:v>
                </c:pt>
                <c:pt idx="693">
                  <c:v>-10.100946017887786</c:v>
                </c:pt>
                <c:pt idx="694">
                  <c:v>-10.111195711415899</c:v>
                </c:pt>
                <c:pt idx="695">
                  <c:v>-10.121445416411381</c:v>
                </c:pt>
                <c:pt idx="696">
                  <c:v>-10.131695132873958</c:v>
                </c:pt>
                <c:pt idx="697">
                  <c:v>-10.141944860803349</c:v>
                </c:pt>
                <c:pt idx="698">
                  <c:v>-10.152194600199278</c:v>
                </c:pt>
                <c:pt idx="699">
                  <c:v>-10.162444351061469</c:v>
                </c:pt>
                <c:pt idx="700">
                  <c:v>-10.172694113389642</c:v>
                </c:pt>
                <c:pt idx="701">
                  <c:v>-10.182943887183523</c:v>
                </c:pt>
                <c:pt idx="702">
                  <c:v>-10.193193672442833</c:v>
                </c:pt>
                <c:pt idx="703">
                  <c:v>-10.203443469167295</c:v>
                </c:pt>
                <c:pt idx="704">
                  <c:v>-10.213693277356633</c:v>
                </c:pt>
                <c:pt idx="705">
                  <c:v>-10.223943097010569</c:v>
                </c:pt>
                <c:pt idx="706">
                  <c:v>-10.234192928128826</c:v>
                </c:pt>
                <c:pt idx="707">
                  <c:v>-10.244442770711125</c:v>
                </c:pt>
                <c:pt idx="708">
                  <c:v>-10.25469262475719</c:v>
                </c:pt>
                <c:pt idx="709">
                  <c:v>-10.264942490266746</c:v>
                </c:pt>
                <c:pt idx="710">
                  <c:v>-10.275192367239512</c:v>
                </c:pt>
                <c:pt idx="711">
                  <c:v>-10.285442255675214</c:v>
                </c:pt>
                <c:pt idx="712">
                  <c:v>-10.295692155573573</c:v>
                </c:pt>
                <c:pt idx="713">
                  <c:v>-10.305942066934312</c:v>
                </c:pt>
                <c:pt idx="714">
                  <c:v>-10.316191989757154</c:v>
                </c:pt>
                <c:pt idx="715">
                  <c:v>-10.326441924041823</c:v>
                </c:pt>
                <c:pt idx="716">
                  <c:v>-10.336691869788041</c:v>
                </c:pt>
                <c:pt idx="717">
                  <c:v>-10.346941826995531</c:v>
                </c:pt>
                <c:pt idx="718">
                  <c:v>-10.357191795664015</c:v>
                </c:pt>
                <c:pt idx="719">
                  <c:v>-10.367441775793216</c:v>
                </c:pt>
                <c:pt idx="720">
                  <c:v>-10.377691767382858</c:v>
                </c:pt>
                <c:pt idx="721">
                  <c:v>-10.387941770432663</c:v>
                </c:pt>
                <c:pt idx="722">
                  <c:v>-10.398191784942355</c:v>
                </c:pt>
                <c:pt idx="723">
                  <c:v>-10.408441810911656</c:v>
                </c:pt>
                <c:pt idx="724">
                  <c:v>-10.418691848340288</c:v>
                </c:pt>
                <c:pt idx="725">
                  <c:v>-10.428941897227975</c:v>
                </c:pt>
                <c:pt idx="726">
                  <c:v>-10.43919195757444</c:v>
                </c:pt>
                <c:pt idx="727">
                  <c:v>-10.449442029379405</c:v>
                </c:pt>
                <c:pt idx="728">
                  <c:v>-10.459692112642593</c:v>
                </c:pt>
                <c:pt idx="729">
                  <c:v>-10.469942207363728</c:v>
                </c:pt>
                <c:pt idx="730">
                  <c:v>-10.480192313542531</c:v>
                </c:pt>
                <c:pt idx="731">
                  <c:v>-10.490442431178726</c:v>
                </c:pt>
                <c:pt idx="732">
                  <c:v>-10.500692560272038</c:v>
                </c:pt>
                <c:pt idx="733">
                  <c:v>-10.510942700822186</c:v>
                </c:pt>
                <c:pt idx="734">
                  <c:v>-10.521192852828896</c:v>
                </c:pt>
                <c:pt idx="735">
                  <c:v>-10.53144301629189</c:v>
                </c:pt>
                <c:pt idx="736">
                  <c:v>-10.541693191210889</c:v>
                </c:pt>
                <c:pt idx="737">
                  <c:v>-10.551943377585619</c:v>
                </c:pt>
                <c:pt idx="738">
                  <c:v>-10.562193575415801</c:v>
                </c:pt>
                <c:pt idx="739">
                  <c:v>-10.572443784701159</c:v>
                </c:pt>
                <c:pt idx="740">
                  <c:v>-10.582694005441414</c:v>
                </c:pt>
                <c:pt idx="741">
                  <c:v>-10.592944237636292</c:v>
                </c:pt>
                <c:pt idx="742">
                  <c:v>-10.603194481285513</c:v>
                </c:pt>
                <c:pt idx="743">
                  <c:v>-10.613444736388802</c:v>
                </c:pt>
                <c:pt idx="744">
                  <c:v>-10.623695002945881</c:v>
                </c:pt>
                <c:pt idx="745">
                  <c:v>-10.633945280956473</c:v>
                </c:pt>
                <c:pt idx="746">
                  <c:v>-10.644195570420301</c:v>
                </c:pt>
                <c:pt idx="747">
                  <c:v>-10.654445871337089</c:v>
                </c:pt>
                <c:pt idx="748">
                  <c:v>-10.664696183706559</c:v>
                </c:pt>
                <c:pt idx="749">
                  <c:v>-10.674946507528434</c:v>
                </c:pt>
                <c:pt idx="750">
                  <c:v>-10.685196842802435</c:v>
                </c:pt>
                <c:pt idx="751">
                  <c:v>-10.695447189528288</c:v>
                </c:pt>
                <c:pt idx="752">
                  <c:v>-10.705697547705714</c:v>
                </c:pt>
                <c:pt idx="753">
                  <c:v>-10.715947917334439</c:v>
                </c:pt>
                <c:pt idx="754">
                  <c:v>-10.726198298414184</c:v>
                </c:pt>
                <c:pt idx="755">
                  <c:v>-10.736448690944671</c:v>
                </c:pt>
                <c:pt idx="756">
                  <c:v>-10.746699094925624</c:v>
                </c:pt>
                <c:pt idx="757">
                  <c:v>-10.756949510356765</c:v>
                </c:pt>
                <c:pt idx="758">
                  <c:v>-10.76719993723782</c:v>
                </c:pt>
                <c:pt idx="759">
                  <c:v>-10.777450375568508</c:v>
                </c:pt>
                <c:pt idx="760">
                  <c:v>-10.787700825348555</c:v>
                </c:pt>
                <c:pt idx="761">
                  <c:v>-10.797951286577682</c:v>
                </c:pt>
                <c:pt idx="762">
                  <c:v>-10.808201759255613</c:v>
                </c:pt>
                <c:pt idx="763">
                  <c:v>-10.818452243382072</c:v>
                </c:pt>
                <c:pt idx="764">
                  <c:v>-10.828702738956782</c:v>
                </c:pt>
                <c:pt idx="765">
                  <c:v>-10.838953245979464</c:v>
                </c:pt>
                <c:pt idx="766">
                  <c:v>-10.849203764449843</c:v>
                </c:pt>
                <c:pt idx="767">
                  <c:v>-10.859454294367641</c:v>
                </c:pt>
                <c:pt idx="768">
                  <c:v>-10.869704835732581</c:v>
                </c:pt>
                <c:pt idx="769">
                  <c:v>-10.879955388544385</c:v>
                </c:pt>
                <c:pt idx="770">
                  <c:v>-10.890205952802777</c:v>
                </c:pt>
                <c:pt idx="771">
                  <c:v>-10.900456528507481</c:v>
                </c:pt>
                <c:pt idx="772">
                  <c:v>-10.910707115658219</c:v>
                </c:pt>
                <c:pt idx="773">
                  <c:v>-10.920957714254715</c:v>
                </c:pt>
                <c:pt idx="774">
                  <c:v>-10.931208324296692</c:v>
                </c:pt>
                <c:pt idx="775">
                  <c:v>-10.941458945783873</c:v>
                </c:pt>
                <c:pt idx="776">
                  <c:v>-10.951709578715981</c:v>
                </c:pt>
                <c:pt idx="777">
                  <c:v>-10.961960223092738</c:v>
                </c:pt>
                <c:pt idx="778">
                  <c:v>-10.972210878913868</c:v>
                </c:pt>
                <c:pt idx="779">
                  <c:v>-10.982461546179094</c:v>
                </c:pt>
                <c:pt idx="780">
                  <c:v>-10.992712224888137</c:v>
                </c:pt>
                <c:pt idx="781">
                  <c:v>-11.002962915040724</c:v>
                </c:pt>
                <c:pt idx="782">
                  <c:v>-11.013213616636577</c:v>
                </c:pt>
                <c:pt idx="783">
                  <c:v>-11.023464329675416</c:v>
                </c:pt>
                <c:pt idx="784">
                  <c:v>-11.033715054156968</c:v>
                </c:pt>
                <c:pt idx="785">
                  <c:v>-11.043965790080954</c:v>
                </c:pt>
                <c:pt idx="786">
                  <c:v>-11.054216537447097</c:v>
                </c:pt>
                <c:pt idx="787">
                  <c:v>-11.064467296255122</c:v>
                </c:pt>
                <c:pt idx="788">
                  <c:v>-11.074718066504751</c:v>
                </c:pt>
                <c:pt idx="789">
                  <c:v>-11.084968848195706</c:v>
                </c:pt>
                <c:pt idx="790">
                  <c:v>-11.095219641327711</c:v>
                </c:pt>
                <c:pt idx="791">
                  <c:v>-11.10547044590049</c:v>
                </c:pt>
                <c:pt idx="792">
                  <c:v>-11.115721261913766</c:v>
                </c:pt>
                <c:pt idx="793">
                  <c:v>-11.125972089367261</c:v>
                </c:pt>
                <c:pt idx="794">
                  <c:v>-11.136222928260699</c:v>
                </c:pt>
                <c:pt idx="795">
                  <c:v>-11.146473778593801</c:v>
                </c:pt>
                <c:pt idx="796">
                  <c:v>-11.156724640366294</c:v>
                </c:pt>
                <c:pt idx="797">
                  <c:v>-11.166975513577899</c:v>
                </c:pt>
                <c:pt idx="798">
                  <c:v>-11.177226398228338</c:v>
                </c:pt>
                <c:pt idx="799">
                  <c:v>-11.187477294317336</c:v>
                </c:pt>
                <c:pt idx="800">
                  <c:v>-11.197728201844617</c:v>
                </c:pt>
                <c:pt idx="801">
                  <c:v>-11.207979120809902</c:v>
                </c:pt>
                <c:pt idx="802">
                  <c:v>-11.218230051212915</c:v>
                </c:pt>
                <c:pt idx="803">
                  <c:v>-11.228480993053379</c:v>
                </c:pt>
                <c:pt idx="804">
                  <c:v>-11.238731946331018</c:v>
                </c:pt>
                <c:pt idx="805">
                  <c:v>-11.248982911045555</c:v>
                </c:pt>
                <c:pt idx="806">
                  <c:v>-11.259233887196713</c:v>
                </c:pt>
                <c:pt idx="807">
                  <c:v>-11.269484874784213</c:v>
                </c:pt>
                <c:pt idx="808">
                  <c:v>-11.27973587380778</c:v>
                </c:pt>
                <c:pt idx="809">
                  <c:v>-11.289986884267138</c:v>
                </c:pt>
                <c:pt idx="810">
                  <c:v>-11.30023790616201</c:v>
                </c:pt>
                <c:pt idx="811">
                  <c:v>-11.310488939492119</c:v>
                </c:pt>
                <c:pt idx="812">
                  <c:v>-11.320739984257187</c:v>
                </c:pt>
                <c:pt idx="813">
                  <c:v>-11.330991040456938</c:v>
                </c:pt>
                <c:pt idx="814">
                  <c:v>-11.341242108091096</c:v>
                </c:pt>
                <c:pt idx="815">
                  <c:v>-11.351493187159384</c:v>
                </c:pt>
                <c:pt idx="816">
                  <c:v>-11.361744277661524</c:v>
                </c:pt>
                <c:pt idx="817">
                  <c:v>-11.371995379597241</c:v>
                </c:pt>
                <c:pt idx="818">
                  <c:v>-11.382246492966257</c:v>
                </c:pt>
                <c:pt idx="819">
                  <c:v>-11.392497617768294</c:v>
                </c:pt>
                <c:pt idx="820">
                  <c:v>-11.402748754003078</c:v>
                </c:pt>
                <c:pt idx="821">
                  <c:v>-11.412999901670331</c:v>
                </c:pt>
                <c:pt idx="822">
                  <c:v>-11.423251060769775</c:v>
                </c:pt>
                <c:pt idx="823">
                  <c:v>-11.433502231301135</c:v>
                </c:pt>
                <c:pt idx="824">
                  <c:v>-11.443753413264135</c:v>
                </c:pt>
                <c:pt idx="825">
                  <c:v>-11.454004606658497</c:v>
                </c:pt>
                <c:pt idx="826">
                  <c:v>-11.464255811483945</c:v>
                </c:pt>
                <c:pt idx="827">
                  <c:v>-11.4745070277402</c:v>
                </c:pt>
                <c:pt idx="828">
                  <c:v>-11.484758255426987</c:v>
                </c:pt>
                <c:pt idx="829">
                  <c:v>-11.49500949454403</c:v>
                </c:pt>
                <c:pt idx="830">
                  <c:v>-11.50526074509105</c:v>
                </c:pt>
                <c:pt idx="831">
                  <c:v>-11.515512007067771</c:v>
                </c:pt>
                <c:pt idx="832">
                  <c:v>-11.525763280473919</c:v>
                </c:pt>
                <c:pt idx="833">
                  <c:v>-11.536014565309214</c:v>
                </c:pt>
                <c:pt idx="834">
                  <c:v>-11.546265861573382</c:v>
                </c:pt>
                <c:pt idx="835">
                  <c:v>-11.556517169266144</c:v>
                </c:pt>
                <c:pt idx="836">
                  <c:v>-11.566768488387224</c:v>
                </c:pt>
                <c:pt idx="837">
                  <c:v>-11.577019818936344</c:v>
                </c:pt>
                <c:pt idx="838">
                  <c:v>-11.587271160913231</c:v>
                </c:pt>
                <c:pt idx="839">
                  <c:v>-11.597522514317605</c:v>
                </c:pt>
                <c:pt idx="840">
                  <c:v>-11.607773879149191</c:v>
                </c:pt>
                <c:pt idx="841">
                  <c:v>-11.618025255407712</c:v>
                </c:pt>
                <c:pt idx="842">
                  <c:v>-11.628276643092891</c:v>
                </c:pt>
                <c:pt idx="843">
                  <c:v>-11.638528042204451</c:v>
                </c:pt>
                <c:pt idx="844">
                  <c:v>-11.648779452742115</c:v>
                </c:pt>
                <c:pt idx="845">
                  <c:v>-11.659030874705609</c:v>
                </c:pt>
                <c:pt idx="846">
                  <c:v>-11.669282308094653</c:v>
                </c:pt>
                <c:pt idx="847">
                  <c:v>-11.679533752908972</c:v>
                </c:pt>
                <c:pt idx="848">
                  <c:v>-11.689785209148289</c:v>
                </c:pt>
                <c:pt idx="849">
                  <c:v>-11.700036676812328</c:v>
                </c:pt>
                <c:pt idx="850">
                  <c:v>-11.710288155900811</c:v>
                </c:pt>
                <c:pt idx="851">
                  <c:v>-11.720539646413462</c:v>
                </c:pt>
                <c:pt idx="852">
                  <c:v>-11.730791148350004</c:v>
                </c:pt>
                <c:pt idx="853">
                  <c:v>-11.741042661710162</c:v>
                </c:pt>
                <c:pt idx="854">
                  <c:v>-11.751294186493659</c:v>
                </c:pt>
                <c:pt idx="855">
                  <c:v>-11.761545722700218</c:v>
                </c:pt>
                <c:pt idx="856">
                  <c:v>-11.771797270329561</c:v>
                </c:pt>
                <c:pt idx="857">
                  <c:v>-11.782048829381413</c:v>
                </c:pt>
                <c:pt idx="858">
                  <c:v>-11.792300399855495</c:v>
                </c:pt>
                <c:pt idx="859">
                  <c:v>-11.802551981751535</c:v>
                </c:pt>
                <c:pt idx="860">
                  <c:v>-11.812803575069251</c:v>
                </c:pt>
                <c:pt idx="861">
                  <c:v>-11.823055179808371</c:v>
                </c:pt>
                <c:pt idx="862">
                  <c:v>-11.833306795968616</c:v>
                </c:pt>
                <c:pt idx="863">
                  <c:v>-11.843558423549709</c:v>
                </c:pt>
                <c:pt idx="864">
                  <c:v>-11.853810062551375</c:v>
                </c:pt>
                <c:pt idx="865">
                  <c:v>-11.864061712973337</c:v>
                </c:pt>
                <c:pt idx="866">
                  <c:v>-11.874313374815317</c:v>
                </c:pt>
                <c:pt idx="867">
                  <c:v>-11.88456504807704</c:v>
                </c:pt>
                <c:pt idx="868">
                  <c:v>-11.894816732758228</c:v>
                </c:pt>
                <c:pt idx="869">
                  <c:v>-11.905068428858606</c:v>
                </c:pt>
                <c:pt idx="870">
                  <c:v>-11.915320136377895</c:v>
                </c:pt>
                <c:pt idx="871">
                  <c:v>-11.925571855315821</c:v>
                </c:pt>
                <c:pt idx="872">
                  <c:v>-11.935823585672107</c:v>
                </c:pt>
                <c:pt idx="873">
                  <c:v>-11.946075327446477</c:v>
                </c:pt>
                <c:pt idx="874">
                  <c:v>-11.956327080638653</c:v>
                </c:pt>
                <c:pt idx="875">
                  <c:v>-11.966578845248359</c:v>
                </c:pt>
                <c:pt idx="876">
                  <c:v>-11.976830621275317</c:v>
                </c:pt>
                <c:pt idx="877">
                  <c:v>-11.987082408719253</c:v>
                </c:pt>
                <c:pt idx="878">
                  <c:v>-11.99733420757989</c:v>
                </c:pt>
                <c:pt idx="879">
                  <c:v>-12.00758601785695</c:v>
                </c:pt>
                <c:pt idx="880">
                  <c:v>-12.017837839550157</c:v>
                </c:pt>
                <c:pt idx="881">
                  <c:v>-12.028089672659236</c:v>
                </c:pt>
                <c:pt idx="882">
                  <c:v>-12.038341517183909</c:v>
                </c:pt>
                <c:pt idx="883">
                  <c:v>-12.048593373123898</c:v>
                </c:pt>
                <c:pt idx="884">
                  <c:v>-12.058845240478929</c:v>
                </c:pt>
                <c:pt idx="885">
                  <c:v>-12.069097119248726</c:v>
                </c:pt>
                <c:pt idx="886">
                  <c:v>-12.07934900943301</c:v>
                </c:pt>
                <c:pt idx="887">
                  <c:v>-12.089600911031505</c:v>
                </c:pt>
                <c:pt idx="888">
                  <c:v>-12.099852824043936</c:v>
                </c:pt>
                <c:pt idx="889">
                  <c:v>-12.110104748470025</c:v>
                </c:pt>
                <c:pt idx="890">
                  <c:v>-12.120356684309497</c:v>
                </c:pt>
                <c:pt idx="891">
                  <c:v>-12.130608631562074</c:v>
                </c:pt>
                <c:pt idx="892">
                  <c:v>-12.140860590227481</c:v>
                </c:pt>
                <c:pt idx="893">
                  <c:v>-12.151112560305441</c:v>
                </c:pt>
                <c:pt idx="894">
                  <c:v>-12.161364541795676</c:v>
                </c:pt>
                <c:pt idx="895">
                  <c:v>-12.171616534697911</c:v>
                </c:pt>
                <c:pt idx="896">
                  <c:v>-12.18186853901187</c:v>
                </c:pt>
                <c:pt idx="897">
                  <c:v>-12.192120554737276</c:v>
                </c:pt>
                <c:pt idx="898">
                  <c:v>-12.202372581873853</c:v>
                </c:pt>
                <c:pt idx="899">
                  <c:v>-12.212624620421323</c:v>
                </c:pt>
                <c:pt idx="900">
                  <c:v>-12.22287667037941</c:v>
                </c:pt>
                <c:pt idx="901">
                  <c:v>-12.233128731747838</c:v>
                </c:pt>
                <c:pt idx="902">
                  <c:v>-12.243380804526332</c:v>
                </c:pt>
                <c:pt idx="903">
                  <c:v>-12.253632888714613</c:v>
                </c:pt>
                <c:pt idx="904">
                  <c:v>-12.263884984312407</c:v>
                </c:pt>
                <c:pt idx="905">
                  <c:v>-12.274137091319435</c:v>
                </c:pt>
                <c:pt idx="906">
                  <c:v>-12.284389209735423</c:v>
                </c:pt>
                <c:pt idx="907">
                  <c:v>-12.294641339560092</c:v>
                </c:pt>
                <c:pt idx="908">
                  <c:v>-12.304893480793169</c:v>
                </c:pt>
                <c:pt idx="909">
                  <c:v>-12.315145633434375</c:v>
                </c:pt>
                <c:pt idx="910">
                  <c:v>-12.325397797483433</c:v>
                </c:pt>
                <c:pt idx="911">
                  <c:v>-12.335649972940068</c:v>
                </c:pt>
                <c:pt idx="912">
                  <c:v>-12.345902159804004</c:v>
                </c:pt>
                <c:pt idx="913">
                  <c:v>-12.356154358074964</c:v>
                </c:pt>
                <c:pt idx="914">
                  <c:v>-12.366406567752671</c:v>
                </c:pt>
                <c:pt idx="915">
                  <c:v>-12.376658788836849</c:v>
                </c:pt>
                <c:pt idx="916">
                  <c:v>-12.386911021327222</c:v>
                </c:pt>
                <c:pt idx="917">
                  <c:v>-12.397163265223513</c:v>
                </c:pt>
                <c:pt idx="918">
                  <c:v>-12.407415520525447</c:v>
                </c:pt>
                <c:pt idx="919">
                  <c:v>-12.417667787232746</c:v>
                </c:pt>
                <c:pt idx="920">
                  <c:v>-12.427920065345134</c:v>
                </c:pt>
                <c:pt idx="921">
                  <c:v>-12.438172354862335</c:v>
                </c:pt>
                <c:pt idx="922">
                  <c:v>-12.448424655784072</c:v>
                </c:pt>
                <c:pt idx="923">
                  <c:v>-12.458676968110069</c:v>
                </c:pt>
                <c:pt idx="924">
                  <c:v>-12.46892929184005</c:v>
                </c:pt>
                <c:pt idx="925">
                  <c:v>-12.479181626973739</c:v>
                </c:pt>
                <c:pt idx="926">
                  <c:v>-12.489433973510859</c:v>
                </c:pt>
                <c:pt idx="927">
                  <c:v>-12.499686331451134</c:v>
                </c:pt>
                <c:pt idx="928">
                  <c:v>-12.509938700794287</c:v>
                </c:pt>
                <c:pt idx="929">
                  <c:v>-12.520191081540041</c:v>
                </c:pt>
                <c:pt idx="930">
                  <c:v>-12.530443473688122</c:v>
                </c:pt>
                <c:pt idx="931">
                  <c:v>-12.540695877238251</c:v>
                </c:pt>
                <c:pt idx="932">
                  <c:v>-12.550948292190155</c:v>
                </c:pt>
                <c:pt idx="933">
                  <c:v>-12.561200718543555</c:v>
                </c:pt>
                <c:pt idx="934">
                  <c:v>-12.571453156298174</c:v>
                </c:pt>
                <c:pt idx="935">
                  <c:v>-12.581705605453738</c:v>
                </c:pt>
                <c:pt idx="936">
                  <c:v>-12.591958066009969</c:v>
                </c:pt>
                <c:pt idx="937">
                  <c:v>-12.602210537966592</c:v>
                </c:pt>
                <c:pt idx="938">
                  <c:v>-12.612463021323329</c:v>
                </c:pt>
                <c:pt idx="939">
                  <c:v>-12.622715516079905</c:v>
                </c:pt>
                <c:pt idx="940">
                  <c:v>-12.632968022236044</c:v>
                </c:pt>
                <c:pt idx="941">
                  <c:v>-12.64322053979147</c:v>
                </c:pt>
                <c:pt idx="942">
                  <c:v>-12.653473068745905</c:v>
                </c:pt>
                <c:pt idx="943">
                  <c:v>-12.663725609099075</c:v>
                </c:pt>
                <c:pt idx="944">
                  <c:v>-12.673978160850702</c:v>
                </c:pt>
                <c:pt idx="945">
                  <c:v>-12.684230724000509</c:v>
                </c:pt>
                <c:pt idx="946">
                  <c:v>-12.694483298548221</c:v>
                </c:pt>
                <c:pt idx="947">
                  <c:v>-12.704735884493561</c:v>
                </c:pt>
                <c:pt idx="948">
                  <c:v>-12.714988481836253</c:v>
                </c:pt>
                <c:pt idx="949">
                  <c:v>-12.725241090576022</c:v>
                </c:pt>
                <c:pt idx="950">
                  <c:v>-12.735493710712591</c:v>
                </c:pt>
                <c:pt idx="951">
                  <c:v>-12.745746342245683</c:v>
                </c:pt>
                <c:pt idx="952">
                  <c:v>-12.755998985175022</c:v>
                </c:pt>
                <c:pt idx="953">
                  <c:v>-12.766251639500332</c:v>
                </c:pt>
                <c:pt idx="954">
                  <c:v>-12.776504305221337</c:v>
                </c:pt>
                <c:pt idx="955">
                  <c:v>-12.78675698233776</c:v>
                </c:pt>
                <c:pt idx="956">
                  <c:v>-12.797009670849326</c:v>
                </c:pt>
                <c:pt idx="957">
                  <c:v>-12.807262370755756</c:v>
                </c:pt>
                <c:pt idx="958">
                  <c:v>-12.817515082056778</c:v>
                </c:pt>
                <c:pt idx="959">
                  <c:v>-12.827767804752112</c:v>
                </c:pt>
                <c:pt idx="960">
                  <c:v>-12.838020538841484</c:v>
                </c:pt>
                <c:pt idx="961">
                  <c:v>-12.848273284324616</c:v>
                </c:pt>
                <c:pt idx="962">
                  <c:v>-12.858526041201234</c:v>
                </c:pt>
                <c:pt idx="963">
                  <c:v>-12.86877880947106</c:v>
                </c:pt>
                <c:pt idx="964">
                  <c:v>-12.879031589133819</c:v>
                </c:pt>
                <c:pt idx="965">
                  <c:v>-12.889284380189233</c:v>
                </c:pt>
                <c:pt idx="966">
                  <c:v>-12.899537182637028</c:v>
                </c:pt>
                <c:pt idx="967">
                  <c:v>-12.909789996476926</c:v>
                </c:pt>
                <c:pt idx="968">
                  <c:v>-12.920042821708652</c:v>
                </c:pt>
                <c:pt idx="969">
                  <c:v>-12.930295658331929</c:v>
                </c:pt>
                <c:pt idx="970">
                  <c:v>-12.940548506346481</c:v>
                </c:pt>
                <c:pt idx="971">
                  <c:v>-12.950801365752032</c:v>
                </c:pt>
                <c:pt idx="972">
                  <c:v>-12.961054236548305</c:v>
                </c:pt>
                <c:pt idx="973">
                  <c:v>-12.971307118735027</c:v>
                </c:pt>
                <c:pt idx="974">
                  <c:v>-12.981560012311919</c:v>
                </c:pt>
                <c:pt idx="975">
                  <c:v>-12.991812917278704</c:v>
                </c:pt>
                <c:pt idx="976">
                  <c:v>-13.002065833635108</c:v>
                </c:pt>
                <c:pt idx="977">
                  <c:v>-13.012318761380854</c:v>
                </c:pt>
                <c:pt idx="978">
                  <c:v>-13.022571700515666</c:v>
                </c:pt>
                <c:pt idx="979">
                  <c:v>-13.032824651039267</c:v>
                </c:pt>
                <c:pt idx="980">
                  <c:v>-13.043077612951381</c:v>
                </c:pt>
                <c:pt idx="981">
                  <c:v>-13.053330586251732</c:v>
                </c:pt>
                <c:pt idx="982">
                  <c:v>-13.063583570940045</c:v>
                </c:pt>
                <c:pt idx="983">
                  <c:v>-13.073836567016043</c:v>
                </c:pt>
                <c:pt idx="984">
                  <c:v>-13.084089574479451</c:v>
                </c:pt>
                <c:pt idx="985">
                  <c:v>-13.094342593329992</c:v>
                </c:pt>
                <c:pt idx="986">
                  <c:v>-13.104595623567389</c:v>
                </c:pt>
                <c:pt idx="987">
                  <c:v>-13.114848665191367</c:v>
                </c:pt>
                <c:pt idx="988">
                  <c:v>-13.12510171820165</c:v>
                </c:pt>
                <c:pt idx="989">
                  <c:v>-13.135354782597961</c:v>
                </c:pt>
                <c:pt idx="990">
                  <c:v>-13.145607858380023</c:v>
                </c:pt>
                <c:pt idx="991">
                  <c:v>-13.155860945547563</c:v>
                </c:pt>
                <c:pt idx="992">
                  <c:v>-13.166114044100302</c:v>
                </c:pt>
                <c:pt idx="993">
                  <c:v>-13.176367154037965</c:v>
                </c:pt>
                <c:pt idx="994">
                  <c:v>-13.186620275360276</c:v>
                </c:pt>
                <c:pt idx="995">
                  <c:v>-13.196873408066958</c:v>
                </c:pt>
                <c:pt idx="996">
                  <c:v>-13.207126552157737</c:v>
                </c:pt>
                <c:pt idx="997">
                  <c:v>-13.217379707632334</c:v>
                </c:pt>
                <c:pt idx="998">
                  <c:v>-13.227632874490476</c:v>
                </c:pt>
                <c:pt idx="999">
                  <c:v>-13.237886052731884</c:v>
                </c:pt>
                <c:pt idx="1000">
                  <c:v>-13.248139242356284</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Aucun (2e ét. inerte)</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0.1</c:v>
                </c:pt>
                <c:pt idx="2">
                  <c:v>0.2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xVal>
          <c:yVal>
            <c:numRef>
              <c:f>Propu!$B$4:$X$4</c:f>
              <c:numCache>
                <c:formatCode>General</c:formatCode>
                <c:ptCount val="23"/>
                <c:pt idx="0">
                  <c:v>0</c:v>
                </c:pt>
                <c:pt idx="1">
                  <c:v>0.01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0.76385000000000003</c:v>
                </c:pt>
                <c:pt idx="2">
                  <c:v>1.5276000000000001</c:v>
                </c:pt>
                <c:pt idx="3">
                  <c:v>2.2913500000000004</c:v>
                </c:pt>
                <c:pt idx="4">
                  <c:v>3.0551000000000004</c:v>
                </c:pt>
                <c:pt idx="5">
                  <c:v>3.8188500000000003</c:v>
                </c:pt>
                <c:pt idx="6">
                  <c:v>4.5826000000000002</c:v>
                </c:pt>
                <c:pt idx="7">
                  <c:v>5.3463500000000002</c:v>
                </c:pt>
                <c:pt idx="8">
                  <c:v>6.1101000000000001</c:v>
                </c:pt>
              </c:numCache>
            </c:numRef>
          </c:xVal>
          <c:yVal>
            <c:numRef>
              <c:f>Abaco!$K$43:$K$51</c:f>
              <c:numCache>
                <c:formatCode>General" m/s"</c:formatCode>
                <c:ptCount val="9"/>
                <c:pt idx="0">
                  <c:v>1.0003435820197859</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84 mm</c:v>
                </c:pt>
              </c:strCache>
            </c:strRef>
          </c:tx>
          <c:xVal>
            <c:numRef>
              <c:f>Abaco!$D$52:$D$60</c:f>
              <c:numCache>
                <c:formatCode>General\ "kg"</c:formatCode>
                <c:ptCount val="9"/>
                <c:pt idx="0">
                  <c:v>1E-4</c:v>
                </c:pt>
                <c:pt idx="1">
                  <c:v>0.76385000000000003</c:v>
                </c:pt>
                <c:pt idx="2">
                  <c:v>1.5276000000000001</c:v>
                </c:pt>
                <c:pt idx="3">
                  <c:v>2.2913500000000004</c:v>
                </c:pt>
                <c:pt idx="4">
                  <c:v>3.0551000000000004</c:v>
                </c:pt>
                <c:pt idx="5">
                  <c:v>3.8188500000000003</c:v>
                </c:pt>
                <c:pt idx="6">
                  <c:v>4.5826000000000002</c:v>
                </c:pt>
                <c:pt idx="7">
                  <c:v>5.3463500000000002</c:v>
                </c:pt>
                <c:pt idx="8">
                  <c:v>6.1101000000000001</c:v>
                </c:pt>
              </c:numCache>
            </c:numRef>
          </c:xVal>
          <c:yVal>
            <c:numRef>
              <c:f>Abaco!$K$52:$K$60</c:f>
              <c:numCache>
                <c:formatCode>General" m/s"</c:formatCode>
                <c:ptCount val="9"/>
                <c:pt idx="0">
                  <c:v>0.50017179242982535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126 mm</c:v>
                </c:pt>
              </c:strCache>
            </c:strRef>
          </c:tx>
          <c:xVal>
            <c:numRef>
              <c:f>Abaco!$D$61:$D$69</c:f>
              <c:numCache>
                <c:formatCode>General\ "kg"</c:formatCode>
                <c:ptCount val="9"/>
                <c:pt idx="0">
                  <c:v>1E-4</c:v>
                </c:pt>
                <c:pt idx="1">
                  <c:v>0.76385000000000003</c:v>
                </c:pt>
                <c:pt idx="2">
                  <c:v>1.5276000000000001</c:v>
                </c:pt>
                <c:pt idx="3">
                  <c:v>2.2913500000000004</c:v>
                </c:pt>
                <c:pt idx="4">
                  <c:v>3.0551000000000004</c:v>
                </c:pt>
                <c:pt idx="5">
                  <c:v>3.8188500000000003</c:v>
                </c:pt>
                <c:pt idx="6">
                  <c:v>4.5826000000000002</c:v>
                </c:pt>
                <c:pt idx="7">
                  <c:v>5.3463500000000002</c:v>
                </c:pt>
                <c:pt idx="8">
                  <c:v>6.1101000000000001</c:v>
                </c:pt>
              </c:numCache>
            </c:numRef>
          </c:xVal>
          <c:yVal>
            <c:numRef>
              <c:f>Abaco!$K$61:$K$69</c:f>
              <c:numCache>
                <c:formatCode>General" m/s"</c:formatCode>
                <c:ptCount val="9"/>
                <c:pt idx="0">
                  <c:v>0.33344786161988355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0.76385000000000003</c:v>
                </c:pt>
                <c:pt idx="2">
                  <c:v>1.5276000000000001</c:v>
                </c:pt>
                <c:pt idx="3">
                  <c:v>2.2913500000000004</c:v>
                </c:pt>
                <c:pt idx="4">
                  <c:v>3.0551000000000004</c:v>
                </c:pt>
                <c:pt idx="5">
                  <c:v>3.8188500000000003</c:v>
                </c:pt>
                <c:pt idx="6">
                  <c:v>4.5826000000000002</c:v>
                </c:pt>
                <c:pt idx="7">
                  <c:v>5.3463500000000002</c:v>
                </c:pt>
                <c:pt idx="8">
                  <c:v>6.1101000000000001</c:v>
                </c:pt>
              </c:numCache>
            </c:numRef>
          </c:xVal>
          <c:yVal>
            <c:numRef>
              <c:f>Abaco!$L$43:$L$51</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84 mm</c:v>
                </c:pt>
              </c:strCache>
            </c:strRef>
          </c:tx>
          <c:xVal>
            <c:numRef>
              <c:f>Abaco!$D$52:$D$60</c:f>
              <c:numCache>
                <c:formatCode>General\ "kg"</c:formatCode>
                <c:ptCount val="9"/>
                <c:pt idx="0">
                  <c:v>1E-4</c:v>
                </c:pt>
                <c:pt idx="1">
                  <c:v>0.76385000000000003</c:v>
                </c:pt>
                <c:pt idx="2">
                  <c:v>1.5276000000000001</c:v>
                </c:pt>
                <c:pt idx="3">
                  <c:v>2.2913500000000004</c:v>
                </c:pt>
                <c:pt idx="4">
                  <c:v>3.0551000000000004</c:v>
                </c:pt>
                <c:pt idx="5">
                  <c:v>3.8188500000000003</c:v>
                </c:pt>
                <c:pt idx="6">
                  <c:v>4.5826000000000002</c:v>
                </c:pt>
                <c:pt idx="7">
                  <c:v>5.3463500000000002</c:v>
                </c:pt>
                <c:pt idx="8">
                  <c:v>6.1101000000000001</c:v>
                </c:pt>
              </c:numCache>
            </c:numRef>
          </c:xVal>
          <c:yVal>
            <c:numRef>
              <c:f>Abaco!$L$52:$L$60</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126 mm</c:v>
                </c:pt>
              </c:strCache>
            </c:strRef>
          </c:tx>
          <c:xVal>
            <c:numRef>
              <c:f>Abaco!$D$61:$D$69</c:f>
              <c:numCache>
                <c:formatCode>General\ "kg"</c:formatCode>
                <c:ptCount val="9"/>
                <c:pt idx="0">
                  <c:v>1E-4</c:v>
                </c:pt>
                <c:pt idx="1">
                  <c:v>0.76385000000000003</c:v>
                </c:pt>
                <c:pt idx="2">
                  <c:v>1.5276000000000001</c:v>
                </c:pt>
                <c:pt idx="3">
                  <c:v>2.2913500000000004</c:v>
                </c:pt>
                <c:pt idx="4">
                  <c:v>3.0551000000000004</c:v>
                </c:pt>
                <c:pt idx="5">
                  <c:v>3.8188500000000003</c:v>
                </c:pt>
                <c:pt idx="6">
                  <c:v>4.5826000000000002</c:v>
                </c:pt>
                <c:pt idx="7">
                  <c:v>5.3463500000000002</c:v>
                </c:pt>
                <c:pt idx="8">
                  <c:v>6.1101000000000001</c:v>
                </c:pt>
              </c:numCache>
            </c:numRef>
          </c:xVal>
          <c:yVal>
            <c:numRef>
              <c:f>Abaco!$L$61:$L$69</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0.76385000000000003</c:v>
                </c:pt>
                <c:pt idx="2">
                  <c:v>1.5276000000000001</c:v>
                </c:pt>
                <c:pt idx="3">
                  <c:v>2.2913500000000004</c:v>
                </c:pt>
                <c:pt idx="4">
                  <c:v>3.0551000000000004</c:v>
                </c:pt>
                <c:pt idx="5">
                  <c:v>3.8188500000000003</c:v>
                </c:pt>
                <c:pt idx="6">
                  <c:v>4.5826000000000002</c:v>
                </c:pt>
                <c:pt idx="7">
                  <c:v>5.3463500000000002</c:v>
                </c:pt>
                <c:pt idx="8">
                  <c:v>6.1101000000000001</c:v>
                </c:pt>
              </c:numCache>
            </c:numRef>
          </c:xVal>
          <c:yVal>
            <c:numRef>
              <c:f>Abaco!$M$43:$M$51</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84 mm</c:v>
                </c:pt>
              </c:strCache>
            </c:strRef>
          </c:tx>
          <c:xVal>
            <c:numRef>
              <c:f>Abaco!$D$52:$D$60</c:f>
              <c:numCache>
                <c:formatCode>General\ "kg"</c:formatCode>
                <c:ptCount val="9"/>
                <c:pt idx="0">
                  <c:v>1E-4</c:v>
                </c:pt>
                <c:pt idx="1">
                  <c:v>0.76385000000000003</c:v>
                </c:pt>
                <c:pt idx="2">
                  <c:v>1.5276000000000001</c:v>
                </c:pt>
                <c:pt idx="3">
                  <c:v>2.2913500000000004</c:v>
                </c:pt>
                <c:pt idx="4">
                  <c:v>3.0551000000000004</c:v>
                </c:pt>
                <c:pt idx="5">
                  <c:v>3.8188500000000003</c:v>
                </c:pt>
                <c:pt idx="6">
                  <c:v>4.5826000000000002</c:v>
                </c:pt>
                <c:pt idx="7">
                  <c:v>5.3463500000000002</c:v>
                </c:pt>
                <c:pt idx="8">
                  <c:v>6.1101000000000001</c:v>
                </c:pt>
              </c:numCache>
            </c:numRef>
          </c:xVal>
          <c:yVal>
            <c:numRef>
              <c:f>Abaco!$M$52:$M$60</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126 mm</c:v>
                </c:pt>
              </c:strCache>
            </c:strRef>
          </c:tx>
          <c:xVal>
            <c:numRef>
              <c:f>Abaco!$D$61:$D$69</c:f>
              <c:numCache>
                <c:formatCode>General\ "kg"</c:formatCode>
                <c:ptCount val="9"/>
                <c:pt idx="0">
                  <c:v>1E-4</c:v>
                </c:pt>
                <c:pt idx="1">
                  <c:v>0.76385000000000003</c:v>
                </c:pt>
                <c:pt idx="2">
                  <c:v>1.5276000000000001</c:v>
                </c:pt>
                <c:pt idx="3">
                  <c:v>2.2913500000000004</c:v>
                </c:pt>
                <c:pt idx="4">
                  <c:v>3.0551000000000004</c:v>
                </c:pt>
                <c:pt idx="5">
                  <c:v>3.8188500000000003</c:v>
                </c:pt>
                <c:pt idx="6">
                  <c:v>4.5826000000000002</c:v>
                </c:pt>
                <c:pt idx="7">
                  <c:v>5.3463500000000002</c:v>
                </c:pt>
                <c:pt idx="8">
                  <c:v>6.1101000000000001</c:v>
                </c:pt>
              </c:numCache>
            </c:numRef>
          </c:xVal>
          <c:yVal>
            <c:numRef>
              <c:f>Abaco!$M$61:$M$69</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3055"/>
</file>

<file path=xl/ctrlProps/ctrlProp3.xml><?xml version="1.0" encoding="utf-8"?>
<formControlPr xmlns="http://schemas.microsoft.com/office/spreadsheetml/2009/9/main" objectType="Spin" dx="15" fmlaLink="$C$13" inc="50" max="30000" noThreeD="1" page="10" val="546"/>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7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20"/>
</file>

<file path=xl/ctrlProps/ctrlProp8.xml><?xml version="1.0" encoding="utf-8"?>
<formControlPr xmlns="http://schemas.microsoft.com/office/spreadsheetml/2009/9/main" objectType="Spin" dx="15" fmlaLink="$C$31" inc="10" max="30000" noThreeD="1" page="10" val="107"/>
</file>

<file path=xl/ctrlProps/ctrlProp9.xml><?xml version="1.0" encoding="utf-8"?>
<formControlPr xmlns="http://schemas.microsoft.com/office/spreadsheetml/2009/9/main" objectType="Spin" dx="15" fmlaLink="$C$32" max="30000" noThreeD="1" page="10" val="3"/>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992"/>
</file>

<file path=xl/ctrlProps/ctrlProp12.xml><?xml version="1.0" encoding="utf-8"?>
<formControlPr xmlns="http://schemas.microsoft.com/office/spreadsheetml/2009/9/main" objectType="Spin" dx="15" fmlaLink="$C$12" inc="100" max="30000" noThreeD="1" page="10" val="3055"/>
</file>

<file path=xl/ctrlProps/ctrlProp13.xml><?xml version="1.0" encoding="utf-8"?>
<formControlPr xmlns="http://schemas.microsoft.com/office/spreadsheetml/2009/9/main" objectType="Spin" dx="15" fmlaLink="$C$12" inc="100" max="30000" noThreeD="1" page="10" val="3055"/>
</file>

<file path=xl/ctrlProps/ctrlProp14.xml><?xml version="1.0" encoding="utf-8"?>
<formControlPr xmlns="http://schemas.microsoft.com/office/spreadsheetml/2009/9/main" objectType="Spin" dx="15" fmlaLink="Stabilito!C12" inc="100" max="30000" noThreeD="1" page="10" val="3055"/>
</file>

<file path=xl/ctrlProps/ctrlProp15.xml><?xml version="1.0" encoding="utf-8"?>
<formControlPr xmlns="http://schemas.microsoft.com/office/spreadsheetml/2009/9/main" objectType="Spin" dx="15" fmlaLink="$B$44" inc="50" max="30000" noThreeD="1" page="10" val="310"/>
</file>

<file path=xl/ctrlProps/ctrlProp16.xml><?xml version="1.0" encoding="utf-8"?>
<formControlPr xmlns="http://schemas.microsoft.com/office/spreadsheetml/2009/9/main" objectType="Spin" dx="15" fmlaLink="$B$46" inc="50" max="30000" noThreeD="1" page="10" val="31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3055"/>
</file>

<file path=xl/ctrlProps/ctrlProp20.xml><?xml version="1.0" encoding="utf-8"?>
<formControlPr xmlns="http://schemas.microsoft.com/office/spreadsheetml/2009/9/main" objectType="Spin" dx="15" fmlaLink="Stabilito!C12" inc="100" max="30000" noThreeD="1" page="10" val="3055"/>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zoomScale="115" zoomScaleNormal="115" zoomScaleSheetLayoutView="100" workbookViewId="0">
      <selection activeCell="G37" sqref="G37"/>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58" t="s">
        <v>53</v>
      </c>
      <c r="D2" s="558"/>
      <c r="L2" s="147" t="str">
        <f>"Language/Langue"</f>
        <v>Language/Langue</v>
      </c>
      <c r="M2" s="583" t="s">
        <v>1</v>
      </c>
      <c r="N2" s="583"/>
      <c r="O2" s="583"/>
      <c r="P2" s="584"/>
      <c r="Q2" s="27"/>
    </row>
    <row r="3" spans="1:20" ht="12.75" customHeight="1" x14ac:dyDescent="0.2">
      <c r="A3" s="25"/>
      <c r="C3" s="558"/>
      <c r="D3" s="558"/>
      <c r="L3" s="591"/>
      <c r="M3" s="591"/>
      <c r="N3" s="45"/>
      <c r="Q3" s="27"/>
    </row>
    <row r="4" spans="1:20" ht="12.75" customHeight="1" x14ac:dyDescent="0.2">
      <c r="A4" s="25"/>
      <c r="C4" s="559" t="str">
        <f>IF(Lang="Français","Stabilité de fusée à ailerons",IF(Lang="English","Stability for rocket with fins",""))</f>
        <v>Stabilité de fusée à ailerons</v>
      </c>
      <c r="D4" s="559"/>
      <c r="L4" s="33"/>
      <c r="M4" s="583" t="s">
        <v>570</v>
      </c>
      <c r="N4" s="583"/>
      <c r="O4" s="583"/>
      <c r="P4" s="584"/>
      <c r="Q4" s="27"/>
    </row>
    <row r="5" spans="1:20" ht="12.75" customHeight="1" x14ac:dyDescent="0.25">
      <c r="A5" s="25"/>
      <c r="B5" s="28"/>
      <c r="C5" s="540"/>
      <c r="D5" s="540"/>
      <c r="L5" s="33"/>
      <c r="M5" s="565" t="s">
        <v>156</v>
      </c>
      <c r="N5" s="566"/>
      <c r="O5" s="594" t="s">
        <v>157</v>
      </c>
      <c r="P5" s="594"/>
      <c r="Q5" s="29"/>
    </row>
    <row r="6" spans="1:20" ht="12.75" customHeight="1" thickBot="1" x14ac:dyDescent="0.25">
      <c r="A6" s="25"/>
      <c r="B6" s="87"/>
      <c r="C6" s="553" t="str">
        <f>IF(Lang="Français","Remplir les cases jaunes",IF(Lang="English","Fill-in yellow cells only",""))</f>
        <v>Remplir les cases jaunes</v>
      </c>
      <c r="D6" s="553"/>
      <c r="L6" s="139" t="str">
        <f>IF(Lang="Français","Longueur      'L'",IF(Lang="English","Length      'L'",""))</f>
        <v>Longueur      'L'</v>
      </c>
      <c r="M6" s="554">
        <v>0</v>
      </c>
      <c r="N6" s="555"/>
      <c r="O6" s="575">
        <v>0</v>
      </c>
      <c r="P6" s="575"/>
      <c r="Q6" s="29"/>
    </row>
    <row r="7" spans="1:20" ht="12.75" customHeight="1" thickTop="1" thickBot="1" x14ac:dyDescent="0.25">
      <c r="A7" s="25"/>
      <c r="B7" s="31"/>
      <c r="C7" s="561" t="str">
        <f>IF(Lang="Français","Fusée",IF(Lang="English","Rocket",""))</f>
        <v>Fusée</v>
      </c>
      <c r="D7" s="562"/>
      <c r="L7" s="139" t="str">
        <f>IF(Lang="Français","Diamètre     'D1'",IF(Lang="English","Diameter 'D1'",""))</f>
        <v>Diamètre     'D1'</v>
      </c>
      <c r="M7" s="554">
        <v>0</v>
      </c>
      <c r="N7" s="555"/>
      <c r="O7" s="575">
        <v>0</v>
      </c>
      <c r="P7" s="575"/>
      <c r="Q7" s="29"/>
    </row>
    <row r="8" spans="1:20" ht="12.75" customHeight="1" thickTop="1" x14ac:dyDescent="0.2">
      <c r="A8" s="25"/>
      <c r="B8" s="138" t="str">
        <f>IF(Lang="Français","Nom",IF(Lang="English","Name",""))</f>
        <v>Nom</v>
      </c>
      <c r="C8" s="556" t="s">
        <v>571</v>
      </c>
      <c r="D8" s="556"/>
      <c r="E8" s="90"/>
      <c r="K8" s="33"/>
      <c r="L8" s="139" t="str">
        <f>IF(Lang="Français","Diamètre     'D2'",IF(Lang="English","Diameter 'D2'",""))</f>
        <v>Diamètre     'D2'</v>
      </c>
      <c r="M8" s="554">
        <v>0</v>
      </c>
      <c r="N8" s="555"/>
      <c r="O8" s="575">
        <v>0</v>
      </c>
      <c r="P8" s="575"/>
      <c r="Q8" s="29"/>
    </row>
    <row r="9" spans="1:20" ht="12.75" customHeight="1" x14ac:dyDescent="0.2">
      <c r="A9" s="25"/>
      <c r="B9" s="138" t="s">
        <v>4</v>
      </c>
      <c r="C9" s="557" t="s">
        <v>568</v>
      </c>
      <c r="D9" s="557"/>
      <c r="E9" s="90"/>
      <c r="K9" s="33"/>
      <c r="L9" s="139" t="str">
        <f>IF(Lang="Français","Implantation 'x'",IF(Lang="English","Basement 'x'",""))</f>
        <v>Implantation 'x'</v>
      </c>
      <c r="M9" s="554">
        <v>0</v>
      </c>
      <c r="N9" s="555"/>
      <c r="O9" s="575">
        <v>0</v>
      </c>
      <c r="P9" s="575"/>
      <c r="Q9" s="29"/>
    </row>
    <row r="10" spans="1:20" ht="12.75" customHeight="1" x14ac:dyDescent="0.2">
      <c r="A10" s="25"/>
      <c r="B10" s="138" t="s">
        <v>563</v>
      </c>
      <c r="C10" s="537" t="str">
        <f>IF((LEFT(Type_fusee,4)="Mini"),"MF",(IF((RIGHT(Type_fusee,1)="."),"FX","")))</f>
        <v>MF</v>
      </c>
      <c r="D10" s="538">
        <v>0</v>
      </c>
      <c r="E10" s="539" t="str">
        <f>IF(C10="","",C10&amp;D10)</f>
        <v>MF0</v>
      </c>
      <c r="K10" s="33"/>
      <c r="Q10" s="29"/>
    </row>
    <row r="11" spans="1:20" ht="12.75" customHeight="1" x14ac:dyDescent="0.2">
      <c r="A11" s="25"/>
      <c r="B11" s="139" t="s">
        <v>54</v>
      </c>
      <c r="C11" s="563" t="s">
        <v>572</v>
      </c>
      <c r="D11" s="564"/>
      <c r="E11" s="90"/>
      <c r="K11" s="33"/>
      <c r="L11" s="107"/>
      <c r="M11" s="224" t="str">
        <f>IF(Lang="Français","Propu plein",IF(Lang="English","Loaded Motor",""))</f>
        <v>Propu plein</v>
      </c>
      <c r="N11" s="592" t="str">
        <f>IF(Lang="Français","Propu vide",IF(Lang="English","Empty Motor",""))</f>
        <v>Propu vide</v>
      </c>
      <c r="O11" s="593"/>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3055</v>
      </c>
      <c r="D12" s="34" t="s">
        <v>423</v>
      </c>
      <c r="L12" s="108" t="str">
        <f>IF(Lang="Français","Masse propu",IF(Lang="English","Motor Mass",""))</f>
        <v>Masse propu</v>
      </c>
      <c r="M12" s="109">
        <f ca="1">MpropuPlein</f>
        <v>1E-4</v>
      </c>
      <c r="N12" s="587">
        <f ca="1">MpropuVide</f>
        <v>0</v>
      </c>
      <c r="O12" s="588"/>
      <c r="P12" s="110" t="s">
        <v>14</v>
      </c>
      <c r="Q12" s="29"/>
      <c r="S12" s="386" t="str">
        <f>IF(Lang="Français","Haut",IF(Lang="English","Top",""))</f>
        <v>Haut</v>
      </c>
      <c r="T12" s="387">
        <f ca="1">XpropuRef-Long_propu</f>
        <v>942</v>
      </c>
    </row>
    <row r="13" spans="1:20" ht="12.75" customHeight="1" x14ac:dyDescent="0.2">
      <c r="A13" s="25"/>
      <c r="B13" s="139" t="str">
        <f>IF(Lang="Français","Centre de Masse",IF(Lang="English","Center of Mass",""))</f>
        <v>Centre de Masse</v>
      </c>
      <c r="C13" s="35">
        <v>546</v>
      </c>
      <c r="D13" s="34" t="s">
        <v>423</v>
      </c>
      <c r="L13" s="108" t="str">
        <f>IF(Lang="Français","CdM propu",IF(Lang="English","Motor CoM",""))</f>
        <v>CdM propu</v>
      </c>
      <c r="M13" s="111">
        <f ca="1">XpropuPlein</f>
        <v>0</v>
      </c>
      <c r="N13" s="585">
        <f ca="1">XpropuVide</f>
        <v>0</v>
      </c>
      <c r="O13" s="586"/>
      <c r="P13" s="110" t="s">
        <v>14</v>
      </c>
      <c r="Q13" s="29"/>
      <c r="S13" s="386" t="str">
        <f>IF(Lang="Français","Longueur",IF(Lang="English","Length",""))</f>
        <v>Longueur</v>
      </c>
      <c r="T13" s="387">
        <f ca="1">Long_propu</f>
        <v>0</v>
      </c>
    </row>
    <row r="14" spans="1:20" ht="12.6" customHeight="1" x14ac:dyDescent="0.2">
      <c r="A14" s="25"/>
      <c r="B14" s="139" t="str">
        <f>IF(Lang="Français","Longueur totale",IF(Lang="English","Total length",""))</f>
        <v>Longueur totale</v>
      </c>
      <c r="C14" s="554">
        <v>992</v>
      </c>
      <c r="D14" s="555"/>
      <c r="L14" s="108" t="str">
        <f>IF(Lang="Français","Masse fusée",IF(Lang="English","Rocket Mass",""))</f>
        <v>Masse fusée</v>
      </c>
      <c r="M14" s="112">
        <f ca="1">MasseSans+MpropuPlein</f>
        <v>3.0551000000000004</v>
      </c>
      <c r="N14" s="567">
        <f ca="1">MasseSans+MpropuVide</f>
        <v>3.0550000000000002</v>
      </c>
      <c r="O14" s="568"/>
      <c r="P14" s="109">
        <f>IF(OR(D12="sans propu",D12="without motor"),C12/1000,IF(OR(D12="avec propu vide",D12="with empty motor"),C12/1000-MpropuVide,IF(OR(D12="avec propu plein",D12="with loaded motor"),C12/1000-MpropuPlein,"Erreur")))</f>
        <v>3.0550000000000002</v>
      </c>
      <c r="Q14" s="29"/>
      <c r="S14" s="386" t="str">
        <f>IF(Lang="Français","Bas",IF(Lang="English","Base",""))</f>
        <v>Bas</v>
      </c>
      <c r="T14" s="387">
        <f>XpropuRef</f>
        <v>942</v>
      </c>
    </row>
    <row r="15" spans="1:20" ht="12.75" customHeight="1" x14ac:dyDescent="0.2">
      <c r="A15" s="25"/>
      <c r="B15" s="139" t="str">
        <f>IF(Lang="Français","Diamètre Réf.",IF(Lang="English","Ref. Diameter",""))</f>
        <v>Diamètre Réf.</v>
      </c>
      <c r="C15" s="554">
        <v>84</v>
      </c>
      <c r="D15" s="555"/>
      <c r="L15" s="175" t="str">
        <f>IF(Lang="Français","CdM fusée",IF(Lang="English","Rocket CoM",""))</f>
        <v>CdM fusée</v>
      </c>
      <c r="M15" s="176">
        <f ca="1">(XcgSans*MasseSans+(XpropuRef-Long_propu+XpropuPlein)*MpropuPlein)/MassePlein</f>
        <v>546.0129619325063</v>
      </c>
      <c r="N15" s="569">
        <f ca="1">(XcgSans*MasseSans+(XpropuRef-Long_propu+XpropuVide)*MpropuVide)/MasseVide</f>
        <v>546</v>
      </c>
      <c r="O15" s="570"/>
      <c r="P15" s="113">
        <f>IF(OR(D13="sans propu",D13="without motor"),C13,IF(OR(D13="avec propu vide",D13="with empty motor"),(C13*MasseVide-(XpropuRef-Long_propu+XpropuVide)*MpropuVide)/MasseSans,IF(OR(D13="avec propu plein",D13="with loaded motor"),(C13*MassePlein-(XpropuRef-Long_propu+XpropuPlein)*MpropuPlein)/MasseSans,"Erreur")))</f>
        <v>546</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542" t="str">
        <f>IF(Lang="Français","Propulseur",IF(Lang="English","Motor",""))</f>
        <v>Propulseur</v>
      </c>
      <c r="D17" s="543"/>
      <c r="L17" s="114"/>
      <c r="M17" s="571" t="s">
        <v>55</v>
      </c>
      <c r="N17" s="572"/>
      <c r="O17" s="595" t="s">
        <v>65</v>
      </c>
      <c r="P17" s="595"/>
      <c r="Q17" s="29"/>
      <c r="S17" s="386" t="str">
        <f>IF(Lang="Français","Haut","Top")</f>
        <v>Haut</v>
      </c>
      <c r="T17" s="387">
        <f>X_ail-m_ail</f>
        <v>772</v>
      </c>
    </row>
    <row r="18" spans="1:22" ht="12.75" customHeight="1" thickTop="1" x14ac:dyDescent="0.2">
      <c r="A18" s="25"/>
      <c r="B18" s="139" t="s">
        <v>54</v>
      </c>
      <c r="C18" s="544" t="s">
        <v>44</v>
      </c>
      <c r="D18" s="545"/>
      <c r="K18" s="37"/>
      <c r="L18" s="108" t="str">
        <f>IF(Lang="Français","Coiffe",IF(Lang="English","Nose Cone",""))</f>
        <v>Coiffe</v>
      </c>
      <c r="M18" s="547">
        <f>IF(LEFT(Forme_ogive,5)="Parab",1/2*Long_ogive,IF(LEFT(Forme_ogive,4)="Ogiv",7/15*Long_ogive,IF(LEFT(Forme_ogive,3)="Con",2/3*Long_ogive)))</f>
        <v>168</v>
      </c>
      <c r="N18" s="548"/>
      <c r="O18" s="546">
        <f>2*POWER(D_og/D_ref, 2)</f>
        <v>2</v>
      </c>
      <c r="P18" s="546"/>
      <c r="Q18" s="29"/>
      <c r="S18" s="386" t="str">
        <f>IF(Lang="Français","Emplanture","Root edge")</f>
        <v>Emplanture</v>
      </c>
      <c r="T18" s="387">
        <f>m_ail</f>
        <v>170</v>
      </c>
    </row>
    <row r="19" spans="1:22" ht="12.75" customHeight="1" x14ac:dyDescent="0.2">
      <c r="A19" s="25"/>
      <c r="B19" s="139" t="str">
        <f>IF(Lang="Français","Position du bas",IF(Lang="English","Basement",""))</f>
        <v>Position du bas</v>
      </c>
      <c r="C19" s="575">
        <v>942</v>
      </c>
      <c r="D19" s="575"/>
      <c r="L19" s="108" t="str">
        <f>IF(Lang="Français","Ailerons",IF(Lang="English","Fins",""))</f>
        <v>Ailerons</v>
      </c>
      <c r="M19" s="547">
        <f>(XCpa*Cnail-0.5*XCpi*Cni)/Cnai</f>
        <v>857.4</v>
      </c>
      <c r="N19" s="548"/>
      <c r="O19" s="549">
        <f>Cnail-Cni/2</f>
        <v>13.602161052846441</v>
      </c>
      <c r="P19" s="550"/>
      <c r="Q19" s="29"/>
      <c r="S19" s="386" t="str">
        <f>IF(Lang="Français","Bas","Base")</f>
        <v>Bas</v>
      </c>
      <c r="T19" s="387">
        <f>X_ail</f>
        <v>942</v>
      </c>
    </row>
    <row r="20" spans="1:22" ht="12.75" customHeight="1" thickBot="1" x14ac:dyDescent="0.25">
      <c r="A20" s="25"/>
      <c r="B20" s="428" t="str">
        <f>IF(Propu="Cariacou","Cariacou :"," ")</f>
        <v xml:space="preserve"> </v>
      </c>
      <c r="C20" s="576" t="str">
        <f>IF(Propu="Pandora (Pro24-6G)",IF(Lang="Français","C'Space Seulement",IF(Lang="English","C'Space only","")),"")</f>
        <v/>
      </c>
      <c r="D20" s="576"/>
      <c r="L20" s="108" t="str">
        <f>IF(Lang="Français","Ail bas entier",IF(Lang="English","Total Lower Fins",""))</f>
        <v>Ail bas entier</v>
      </c>
      <c r="M20" s="547">
        <f>X_ail-m_ail+p_ail*(m_ail+2*n_ail)/(3*(m_ail+n_ail))+(m_ail+n_ail-m_ail*n_ail/(m_ail+n_ail))/6</f>
        <v>857.4</v>
      </c>
      <c r="N20" s="548"/>
      <c r="O20" s="546">
        <f>4*Q_ail*POWER((E_ail/D_ref),2)*(1+D_ail/(2*E_ail+D_ail))/(1+SQRT(1+POWER(2*f_ail/(m_ail+n_ail),2)))</f>
        <v>13.602161052846441</v>
      </c>
      <c r="P20" s="546"/>
      <c r="Q20" s="29"/>
    </row>
    <row r="21" spans="1:22" ht="12.75" customHeight="1" thickTop="1" thickBot="1" x14ac:dyDescent="0.25">
      <c r="A21" s="25"/>
      <c r="B21" s="30"/>
      <c r="C21" s="551" t="str">
        <f>IF(Lang="Français","Coiffe",IF(Lang="English","Nose Cone",""))</f>
        <v>Coiffe</v>
      </c>
      <c r="D21" s="552"/>
      <c r="L21" s="108" t="str">
        <f>IF(Lang="Français","Ailerons haut",IF(Lang="English","Upper Fins",""))</f>
        <v>Ailerons haut</v>
      </c>
      <c r="M21" s="547">
        <f>IF(LEFT(Type_masquage,1)="M",0, X_can-m_can+p_can*(m_can+2*n_can)/(3*(m_can+n_can))+(m_can+n_can-m_can*n_can/(m_can+n_can))/6)</f>
        <v>0</v>
      </c>
      <c r="N21" s="548"/>
      <c r="O21" s="546">
        <f>IF(LEFT(Type_masquage,1)="M",0, 4*Q_can*POWER((E_can/D_ref),2)*(1+D_can/(2*E_can+D_can))/(1+SQRT(1+POWER(2*f_can/(m_can+n_can),2))))</f>
        <v>0</v>
      </c>
      <c r="P21" s="546"/>
      <c r="Q21" s="29"/>
    </row>
    <row r="22" spans="1:22" ht="12.75" customHeight="1" thickTop="1" x14ac:dyDescent="0.2">
      <c r="A22" s="25"/>
      <c r="B22" s="139" t="str">
        <f>IF(Lang="Français","Forme",IF(Lang="English","Shape",""))</f>
        <v>Forme</v>
      </c>
      <c r="C22" s="577" t="s">
        <v>569</v>
      </c>
      <c r="D22" s="578"/>
      <c r="L22" s="108" t="str">
        <f>IF(Lang="Français","Partie masquée",IF(Lang="English","Interation zone",""))</f>
        <v>Partie masquée</v>
      </c>
      <c r="M22" s="560">
        <f>IF(LEFT(Type_masquage,1)="B", X_int-m_int+p_int*(m_int+2*n_int)/(3*(m_int+n_int))+(m_int+n_int-m_int*n_int/(m_int+n_int))/6, 0 )</f>
        <v>0</v>
      </c>
      <c r="N22" s="560"/>
      <c r="O22" s="549">
        <f>IF(LEFT(Type_masquage,1)="B", 4*Q_int*POWER((E_int/D_ref),2)*(1+D_int/(2*E_int+D_int))/(1+SQRT(1+POWER(2*f_int/(m_int+n_int),2))), 0 )</f>
        <v>0</v>
      </c>
      <c r="P22" s="550"/>
      <c r="Q22" s="29"/>
    </row>
    <row r="23" spans="1:22" ht="12.75" customHeight="1" x14ac:dyDescent="0.2">
      <c r="A23" s="25"/>
      <c r="B23" s="139" t="str">
        <f>IF(Lang="Français","Hauteur",IF(Lang="English","Heigth",""))</f>
        <v>Hauteur</v>
      </c>
      <c r="C23" s="554">
        <v>252</v>
      </c>
      <c r="D23" s="555"/>
      <c r="L23" s="108" t="s">
        <v>156</v>
      </c>
      <c r="M23" s="547">
        <f>IF(OR(RIGHT(Nb_diam,1)=",",D2j=0),0, X_j+l_j/3*(1+1/(1+D1j/D2j)) )</f>
        <v>0</v>
      </c>
      <c r="N23" s="548"/>
      <c r="O23" s="546">
        <f>IF(OR(RIGHT(Nb_diam,1)=",",D2j=0),0,2*(POWER(D2j/D_ref,2)-POWER(D1j/D_ref,2)))</f>
        <v>0</v>
      </c>
      <c r="P23" s="546"/>
      <c r="Q23" s="29"/>
    </row>
    <row r="24" spans="1:22" ht="12.75" customHeight="1" thickBot="1" x14ac:dyDescent="0.25">
      <c r="A24" s="25"/>
      <c r="B24" s="139" t="str">
        <f>IF(Lang="Français","Diamètre",IF(Lang="English","Diameter",""))</f>
        <v>Diamètre</v>
      </c>
      <c r="C24" s="554">
        <v>84</v>
      </c>
      <c r="D24" s="555"/>
      <c r="L24" s="108" t="s">
        <v>157</v>
      </c>
      <c r="M24" s="547">
        <f>IF( OR(RIGHT(Nb_diam,1)=",",D2r=0), 0, X_r+l_r/3*(1+1/(1+D1r/D2r)) )</f>
        <v>0</v>
      </c>
      <c r="N24" s="548"/>
      <c r="O24" s="546">
        <f>IF( OR(RIGHT(Nb_diam,1)=",",D2r=0), 0, 2*(POWER(D2r/D_ref,2)-POWER(D1r/D_ref,2)) )</f>
        <v>0</v>
      </c>
      <c r="P24" s="546"/>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2"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45991</v>
      </c>
      <c r="G26" s="137" t="s">
        <v>62</v>
      </c>
      <c r="H26" s="541" t="str">
        <f>IF(Lang="Français","Résultats",IF(Lang="English","Results",""))</f>
        <v>Résultats</v>
      </c>
      <c r="I26" s="541"/>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2" ht="12.75" customHeight="1" thickTop="1" x14ac:dyDescent="0.2">
      <c r="A27" s="25"/>
      <c r="B27" s="30"/>
      <c r="C27" s="573" t="s">
        <v>424</v>
      </c>
      <c r="D27" s="574"/>
      <c r="E27" s="146">
        <f>m_ail</f>
        <v>170</v>
      </c>
      <c r="F27" s="105" t="s">
        <v>64</v>
      </c>
      <c r="G27" s="104">
        <f>IF(RIGHT(Type_fusee,1)=".",10, IF(OR(LEFT(Type_fusee,1)="R",LEFT(Type_fusee,1)=",",LEFT(Type_fusee,4)="Mini"),10, IF(LEFT(Type_fusee,5)="Micro",10, IF(RIGHT(Type_fusee,1)=" ",1))))</f>
        <v>10</v>
      </c>
      <c r="H27" s="589">
        <f>Long_tot/D_ref</f>
        <v>11.80952380952381</v>
      </c>
      <c r="I27" s="590"/>
      <c r="J27" s="104">
        <f>IF(RIGHT(Type_fusee,1)=".",35, IF(OR(LEFT(Type_fusee,1)="R",LEFT(Type_fusee,1)=",",LEFT(Type_fusee,4)="Mini"),20, IF(LEFT(Type_fusee,5)="Micro",30, IF(RIGHT(Type_fusee,1)=" ",100))))</f>
        <v>20</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v>170</v>
      </c>
      <c r="D28" s="177">
        <v>180</v>
      </c>
      <c r="E28" s="146">
        <f>n_ail+(m_ail-n_ail)*(1-E_int/E_ail)</f>
        <v>80</v>
      </c>
      <c r="F28" s="105" t="str">
        <f>IF(Lang="Français","Portance","Lift")</f>
        <v>Portance</v>
      </c>
      <c r="G28" s="104">
        <f>IF(RIGHT(Type_fusee,1)=".",15,IF(OR(LEFT(Type_fusee,1)="R",LEFT(Type_fusee,1)=",",LEFT(Type_fusee,4)="Mini"),15, IF(LEFT(Type_fusee,5)="Micro",15, IF(RIGHT(Type_fusee,1)=" ",15))))</f>
        <v>15</v>
      </c>
      <c r="H28" s="508">
        <f>Cnai+Cnc+Cno+Cnj+Cnr</f>
        <v>15.602161052846441</v>
      </c>
      <c r="I28" s="508">
        <f>Cnail+Cnc+Cno+Cnj+Cnr</f>
        <v>15.602161052846441</v>
      </c>
      <c r="J28" s="104">
        <f>IF(RIGHT(Type_fusee,1)=".",40, IF(OR(LEFT(Type_fusee,1)="R",LEFT(Type_fusee,1)=",",LEFT(Type_fusee,4)="Mini"),30, IF(LEFT(Type_fusee,5)="Micro",30, IF(RIGHT(Type_fusee,1)=" ",30))))</f>
        <v>30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120</v>
      </c>
      <c r="F29" s="515" t="str">
        <f>IF(Lang="Français","MargeStat.","StatMargin")</f>
        <v>MargeStat.</v>
      </c>
      <c r="G29" s="510">
        <f>IF(RIGHT(Type_fusee,1)=".",2, IF(OR(LEFT(Type_fusee,1)="R",LEFT(Type_fusee,1)=",",LEFT(Type_fusee,4)="Mini"),1.5, IF(LEFT(Type_fusee,5)="Micro",1, IF(RIGHT(Type_fusee,1)=" ",1))))</f>
        <v>1.5</v>
      </c>
      <c r="H29" s="97">
        <f ca="1">(XCp-XcgPlein)/D_ref</f>
        <v>2.6549364859750075</v>
      </c>
      <c r="I29" s="98">
        <f ca="1">(XCp0-XcgVide)/D_ref</f>
        <v>2.6550907946953206</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c r="U29" s="24" t="s">
        <v>573</v>
      </c>
    </row>
    <row r="30" spans="1:22" ht="12.75" customHeight="1" x14ac:dyDescent="0.2">
      <c r="A30" s="25"/>
      <c r="B30" s="524" t="str">
        <f>IF(Lang="Français"," Flèche          'p'"," Offset         'p'")</f>
        <v xml:space="preserve"> Flèche          'p'</v>
      </c>
      <c r="C30" s="35">
        <v>120</v>
      </c>
      <c r="D30" s="35">
        <v>160</v>
      </c>
      <c r="E30" s="146">
        <f>IF(D_can/2+E_can&lt;=D_ail/2,0, IF(D_can/2+E_can&gt;=D_ail/2+E_ail,E_ail,  D_can/2+E_can - D_ail/2  ) )</f>
        <v>107</v>
      </c>
      <c r="F30" s="516" t="str">
        <f>IF(Lang="Français","Couple","Torque")</f>
        <v>Couple</v>
      </c>
      <c r="G30" s="511">
        <f>IF(RIGHT(Type_fusee,1)=".",40, IF(OR(LEFT(Type_fusee,1)="R",LEFT(Type_fusee,1)=",",LEFT(Type_fusee,4)="Mini"),30, IF(LEFT(Type_fusee,5)="Micro",15, IF(RIGHT(Type_fusee,1)=" ",15))))</f>
        <v>30</v>
      </c>
      <c r="H30" s="99">
        <f ca="1">MS_min*Cn</f>
        <v>41.422746639260254</v>
      </c>
      <c r="I30" s="96">
        <f ca="1">MS_max*Cn0</f>
        <v>41.425154188766435</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
      </c>
      <c r="U30" s="24" t="s">
        <v>574</v>
      </c>
      <c r="V30" s="24" t="s">
        <v>575</v>
      </c>
    </row>
    <row r="31" spans="1:22" ht="12.75" customHeight="1" x14ac:dyDescent="0.2">
      <c r="A31" s="25"/>
      <c r="B31" s="524" t="str">
        <f>IF(Lang="Français"," Envergure     'E'",IF(Lang="English"," Span          'E'",""))</f>
        <v xml:space="preserve"> Envergure     'E'</v>
      </c>
      <c r="C31" s="35">
        <v>107</v>
      </c>
      <c r="D31" s="35">
        <v>110</v>
      </c>
      <c r="E31" s="146">
        <f>ep_ail</f>
        <v>3</v>
      </c>
      <c r="F31" s="106" t="s">
        <v>55</v>
      </c>
      <c r="G31" s="103"/>
      <c r="H31" s="509">
        <f>(Cnai*XCpai+Cnc*XCpc+Cnj*XCpj+Cnr*XCpr+Cno*XCpo)/(Cnai+Cnc+Cnr+Cnj+Cno)</f>
        <v>769.02762675440692</v>
      </c>
      <c r="I31" s="509">
        <f>(Cnail*XCpa+Cnc*XCpc+Cnj*XCpj+Cnr*XCpr+Cno*XCpo)/(Cnail+Cnc+Cnr+Cnj+Cno)</f>
        <v>769.02762675440692</v>
      </c>
      <c r="J31" s="102"/>
      <c r="K31" s="32"/>
      <c r="Q31" s="29"/>
      <c r="R31" s="38"/>
      <c r="S31" s="388"/>
      <c r="U31" s="24">
        <v>2.58</v>
      </c>
      <c r="V31" s="24">
        <v>15.795999999999999</v>
      </c>
    </row>
    <row r="32" spans="1:22" ht="12.75" customHeight="1" x14ac:dyDescent="0.2">
      <c r="A32" s="25"/>
      <c r="B32" s="525" t="str">
        <f>IF(Lang="Français"," Epaisseur     'ep'",IF(Lang="English"," Thickness  'ep'",""))</f>
        <v xml:space="preserve"> Epaisseur     'ep'</v>
      </c>
      <c r="C32" s="35">
        <v>3</v>
      </c>
      <c r="D32" s="35">
        <v>4</v>
      </c>
      <c r="E32" s="146">
        <f>IF(Q_ail=Q_can,Q_ail,FALSE)</f>
        <v>4</v>
      </c>
      <c r="F32" s="106" t="s">
        <v>66</v>
      </c>
      <c r="G32" s="103"/>
      <c r="H32" s="100">
        <f ca="1">(XCp-XcgPlein)/Long_tot*100</f>
        <v>22.481317018336757</v>
      </c>
      <c r="I32" s="101">
        <f ca="1">(XCp-XcgVide)/Long_tot*100</f>
        <v>22.482623664758762</v>
      </c>
      <c r="J32" s="102"/>
      <c r="K32" s="32"/>
      <c r="Q32" s="29"/>
      <c r="R32" s="38"/>
      <c r="U32" s="24">
        <v>2.66</v>
      </c>
      <c r="V32" s="24">
        <v>15.795999999999999</v>
      </c>
    </row>
    <row r="33" spans="1:23" ht="12.75" customHeight="1" x14ac:dyDescent="0.2">
      <c r="A33" s="25"/>
      <c r="B33" s="524" t="str">
        <f>IF(Lang="Français"," Nombre            ",IF(Lang="English"," Number of fins",""))</f>
        <v xml:space="preserve"> Nombre            </v>
      </c>
      <c r="C33" s="36">
        <v>4</v>
      </c>
      <c r="D33" s="36">
        <v>4</v>
      </c>
      <c r="E33" s="146">
        <f>X_ail</f>
        <v>942</v>
      </c>
      <c r="G33" s="24"/>
      <c r="H33" s="579" t="str">
        <f ca="1">IF(AND(CritCnmin&lt;Cn,Cn0&lt;CritCnmax,CritMsmin&lt;MS_min,MS_max&lt;CritMsmax,CritMsCnmin&lt;MS_Cn_min,MS_Cn_max&lt;CritMsCnmax),"STABLE",IF(OR(Cn&lt;CritCnmin,MS_min&lt;CritMsmin,MS_Cn_min&lt;CritMsCnmin),"INSTABLE",IF(Lang="Français","SURSTABLE","OVERSTABLE")))</f>
        <v>STABLE</v>
      </c>
      <c r="I33" s="580"/>
      <c r="J33" s="31"/>
      <c r="K33" s="32"/>
      <c r="Q33" s="29"/>
      <c r="R33" s="38"/>
    </row>
    <row r="34" spans="1:23" ht="12.75" customHeight="1" x14ac:dyDescent="0.2">
      <c r="A34" s="25"/>
      <c r="B34" s="524" t="str">
        <f>IF(Lang="Français"," Position du bas",IF(Lang="English"," Basement",""))</f>
        <v xml:space="preserve"> Position du bas</v>
      </c>
      <c r="C34" s="35">
        <v>942</v>
      </c>
      <c r="D34" s="35">
        <v>1250</v>
      </c>
      <c r="E34" s="146">
        <f>D_ail</f>
        <v>84</v>
      </c>
      <c r="G34" s="24"/>
      <c r="H34" s="581"/>
      <c r="I34" s="582"/>
      <c r="K34" s="32"/>
      <c r="Q34" s="29"/>
      <c r="R34" s="38"/>
    </row>
    <row r="35" spans="1:23" ht="12.75" customHeight="1" x14ac:dyDescent="0.2">
      <c r="A35" s="25"/>
      <c r="B35" s="524" t="str">
        <f>IF(Lang="Français"," Diamètre         ",IF(Lang="English"," Diameter at Fins",""))</f>
        <v xml:space="preserve"> Diamètre         </v>
      </c>
      <c r="C35" s="35">
        <v>84</v>
      </c>
      <c r="D35" s="35">
        <f>D_ref</f>
        <v>84</v>
      </c>
      <c r="E35" s="146">
        <f>SQRT(POWER(p_int+n_int/2-m_int/2,2)+POWER(E_int,2))</f>
        <v>130.66751700403586</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130.66751700403586</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-252</v>
      </c>
      <c r="D126" s="46">
        <f>IF(AND(RIGHT(Nb_diam,1)=".",X_j), D1j/2, D125 )</f>
        <v>42</v>
      </c>
      <c r="E126" s="93">
        <f t="shared" si="0"/>
        <v>-42</v>
      </c>
      <c r="K126" s="46"/>
    </row>
    <row r="127" spans="2:18" x14ac:dyDescent="0.2">
      <c r="B127" s="45" t="s">
        <v>74</v>
      </c>
      <c r="C127" s="46">
        <f>IF(AND(RIGHT(Nb_diam,1)=".",X_j), -X_j-l_j, C126 )</f>
        <v>-252</v>
      </c>
      <c r="D127" s="46">
        <f>IF(AND(RIGHT(Nb_diam,1)=".",X_j), D2j/2, D126 )</f>
        <v>42</v>
      </c>
      <c r="E127" s="93">
        <f t="shared" si="0"/>
        <v>-42</v>
      </c>
      <c r="K127" s="46"/>
    </row>
    <row r="128" spans="2:18" x14ac:dyDescent="0.2">
      <c r="B128" s="45" t="s">
        <v>75</v>
      </c>
      <c r="C128" s="46">
        <f>IF(AND(RIGHT(Nb_diam,1)=".",X_r), -X_r, C127 )</f>
        <v>-252</v>
      </c>
      <c r="D128" s="46">
        <f>IF(AND(RIGHT(Nb_diam,1)=".",X_r), D1r/2, D127 )</f>
        <v>42</v>
      </c>
      <c r="E128" s="93">
        <f t="shared" si="0"/>
        <v>-42</v>
      </c>
      <c r="K128" s="46"/>
    </row>
    <row r="129" spans="2:11" x14ac:dyDescent="0.2">
      <c r="B129" s="45" t="s">
        <v>76</v>
      </c>
      <c r="C129" s="46">
        <f>IF(AND(RIGHT(Nb_diam,1)=".",X_r), -X_r-l_r, C128 )</f>
        <v>-252</v>
      </c>
      <c r="D129" s="46">
        <f>IF(AND(RIGHT(Nb_diam,1)=".",X_r), D2r/2, D128 )</f>
        <v>42</v>
      </c>
      <c r="E129" s="93">
        <f t="shared" si="0"/>
        <v>-42</v>
      </c>
      <c r="K129" s="46"/>
    </row>
    <row r="130" spans="2:11" x14ac:dyDescent="0.2">
      <c r="B130" s="45" t="s">
        <v>77</v>
      </c>
      <c r="C130" s="46">
        <f>-Long_tot</f>
        <v>-992</v>
      </c>
      <c r="D130" s="46">
        <f>D129</f>
        <v>42</v>
      </c>
      <c r="E130" s="93">
        <f t="shared" si="0"/>
        <v>-42</v>
      </c>
      <c r="K130" s="46"/>
    </row>
    <row r="131" spans="2:11" x14ac:dyDescent="0.2">
      <c r="B131" s="45" t="s">
        <v>77</v>
      </c>
      <c r="C131" s="46">
        <f>-Long_tot</f>
        <v>-992</v>
      </c>
      <c r="D131" s="46">
        <v>0</v>
      </c>
      <c r="E131" s="93">
        <f t="shared" si="0"/>
        <v>0</v>
      </c>
      <c r="K131" s="46"/>
    </row>
    <row r="132" spans="2:11" x14ac:dyDescent="0.2">
      <c r="B132" s="183" t="s">
        <v>78</v>
      </c>
      <c r="C132" s="197">
        <f>-X_ail+m_ail</f>
        <v>-772</v>
      </c>
      <c r="D132" s="197">
        <f>D_ail/2</f>
        <v>42</v>
      </c>
      <c r="E132" s="198">
        <f t="shared" si="0"/>
        <v>-42</v>
      </c>
      <c r="K132" s="46"/>
    </row>
    <row r="133" spans="2:11" x14ac:dyDescent="0.2">
      <c r="B133" s="185" t="s">
        <v>79</v>
      </c>
      <c r="C133" s="46">
        <f>-X_ail+m_ail-p_ail</f>
        <v>-892</v>
      </c>
      <c r="D133" s="46">
        <f>D_ail/2+E_ail</f>
        <v>149</v>
      </c>
      <c r="E133" s="199">
        <f t="shared" si="0"/>
        <v>-149</v>
      </c>
      <c r="K133" s="46"/>
    </row>
    <row r="134" spans="2:11" x14ac:dyDescent="0.2">
      <c r="B134" s="185" t="s">
        <v>80</v>
      </c>
      <c r="C134" s="46">
        <f>-X_ail+m_ail-p_ail-n_ail</f>
        <v>-972</v>
      </c>
      <c r="D134" s="46">
        <f>D_ail/2+E_ail</f>
        <v>149</v>
      </c>
      <c r="E134" s="199">
        <f t="shared" si="0"/>
        <v>-149</v>
      </c>
      <c r="K134" s="46"/>
    </row>
    <row r="135" spans="2:11" x14ac:dyDescent="0.2">
      <c r="B135" s="185" t="s">
        <v>81</v>
      </c>
      <c r="C135" s="46">
        <f>-X_ail</f>
        <v>-942</v>
      </c>
      <c r="D135" s="46">
        <f>D_ail/2</f>
        <v>42</v>
      </c>
      <c r="E135" s="199">
        <f t="shared" si="0"/>
        <v>-42</v>
      </c>
      <c r="K135" s="46"/>
    </row>
    <row r="136" spans="2:11" x14ac:dyDescent="0.2">
      <c r="B136" s="187" t="s">
        <v>78</v>
      </c>
      <c r="C136" s="200">
        <f>-X_ail+m_ail</f>
        <v>-772</v>
      </c>
      <c r="D136" s="200">
        <f>D_ail/2</f>
        <v>42</v>
      </c>
      <c r="E136" s="201">
        <f t="shared" si="0"/>
        <v>-42</v>
      </c>
      <c r="K136" s="46"/>
    </row>
    <row r="137" spans="2:11" x14ac:dyDescent="0.2">
      <c r="B137" s="192" t="str">
        <f>IF(E_ail&gt;0,IF(Lang="Français","Envergure","Span"),"")</f>
        <v>Envergure</v>
      </c>
      <c r="C137" s="197">
        <f>MIN(-X_ail,-X_ail+m_ail-p_ail-n_ail)-Long_tot/30</f>
        <v>-1005.0666666666667</v>
      </c>
      <c r="D137" s="207">
        <f>-D_ail/2-E_ail</f>
        <v>-149</v>
      </c>
      <c r="E137" s="93"/>
      <c r="K137" s="46"/>
    </row>
    <row r="138" spans="2:11" x14ac:dyDescent="0.2">
      <c r="B138" s="195" t="s">
        <v>166</v>
      </c>
      <c r="C138" s="46">
        <f>MIN(-X_ail,-X_ail+m_ail-p_ail-n_ail)-Long_tot/30</f>
        <v>-1005.0666666666667</v>
      </c>
      <c r="D138" s="208">
        <f>-D_ail/2-E_ail/2</f>
        <v>-95.5</v>
      </c>
      <c r="E138" s="93"/>
      <c r="K138" s="46"/>
    </row>
    <row r="139" spans="2:11" x14ac:dyDescent="0.2">
      <c r="B139" s="212" t="s">
        <v>162</v>
      </c>
      <c r="C139" s="200">
        <f>MIN(-X_ail,-X_ail+m_ail-p_ail-n_ail)-Long_tot/30</f>
        <v>-1005.0666666666667</v>
      </c>
      <c r="D139" s="209">
        <f>-D_ail/2</f>
        <v>-42</v>
      </c>
      <c r="E139" s="93"/>
      <c r="K139" s="46"/>
    </row>
    <row r="140" spans="2:11" x14ac:dyDescent="0.2">
      <c r="B140" s="192" t="str">
        <f>IF(Lang="Français","Emplanture","Root edge")</f>
        <v>Emplanture</v>
      </c>
      <c r="C140" s="197">
        <f>-X_ail+m_ail</f>
        <v>-772</v>
      </c>
      <c r="D140" s="207">
        <f>D_ail/2+E_ail+Long_tot/20</f>
        <v>198.6</v>
      </c>
      <c r="E140" s="93"/>
      <c r="K140" s="46"/>
    </row>
    <row r="141" spans="2:11" x14ac:dyDescent="0.2">
      <c r="B141" s="195" t="s">
        <v>168</v>
      </c>
      <c r="C141" s="46">
        <f>-X_ail+m_ail/2</f>
        <v>-857</v>
      </c>
      <c r="D141" s="208">
        <f>D_ail/2+E_ail+Long_tot/20</f>
        <v>198.6</v>
      </c>
      <c r="E141" s="93"/>
      <c r="K141" s="46"/>
    </row>
    <row r="142" spans="2:11" x14ac:dyDescent="0.2">
      <c r="B142" s="212" t="s">
        <v>169</v>
      </c>
      <c r="C142" s="200">
        <f>-X_ail</f>
        <v>-942</v>
      </c>
      <c r="D142" s="209">
        <f>D_ail/2+E_ail+Long_tot/20</f>
        <v>198.6</v>
      </c>
      <c r="E142" s="93"/>
      <c r="K142" s="46"/>
    </row>
    <row r="143" spans="2:11" x14ac:dyDescent="0.2">
      <c r="B143" s="192" t="str">
        <f>IF(p_ail&lt;&gt;0,IF(Lang="Français","Flèche","Offset"),"")</f>
        <v>Flèche</v>
      </c>
      <c r="C143" s="197">
        <f>-X_ail+m_ail</f>
        <v>-772</v>
      </c>
      <c r="D143" s="207">
        <f>-D_ail/2-E_ail-Long_tot/30</f>
        <v>-182.06666666666666</v>
      </c>
      <c r="E143" s="93"/>
      <c r="K143" s="46"/>
    </row>
    <row r="144" spans="2:11" x14ac:dyDescent="0.2">
      <c r="B144" s="195" t="s">
        <v>165</v>
      </c>
      <c r="C144" s="46">
        <f>-X_ail+m_ail-p_ail/2</f>
        <v>-832</v>
      </c>
      <c r="D144" s="208">
        <f>-D_ail/2-E_ail-Long_tot/30</f>
        <v>-182.06666666666666</v>
      </c>
      <c r="E144" s="93"/>
      <c r="K144" s="46"/>
    </row>
    <row r="145" spans="2:11" x14ac:dyDescent="0.2">
      <c r="B145" s="212" t="s">
        <v>163</v>
      </c>
      <c r="C145" s="200">
        <f>-X_ail+m_ail-p_ail</f>
        <v>-892</v>
      </c>
      <c r="D145" s="209">
        <f>-D_ail/2-E_ail-Long_tot/30</f>
        <v>-182.06666666666666</v>
      </c>
      <c r="E145" s="93"/>
      <c r="K145" s="46"/>
    </row>
    <row r="146" spans="2:11" x14ac:dyDescent="0.2">
      <c r="B146" s="192" t="str">
        <f>IF(n_ail&gt;0,IF(Lang="Français","Saumon","Tip edge"),"")</f>
        <v>Saumon</v>
      </c>
      <c r="C146" s="197">
        <f>-X_ail+m_ail-p_ail</f>
        <v>-892</v>
      </c>
      <c r="D146" s="207">
        <f>-D_ail/2-E_ail-Long_tot/20</f>
        <v>-198.6</v>
      </c>
      <c r="E146" s="93"/>
      <c r="K146" s="46"/>
    </row>
    <row r="147" spans="2:11" x14ac:dyDescent="0.2">
      <c r="B147" s="195" t="s">
        <v>167</v>
      </c>
      <c r="C147" s="46">
        <f>-X_ail+m_ail-p_ail-n_ail/2</f>
        <v>-932</v>
      </c>
      <c r="D147" s="208">
        <f>-D_ail/2-E_ail-Long_tot/20</f>
        <v>-198.6</v>
      </c>
      <c r="E147" s="93"/>
      <c r="K147" s="46"/>
    </row>
    <row r="148" spans="2:11" x14ac:dyDescent="0.2">
      <c r="B148" s="212" t="s">
        <v>164</v>
      </c>
      <c r="C148" s="200">
        <f>-X_ail+m_ail-p_ail-n_ail</f>
        <v>-972</v>
      </c>
      <c r="D148" s="209">
        <f>-D_ail/2-E_ail-Long_tot/20</f>
        <v>-198.6</v>
      </c>
      <c r="E148" s="93"/>
      <c r="K148" s="46"/>
    </row>
    <row r="149" spans="2:11" x14ac:dyDescent="0.2">
      <c r="B149" s="183" t="s">
        <v>82</v>
      </c>
      <c r="C149" s="197">
        <f ca="1">-XcgPlein</f>
        <v>-546.0129619325063</v>
      </c>
      <c r="D149" s="207">
        <v>0</v>
      </c>
      <c r="E149" s="93"/>
      <c r="K149" s="46"/>
    </row>
    <row r="150" spans="2:11" x14ac:dyDescent="0.2">
      <c r="B150" s="187" t="s">
        <v>83</v>
      </c>
      <c r="C150" s="200">
        <f ca="1">-XcgVide</f>
        <v>-546</v>
      </c>
      <c r="D150" s="209">
        <v>0</v>
      </c>
      <c r="E150" s="93"/>
      <c r="K150" s="46"/>
    </row>
    <row r="151" spans="2:11" x14ac:dyDescent="0.2">
      <c r="B151" s="183" t="s">
        <v>84</v>
      </c>
      <c r="C151" s="197">
        <f>-XCp</f>
        <v>-769.02762675440692</v>
      </c>
      <c r="D151" s="207">
        <v>0</v>
      </c>
      <c r="E151" s="93"/>
      <c r="K151" s="46"/>
    </row>
    <row r="152" spans="2:11" x14ac:dyDescent="0.2">
      <c r="B152" s="187" t="s">
        <v>84</v>
      </c>
      <c r="C152" s="200">
        <f>-XCp</f>
        <v>-769.02762675440692</v>
      </c>
      <c r="D152" s="209">
        <f>Cn*D_ref/CritCnmin</f>
        <v>87.372101895940062</v>
      </c>
      <c r="E152" s="93"/>
      <c r="K152" s="46"/>
    </row>
    <row r="153" spans="2:11" x14ac:dyDescent="0.2">
      <c r="B153" s="185" t="s">
        <v>422</v>
      </c>
      <c r="C153" s="46">
        <f>-XCp0</f>
        <v>-769.02762675440692</v>
      </c>
      <c r="D153" s="208">
        <f>Cn0*D_ref/CritCnmin</f>
        <v>87.372101895940062</v>
      </c>
      <c r="E153" s="93"/>
      <c r="K153" s="46"/>
    </row>
    <row r="154" spans="2:11" x14ac:dyDescent="0.2">
      <c r="B154" s="185" t="s">
        <v>422</v>
      </c>
      <c r="C154" s="46">
        <f>-XCp0</f>
        <v>-769.02762675440692</v>
      </c>
      <c r="D154" s="208">
        <v>0</v>
      </c>
      <c r="E154" s="93"/>
      <c r="K154" s="46"/>
    </row>
    <row r="155" spans="2:11" x14ac:dyDescent="0.2">
      <c r="B155" s="192" t="str">
        <f>IF(n_ail&gt;0,IF(Lang="Français","Marge Statique","Static Margin"),"")</f>
        <v>Marge Statique</v>
      </c>
      <c r="C155" s="197">
        <f ca="1">(-XcgPlein-XcgVide)/2</f>
        <v>-546.00648096625309</v>
      </c>
      <c r="D155" s="207">
        <f>-D_ail/2-E_ail-Long_tot/20</f>
        <v>-198.6</v>
      </c>
      <c r="E155" s="93"/>
      <c r="K155" s="46"/>
    </row>
    <row r="156" spans="2:11" x14ac:dyDescent="0.2">
      <c r="B156" s="195" t="s">
        <v>170</v>
      </c>
      <c r="C156" s="46">
        <f ca="1">(C155+C157)/2</f>
        <v>-657.51705386032995</v>
      </c>
      <c r="D156" s="208">
        <f>-D_ail/2-E_ail-Long_tot/20</f>
        <v>-198.6</v>
      </c>
      <c r="E156" s="93"/>
      <c r="K156" s="46"/>
    </row>
    <row r="157" spans="2:11" x14ac:dyDescent="0.2">
      <c r="B157" s="212" t="s">
        <v>171</v>
      </c>
      <c r="C157" s="200">
        <f>-XCp</f>
        <v>-769.02762675440692</v>
      </c>
      <c r="D157" s="209">
        <f>-D_ail/2-E_ail-Long_tot/20</f>
        <v>-198.6</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-1001.92</v>
      </c>
      <c r="D168" s="46">
        <f>MAX(E_ail+D_ail/2, Long_tot/3)</f>
        <v>330.66666666666669</v>
      </c>
      <c r="E168" s="93"/>
      <c r="K168" s="46"/>
    </row>
    <row r="169" spans="2:11" x14ac:dyDescent="0.2">
      <c r="B169" s="45" t="s">
        <v>93</v>
      </c>
      <c r="C169" s="46">
        <f>C168</f>
        <v>-1001.92</v>
      </c>
      <c r="D169" s="46">
        <f>-D168</f>
        <v>-330.66666666666669</v>
      </c>
      <c r="E169" s="93"/>
      <c r="K169" s="46"/>
    </row>
    <row r="170" spans="2:11" x14ac:dyDescent="0.2">
      <c r="B170" s="183" t="s">
        <v>94</v>
      </c>
      <c r="C170" s="197">
        <f ca="1">-XpropuRef+Long_propu</f>
        <v>-942</v>
      </c>
      <c r="D170" s="207">
        <f ca="1">-Diam_propu/2</f>
        <v>0</v>
      </c>
      <c r="E170" s="93"/>
      <c r="K170" s="46"/>
    </row>
    <row r="171" spans="2:11" x14ac:dyDescent="0.2">
      <c r="B171" s="185" t="s">
        <v>95</v>
      </c>
      <c r="C171" s="46">
        <f ca="1">-XpropuRef+Long_propu</f>
        <v>-942</v>
      </c>
      <c r="D171" s="208">
        <f ca="1">Diam_propu/2</f>
        <v>0</v>
      </c>
      <c r="E171" s="93"/>
      <c r="K171" s="46"/>
    </row>
    <row r="172" spans="2:11" x14ac:dyDescent="0.2">
      <c r="B172" s="185" t="s">
        <v>96</v>
      </c>
      <c r="C172" s="46">
        <f>-XpropuRef</f>
        <v>-942</v>
      </c>
      <c r="D172" s="208">
        <f ca="1">Diam_propu/2</f>
        <v>0</v>
      </c>
      <c r="E172" s="93"/>
      <c r="K172" s="46"/>
    </row>
    <row r="173" spans="2:11" x14ac:dyDescent="0.2">
      <c r="B173" s="185" t="s">
        <v>97</v>
      </c>
      <c r="C173" s="46">
        <f>-XpropuRef</f>
        <v>-942</v>
      </c>
      <c r="D173" s="208">
        <f ca="1">-Diam_propu/2</f>
        <v>0</v>
      </c>
      <c r="E173" s="93"/>
      <c r="K173" s="46"/>
    </row>
    <row r="174" spans="2:11" x14ac:dyDescent="0.2">
      <c r="B174" s="187" t="s">
        <v>98</v>
      </c>
      <c r="C174" s="200">
        <f ca="1">-XpropuRef+Long_propu</f>
        <v>-942</v>
      </c>
      <c r="D174" s="209">
        <f ca="1">-Diam_propu/2</f>
        <v>0</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60</v>
      </c>
      <c r="K182" s="45"/>
    </row>
    <row r="183" spans="2:11" x14ac:dyDescent="0.2">
      <c r="B183" s="187">
        <v>7</v>
      </c>
      <c r="C183" s="196">
        <f>CritCnmin</f>
        <v>15</v>
      </c>
      <c r="D183" s="185">
        <v>1</v>
      </c>
      <c r="E183" s="205">
        <f t="shared" si="3"/>
        <v>30</v>
      </c>
      <c r="K183" s="45"/>
    </row>
    <row r="184" spans="2:11" x14ac:dyDescent="0.2">
      <c r="B184" s="183">
        <v>0</v>
      </c>
      <c r="C184" s="202">
        <f>CritCnmax</f>
        <v>30</v>
      </c>
      <c r="D184" s="185">
        <v>2</v>
      </c>
      <c r="E184" s="205">
        <f t="shared" si="3"/>
        <v>15</v>
      </c>
      <c r="K184" s="45"/>
    </row>
    <row r="185" spans="2:11" x14ac:dyDescent="0.2">
      <c r="B185" s="187">
        <v>7</v>
      </c>
      <c r="C185" s="196">
        <f>CritCnmax</f>
        <v>30</v>
      </c>
      <c r="D185" s="185">
        <v>3</v>
      </c>
      <c r="E185" s="205">
        <f t="shared" si="3"/>
        <v>10</v>
      </c>
      <c r="K185" s="45"/>
    </row>
    <row r="186" spans="2:11" x14ac:dyDescent="0.2">
      <c r="B186" s="183">
        <f>CritMsmin</f>
        <v>1.5</v>
      </c>
      <c r="C186" s="202">
        <v>0</v>
      </c>
      <c r="D186" s="185">
        <v>5</v>
      </c>
      <c r="E186" s="205">
        <f t="shared" si="3"/>
        <v>6</v>
      </c>
      <c r="K186" s="45"/>
    </row>
    <row r="187" spans="2:11" x14ac:dyDescent="0.2">
      <c r="B187" s="187">
        <f>CritMsmin</f>
        <v>1.5</v>
      </c>
      <c r="C187" s="196">
        <v>55</v>
      </c>
      <c r="D187" s="185">
        <v>7</v>
      </c>
      <c r="E187" s="205">
        <f t="shared" si="3"/>
        <v>4.2857142857142856</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2.6549364859750075</v>
      </c>
      <c r="C190" s="203">
        <f>Cn</f>
        <v>15.602161052846441</v>
      </c>
      <c r="D190" s="185">
        <v>3</v>
      </c>
      <c r="E190" s="205">
        <f t="shared" si="4"/>
        <v>33.333333333333336</v>
      </c>
      <c r="K190" s="45"/>
    </row>
    <row r="191" spans="2:11" x14ac:dyDescent="0.2">
      <c r="B191" s="512">
        <f ca="1">(XCp0-XcgPlein)/D_ref</f>
        <v>2.6549364859750075</v>
      </c>
      <c r="C191" s="513">
        <f>Cn0</f>
        <v>15.602161052846441</v>
      </c>
      <c r="D191" s="185">
        <v>4</v>
      </c>
      <c r="E191" s="205">
        <f t="shared" si="4"/>
        <v>25</v>
      </c>
      <c r="K191" s="45"/>
    </row>
    <row r="192" spans="2:11" x14ac:dyDescent="0.2">
      <c r="B192" s="512">
        <f ca="1">(XCp0-XcgVide)/D_ref</f>
        <v>2.6550907946953206</v>
      </c>
      <c r="C192" s="513">
        <f>Cn0</f>
        <v>15.602161052846441</v>
      </c>
      <c r="D192" s="185">
        <v>6</v>
      </c>
      <c r="E192" s="205">
        <f t="shared" si="4"/>
        <v>16.666666666666668</v>
      </c>
      <c r="K192" s="45"/>
    </row>
    <row r="193" spans="2:11" x14ac:dyDescent="0.2">
      <c r="B193" s="512">
        <f ca="1">(XCp-XcgVide)/D_ref</f>
        <v>2.6550907946953206</v>
      </c>
      <c r="C193" s="513">
        <f>Cn</f>
        <v>15.602161052846441</v>
      </c>
      <c r="D193" s="187">
        <v>7</v>
      </c>
      <c r="E193" s="206">
        <f t="shared" si="4"/>
        <v>14.285714285714286</v>
      </c>
      <c r="K193" s="45"/>
    </row>
    <row r="194" spans="2:11" x14ac:dyDescent="0.2">
      <c r="B194" s="512">
        <f ca="1">MS_min</f>
        <v>2.6549364859750075</v>
      </c>
      <c r="C194" s="514">
        <f>Cn</f>
        <v>15.602161052846441</v>
      </c>
      <c r="D194" s="45"/>
      <c r="E194" s="92"/>
      <c r="K194" s="45"/>
    </row>
    <row r="195" spans="2:11" x14ac:dyDescent="0.2">
      <c r="B195" s="183">
        <v>0</v>
      </c>
      <c r="C195" s="202">
        <f>(CritCnmin+CritCnmax)/2</f>
        <v>22.5</v>
      </c>
      <c r="D195" s="26"/>
      <c r="E195" s="90"/>
      <c r="K195" s="26"/>
    </row>
    <row r="196" spans="2:11" x14ac:dyDescent="0.2">
      <c r="B196" s="185">
        <f>MAX(CritMsmin,CritMsCnmin/C196)</f>
        <v>1.5</v>
      </c>
      <c r="C196" s="45">
        <f>(CritCnmin+CritCnmax)/2</f>
        <v>22.5</v>
      </c>
      <c r="D196" s="26"/>
      <c r="E196" s="90"/>
      <c r="K196" s="26"/>
    </row>
    <row r="197" spans="2:11" x14ac:dyDescent="0.2">
      <c r="B197" s="185">
        <f>MIN(CritMsmax,CritMsCnmax/C197)</f>
        <v>4.4444444444444446</v>
      </c>
      <c r="C197" s="189">
        <f>(CritCnmin+CritCnmax)/2</f>
        <v>22.5</v>
      </c>
    </row>
    <row r="198" spans="2:11" x14ac:dyDescent="0.2">
      <c r="B198" s="187">
        <v>7</v>
      </c>
      <c r="C198" s="190">
        <f>(CritCnmin+CritCnmax)/2</f>
        <v>22.5</v>
      </c>
    </row>
    <row r="199" spans="2:11" x14ac:dyDescent="0.2">
      <c r="B199" s="183">
        <f>(CritMsmin+CritMsmax)/2</f>
        <v>3.75</v>
      </c>
      <c r="C199" s="184">
        <v>0</v>
      </c>
    </row>
    <row r="200" spans="2:11" x14ac:dyDescent="0.2">
      <c r="B200" s="185">
        <f>(CritMsmin+CritMsmax)/2</f>
        <v>3.75</v>
      </c>
      <c r="C200" s="186">
        <f>MAX(CritCnmin,CritMsCnmin/B200)</f>
        <v>15</v>
      </c>
    </row>
    <row r="201" spans="2:11" x14ac:dyDescent="0.2">
      <c r="B201" s="185">
        <f>(CritMsmin+CritMsmax)/2</f>
        <v>3.75</v>
      </c>
      <c r="C201" s="186">
        <f>MIN(CritCnmax,CritMsCnmax/B201)</f>
        <v>26.666666666666668</v>
      </c>
    </row>
    <row r="202" spans="2:11" x14ac:dyDescent="0.2">
      <c r="B202" s="187">
        <f>(CritMsmin+CritMsmax)/2</f>
        <v>3.75</v>
      </c>
      <c r="C202" s="188">
        <v>55</v>
      </c>
    </row>
    <row r="203" spans="2:11" x14ac:dyDescent="0.2">
      <c r="D203" s="474"/>
    </row>
    <row r="204" spans="2:11" x14ac:dyDescent="0.2">
      <c r="B204" s="476" t="s">
        <v>405</v>
      </c>
      <c r="C204" s="31" t="b">
        <f ca="1">(OR(C205:C210))</f>
        <v>0</v>
      </c>
      <c r="D204" s="474"/>
    </row>
    <row r="205" spans="2:11" x14ac:dyDescent="0.2">
      <c r="B205" s="475" t="s">
        <v>402</v>
      </c>
      <c r="C205" s="474" t="b">
        <f ca="1">AND(Type_propu="H2O",RIGHT(Type_fusee,1)=" ")</f>
        <v>0</v>
      </c>
      <c r="D205" s="474"/>
    </row>
    <row r="206" spans="2:11" x14ac:dyDescent="0.2">
      <c r="B206" s="475" t="s">
        <v>118</v>
      </c>
      <c r="C206" s="474" t="b">
        <f ca="1">AND(Type_propu="Fusex",RIGHT(Type_fusee,1)=".")</f>
        <v>0</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 ref="C27:D27"/>
    <mergeCell ref="C19:D19"/>
    <mergeCell ref="C20:D20"/>
    <mergeCell ref="O23:P23"/>
    <mergeCell ref="O24:P24"/>
    <mergeCell ref="C23:D23"/>
    <mergeCell ref="C22:D22"/>
    <mergeCell ref="C24:D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zoomScaleNormal="100" workbookViewId="0">
      <selection activeCell="C28" sqref="C28"/>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632" t="s">
        <v>0</v>
      </c>
      <c r="D2" s="632"/>
      <c r="F2" s="3"/>
      <c r="J2" s="4"/>
      <c r="N2" s="57"/>
    </row>
    <row r="3" spans="1:14" ht="12.75" customHeight="1" x14ac:dyDescent="0.2">
      <c r="A3" s="56"/>
      <c r="B3" s="2"/>
      <c r="C3" s="632"/>
      <c r="D3" s="632"/>
      <c r="H3" s="5"/>
      <c r="J3" s="4"/>
      <c r="N3" s="57"/>
    </row>
    <row r="4" spans="1:14" ht="12.75" customHeight="1" x14ac:dyDescent="0.2">
      <c r="A4" s="56"/>
      <c r="B4" s="2"/>
      <c r="C4" s="636" t="str">
        <f>IF(Lang="Français","Trajectographie de fusée",IF(Lang="English","Rocket Trajectography",""))</f>
        <v>Trajectographie de fusée</v>
      </c>
      <c r="D4" s="636"/>
      <c r="H4" s="5"/>
      <c r="J4" s="4"/>
      <c r="N4" s="57"/>
    </row>
    <row r="5" spans="1:14" ht="12.75" customHeight="1" x14ac:dyDescent="0.2">
      <c r="A5" s="56"/>
      <c r="B5" s="2"/>
      <c r="C5" s="631"/>
      <c r="D5" s="631"/>
      <c r="J5" s="4"/>
      <c r="N5" s="57"/>
    </row>
    <row r="6" spans="1:14" ht="12.95" customHeight="1" x14ac:dyDescent="0.2">
      <c r="A6" s="56"/>
      <c r="B6" s="87"/>
      <c r="C6" s="635" t="str">
        <f>IF(Lang="Français","Remplir les cases jaunes",IF(Lang="English","Fill-in yellow cells only",""))</f>
        <v>Remplir les cases jaunes</v>
      </c>
      <c r="D6" s="635"/>
      <c r="J6" s="4"/>
      <c r="N6" s="57"/>
    </row>
    <row r="7" spans="1:14" x14ac:dyDescent="0.2">
      <c r="A7" s="56"/>
      <c r="B7" s="6"/>
      <c r="C7" s="612" t="str">
        <f>IF(Lang="Français","Fusée",IF(Lang="English","Rocket",""))</f>
        <v>Fusée</v>
      </c>
      <c r="D7" s="612"/>
      <c r="N7" s="58"/>
    </row>
    <row r="8" spans="1:14" ht="12.75" customHeight="1" x14ac:dyDescent="0.25">
      <c r="A8" s="56"/>
      <c r="B8" s="140" t="str">
        <f>IF(Lang="Français","Nom",IF(Lang="English","Name",""))</f>
        <v>Nom</v>
      </c>
      <c r="C8" s="633" t="str">
        <f>Nom</f>
        <v>SP02-Alpha</v>
      </c>
      <c r="D8" s="633"/>
      <c r="E8" s="5"/>
      <c r="F8" s="5"/>
      <c r="J8" s="4"/>
      <c r="N8" s="57"/>
    </row>
    <row r="9" spans="1:14" ht="12.75" customHeight="1" x14ac:dyDescent="0.25">
      <c r="A9" s="59"/>
      <c r="B9" s="140" t="s">
        <v>4</v>
      </c>
      <c r="C9" s="634" t="str">
        <f>Club</f>
        <v>L'AéroIPSA</v>
      </c>
      <c r="D9" s="634"/>
      <c r="F9" s="5"/>
      <c r="N9" s="58"/>
    </row>
    <row r="10" spans="1:14" ht="12.75" customHeight="1" x14ac:dyDescent="0.25">
      <c r="A10" s="59"/>
      <c r="B10" s="141" t="s">
        <v>563</v>
      </c>
      <c r="C10" s="630" t="str">
        <f>Matricule</f>
        <v>MF0</v>
      </c>
      <c r="D10" s="630"/>
      <c r="F10" s="5"/>
      <c r="N10" s="58"/>
    </row>
    <row r="11" spans="1:14" ht="12.75" customHeight="1" x14ac:dyDescent="0.2">
      <c r="A11" s="59"/>
      <c r="B11" s="140" t="str">
        <f>IF(Lang="Français","Masse totale",IF(Lang="English","Total Mass",""))</f>
        <v>Masse totale</v>
      </c>
      <c r="C11" s="607">
        <f ca="1">MassePlein</f>
        <v>3.0551000000000004</v>
      </c>
      <c r="D11" s="607"/>
      <c r="F11" s="5"/>
      <c r="N11" s="58"/>
    </row>
    <row r="12" spans="1:14" ht="12.75" customHeight="1" x14ac:dyDescent="0.2">
      <c r="A12" s="59"/>
      <c r="B12" s="227" t="str">
        <f>IF(Lang="Français","Propulseur",IF(Lang="English","Motor",""))</f>
        <v>Propulseur</v>
      </c>
      <c r="C12" s="610" t="str">
        <f>Propu</f>
        <v>Aucun (2e ét. inerte)</v>
      </c>
      <c r="D12" s="611"/>
      <c r="F12" s="5"/>
      <c r="N12" s="58"/>
    </row>
    <row r="13" spans="1:14" ht="12.75" customHeight="1" x14ac:dyDescent="0.2">
      <c r="A13" s="59"/>
      <c r="N13" s="58"/>
    </row>
    <row r="14" spans="1:14" ht="12.75" customHeight="1" x14ac:dyDescent="0.2">
      <c r="A14" s="59"/>
      <c r="B14"/>
      <c r="C14" s="612" t="str">
        <f>IF(Lang="Français","Traînée Aérdynamique",IF(Lang="English","Drag",""))</f>
        <v>Traînée Aérdynamique</v>
      </c>
      <c r="D14" s="612"/>
      <c r="N14" s="58"/>
    </row>
    <row r="15" spans="1:14" ht="12.75" customHeight="1" x14ac:dyDescent="0.2">
      <c r="A15" s="59"/>
      <c r="B15" s="140" t="s">
        <v>40</v>
      </c>
      <c r="C15" s="613">
        <f>(PI()*D_ref^2/4+E_ail*ep_ail*Q_ail)/10^6</f>
        <v>6.8257694409323945E-3</v>
      </c>
      <c r="D15" s="613"/>
      <c r="N15" s="58"/>
    </row>
    <row r="16" spans="1:14" ht="12.75" customHeight="1" x14ac:dyDescent="0.2">
      <c r="A16" s="59"/>
      <c r="B16" s="141" t="s">
        <v>5</v>
      </c>
      <c r="C16" s="605">
        <v>0.6</v>
      </c>
      <c r="D16" s="606"/>
      <c r="N16" s="58"/>
    </row>
    <row r="17" spans="1:18" ht="12.75" customHeight="1" x14ac:dyDescent="0.2">
      <c r="A17" s="59"/>
      <c r="N17" s="58"/>
    </row>
    <row r="18" spans="1:18" ht="12.75" customHeight="1" x14ac:dyDescent="0.2">
      <c r="A18" s="59"/>
      <c r="B18"/>
      <c r="C18" s="612" t="str">
        <f>IF(Lang="Français","Rampe de Lancement",IF(Lang="English","Launch Pad",""))</f>
        <v>Rampe de Lancement</v>
      </c>
      <c r="D18" s="612"/>
      <c r="N18" s="58"/>
    </row>
    <row r="19" spans="1:18" ht="12.75" customHeight="1" x14ac:dyDescent="0.2">
      <c r="A19" s="59"/>
      <c r="B19" s="140" t="str">
        <f>IF(Lang="Français","Longueur",IF(Lang="English","Length",""))</f>
        <v>Longueur</v>
      </c>
      <c r="C19" s="609">
        <f>IF(RIGHT(Type_fusee,1)=".",4, IF(LEFT(Type_fusee,4)="Mini",2.5, IF(LEFT(Type_fusee,5)="Micro",1, IF(RIGHT(Type_fusee,1)=" ",0.1,IF(LEFT(Type_fusee,1)="R",3, 2.5)))))</f>
        <v>2.5</v>
      </c>
      <c r="D19" s="609"/>
      <c r="N19" s="58"/>
    </row>
    <row r="20" spans="1:18" ht="12.75" customHeight="1" x14ac:dyDescent="0.2">
      <c r="A20" s="59"/>
      <c r="B20" s="140" t="str">
        <f>IF(Lang="Français","Élévation",IF(Lang="English","Angle /horizon",""))</f>
        <v>Élévation</v>
      </c>
      <c r="C20" s="608">
        <v>75.426997324279156</v>
      </c>
      <c r="D20" s="608"/>
      <c r="N20" s="58"/>
    </row>
    <row r="21" spans="1:18" ht="12.75" customHeight="1" x14ac:dyDescent="0.2">
      <c r="A21" s="59"/>
      <c r="B21" s="140" t="s">
        <v>6</v>
      </c>
      <c r="C21" s="609">
        <v>0</v>
      </c>
      <c r="D21" s="609"/>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614" t="str">
        <f>IF(Lang="Français","DescenteSousParachute",IF(Lang="English","Over Parachute",""))</f>
        <v>DescenteSousParachute</v>
      </c>
      <c r="D23" s="615"/>
      <c r="F23" s="4"/>
      <c r="G23" s="50">
        <f ca="1">TODAY()</f>
        <v>45991</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616" t="str">
        <f>IF(Lang="Français","Sortie de Rampe",IF(Lang="English","Launch-Pad Exit",""))</f>
        <v>Sortie de Rampe</v>
      </c>
      <c r="G24" s="617"/>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3.0550000000000002</v>
      </c>
      <c r="D25" s="480">
        <f>IF(RIGHT(Type_fusee,1)=".",1,0.15)</f>
        <v>0.15</v>
      </c>
      <c r="F25" s="619" t="str">
        <f>IF(Lang="Français","Vit max &amp; Acc max",IF(Lang="English","Max Velocity &amp; Acc",""))</f>
        <v>Vit max &amp; Acc max</v>
      </c>
      <c r="G25" s="599"/>
      <c r="H25" s="115"/>
      <c r="I25" s="115"/>
      <c r="J25" s="115"/>
      <c r="K25" s="158">
        <f ca="1">MAX(vit_xz)</f>
        <v>153.12922149896602</v>
      </c>
      <c r="L25" s="494">
        <f ca="1">MAX(acc_xz)</f>
        <v>27.7992415188032</v>
      </c>
      <c r="M25" s="500"/>
      <c r="N25" s="58"/>
    </row>
    <row r="26" spans="1:18" x14ac:dyDescent="0.2">
      <c r="A26" s="59"/>
      <c r="B26" s="469" t="str">
        <f>IF(Lang="Français","Dépotage",IF(Lang="English","Delay",""))</f>
        <v>Dépotage</v>
      </c>
      <c r="C26" s="505" t="s">
        <v>407</v>
      </c>
      <c r="D26" s="535"/>
      <c r="F26" s="620" t="str">
        <f>IF(Lang="Français","Largage du satellite",IF(Lang="English","Satellite separation",""))</f>
        <v>Largage du satellite</v>
      </c>
      <c r="G26" s="601"/>
      <c r="H26" s="152">
        <f>IF(T_satellite&lt;&gt;0,T_satellite,"")</f>
        <v>4.7</v>
      </c>
      <c r="I26" s="156">
        <f ca="1">IF(T_satellite&lt;&gt;0,INDEX(pos_z,MATCH("Satellite",Event_sat,0)),"")</f>
        <v>759.60164026560244</v>
      </c>
      <c r="J26" s="154">
        <f ca="1">IF(T_satellite&lt;&gt;0,INDEX(pos_x,MATCH("Satellite",Event_sat,0)),"")</f>
        <v>184.4855131765118</v>
      </c>
      <c r="K26" s="159">
        <f ca="1">IF(T_satellite&lt;&gt;0,INDEX(vit_xz,MATCH("Satellite",Event_sat,0)),"")</f>
        <v>117.81442739310485</v>
      </c>
      <c r="L26" s="495"/>
      <c r="M26" s="485">
        <f ca="1">1/2*Rho_moyen*1*V_ouv_sat^2*S_satellite</f>
        <v>170.0329314490734</v>
      </c>
      <c r="N26" s="58"/>
    </row>
    <row r="27" spans="1:18" x14ac:dyDescent="0.2">
      <c r="A27" s="59"/>
      <c r="B27" s="468" t="str">
        <f>IF(Lang="Français","Ouverture para",IF(Lang="English","Opening time",""))</f>
        <v>Ouverture para</v>
      </c>
      <c r="C27" s="507">
        <v>14.2</v>
      </c>
      <c r="D27" s="507">
        <v>4.7</v>
      </c>
      <c r="F27" s="619" t="s">
        <v>15</v>
      </c>
      <c r="G27" s="599"/>
      <c r="H27" s="153">
        <f ca="1">INDEX(t,MATCH("Apogée",Event,0))</f>
        <v>13.599999999999946</v>
      </c>
      <c r="I27" s="157">
        <f ca="1">INDEX(pos_z,MATCH("Apogée",Event,0))</f>
        <v>1203.407191299505</v>
      </c>
      <c r="J27" s="155">
        <f ca="1">INDEX(pos_x,MATCH("Apogée",Event,0))</f>
        <v>414.56065078994419</v>
      </c>
      <c r="K27" s="160">
        <f ca="1">INDEX(vit_xz,MATCH("Apogée",Event,0))</f>
        <v>22.34666723330627</v>
      </c>
      <c r="L27" s="496"/>
      <c r="M27" s="500"/>
      <c r="N27" s="58"/>
    </row>
    <row r="28" spans="1:18" x14ac:dyDescent="0.2">
      <c r="A28" s="59"/>
      <c r="B28" s="534" t="s">
        <v>558</v>
      </c>
      <c r="C28" s="507" t="s">
        <v>560</v>
      </c>
      <c r="D28" s="507"/>
      <c r="F28" s="618" t="str">
        <f>IF(Lang="Français","Ouverture parachute fusée",IF(Lang="English","Rocket parachute opening",""))</f>
        <v>Ouverture parachute fusée</v>
      </c>
      <c r="G28" s="604"/>
      <c r="H28" s="152">
        <f>T_para</f>
        <v>14.2</v>
      </c>
      <c r="I28" s="156">
        <f ca="1">INDEX(pos_z,MATCH("Para",Event_para,0))</f>
        <v>1201.7135621812686</v>
      </c>
      <c r="J28" s="486">
        <f ca="1">INDEX(pos_x,MATCH("Para",Event_para,0))</f>
        <v>427.90312605878336</v>
      </c>
      <c r="K28" s="159">
        <f ca="1">INDEX(vit_xz,MATCH("Para",Event_para,0))</f>
        <v>22.863006729115682</v>
      </c>
      <c r="L28" s="495"/>
      <c r="M28" s="485">
        <f ca="1">1/2*Rho_moyen*1*V_ouverture^2*S_para</f>
        <v>153.83890265324118</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0.48049999999999998</v>
      </c>
      <c r="D29" s="17">
        <f>IF(RIGHT(Type_fusee,1)=".",0.1,0.02)</f>
        <v>0.02</v>
      </c>
      <c r="F29" s="623" t="str">
        <f>IF(Lang="Français","Impact balistique",IF(Lang="English","Balistic Impact",""))</f>
        <v>Impact balistique</v>
      </c>
      <c r="G29" s="624"/>
      <c r="H29" s="497">
        <f ca="1">INDEX(t,MATCH("Impact balistique",Event,0))</f>
        <v>31.900000000000162</v>
      </c>
      <c r="I29" s="517" t="s">
        <v>428</v>
      </c>
      <c r="J29" s="487">
        <f ca="1">INDEX(pos_x,MATCH("Impact balistique",Event,0))</f>
        <v>706.74279346460708</v>
      </c>
      <c r="K29" s="501">
        <f ca="1">K47</f>
        <v>102.79883507945479</v>
      </c>
      <c r="L29" s="498"/>
      <c r="M29" s="502">
        <f ca="1">0.5*m_vide*K29^2</f>
        <v>16142.009754115972</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10.091143184087175</v>
      </c>
      <c r="D32" s="424">
        <f>SQRT(2*m_satellite*g/Rho_moyen/S_satellite/Cx_satellite)</f>
        <v>10.960038730752361</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119.08596878064944</v>
      </c>
      <c r="D33" s="132">
        <f ca="1">IF(V_satellite&lt;&gt;0,Alt_sat/V_satellite,0)</f>
        <v>69.306474085193216</v>
      </c>
      <c r="H33" s="625" t="str">
        <f>IF(Lang="Français","Pour localiser la fusée","To locate the rocket")</f>
        <v>Pour localiser la fusée</v>
      </c>
      <c r="I33" s="625"/>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133.28596878064943</v>
      </c>
      <c r="D34" s="132">
        <f ca="1">T_satellite+Dt_satellite</f>
        <v>74.006474085193219</v>
      </c>
      <c r="F34" s="625" t="str">
        <f>IF(Lang="Français","Couleur fuselage/coiffe","Body/Nose color")</f>
        <v>Couleur fuselage/coiffe</v>
      </c>
      <c r="G34" s="625"/>
      <c r="H34" s="621" t="s">
        <v>266</v>
      </c>
      <c r="I34" s="622"/>
      <c r="J34" s="1"/>
      <c r="K34" s="1"/>
      <c r="L34" s="1"/>
      <c r="M34" s="1"/>
      <c r="N34" s="394"/>
    </row>
    <row r="35" spans="1:16" x14ac:dyDescent="0.2">
      <c r="A35" s="74"/>
      <c r="B35" s="133" t="str">
        <f>IF(Lang="Français","Déport latéral",IF(Lang="English","Lateral shift",""))</f>
        <v>Déport latéral</v>
      </c>
      <c r="C35" s="151">
        <f ca="1">Alt_para*V_vent/V_para</f>
        <v>595.42984390324716</v>
      </c>
      <c r="D35" s="151">
        <f ca="1">IF(V_satellite&lt;&gt;0,Alt_sat*V_vent_sat/V_satellite,0)</f>
        <v>346.53237042596606</v>
      </c>
      <c r="F35" s="625" t="str">
        <f>IF(Lang="Français","Couleur parachute fusée","Rocket parachute color")</f>
        <v>Couleur parachute fusée</v>
      </c>
      <c r="G35" s="625"/>
      <c r="H35" s="621" t="s">
        <v>267</v>
      </c>
      <c r="I35" s="622"/>
      <c r="J35"/>
      <c r="K35"/>
      <c r="L35"/>
      <c r="M35"/>
      <c r="N35" s="394" t="str">
        <f>IF(Lang="Français","fichier initial","Initial file")</f>
        <v>fichier initial</v>
      </c>
      <c r="P35"/>
    </row>
    <row r="36" spans="1:16" x14ac:dyDescent="0.2">
      <c r="A36" s="59"/>
      <c r="F36" s="625" t="str">
        <f>IF(Lang="Français","Couleur parachute satellite","Satellite parachute color")</f>
        <v>Couleur parachute satellite</v>
      </c>
      <c r="G36" s="625"/>
      <c r="H36" s="629" t="s">
        <v>158</v>
      </c>
      <c r="I36" s="629"/>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626" t="str">
        <f>IF(Lang="Français","Calcul de la surface d'un parachute","Parachute surface calculation")</f>
        <v>Calcul de la surface d'un parachute</v>
      </c>
      <c r="B40" s="627"/>
      <c r="C40" s="627"/>
      <c r="D40" s="628"/>
      <c r="F40" s="626" t="str">
        <f>IF(Lang="Français","Résultats détaillés","Detailled results")</f>
        <v>Résultats détaillés</v>
      </c>
      <c r="G40" s="628"/>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98" t="str">
        <f>IF(Lang="Français","Décollage",IF(Lang="English","Lift-Off",""))</f>
        <v>Décollage</v>
      </c>
      <c r="G42" s="598"/>
      <c r="H42" s="150">
        <v>3.2</v>
      </c>
      <c r="I42" s="150">
        <v>564.96320263534824</v>
      </c>
      <c r="J42" s="150">
        <v>131.1551130355156</v>
      </c>
      <c r="K42" s="150">
        <v>153.12922149896602</v>
      </c>
      <c r="L42" s="148" t="s">
        <v>14</v>
      </c>
      <c r="M42" s="149">
        <f>Beta_rampe</f>
        <v>75.426997324279156</v>
      </c>
    </row>
    <row r="43" spans="1:16" x14ac:dyDescent="0.2">
      <c r="A43" s="161"/>
      <c r="B43" s="166" t="str">
        <f>IF(Lang="Français","Bord   'a'","Side length 'a'")</f>
        <v>Bord   'a'</v>
      </c>
      <c r="D43" s="162"/>
      <c r="F43" s="599" t="str">
        <f>IF(Lang="Français","Sortie de Rampe",IF(Lang="English","Launch-Pad Exit",""))</f>
        <v>Sortie de Rampe</v>
      </c>
      <c r="G43" s="599"/>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310</v>
      </c>
      <c r="D44" s="162"/>
      <c r="F44" s="599" t="str">
        <f>IF(Lang="Français","Vit max &amp; Acc max",IF(Lang="English","Max Velocity &amp; Acc",""))</f>
        <v>Vit max &amp; Acc max</v>
      </c>
      <c r="G44" s="599"/>
      <c r="H44" s="115" t="s">
        <v>14</v>
      </c>
      <c r="I44" s="115" t="s">
        <v>14</v>
      </c>
      <c r="J44" s="115" t="s">
        <v>14</v>
      </c>
      <c r="K44" s="117">
        <f ca="1">MAX(vit_xz)</f>
        <v>153.12922149896602</v>
      </c>
      <c r="L44" s="118">
        <f ca="1">MAX(acc_xz)</f>
        <v>27.7992415188032</v>
      </c>
      <c r="M44" s="116" t="s">
        <v>14</v>
      </c>
    </row>
    <row r="45" spans="1:16" x14ac:dyDescent="0.2">
      <c r="A45" s="161"/>
      <c r="B45" s="166" t="str">
        <f>IF(Lang="Français","Coté   'b'","Side width 'b'")</f>
        <v>Coté   'b'</v>
      </c>
      <c r="D45" s="162"/>
      <c r="F45" s="599" t="str">
        <f>IF(Lang="Français","Fin de Propulsion",IF(Lang="English","Motor Burn-Out",""))</f>
        <v>Fin de Propulsion</v>
      </c>
      <c r="G45" s="599"/>
      <c r="H45" s="116">
        <f ca="1">INDEX(t,MATCH("Fin de propulsion",Event,0))</f>
        <v>3.4099999999999957</v>
      </c>
      <c r="I45" s="119">
        <f ca="1">INDEX(pos_z,MATCH("Fin de propulsion",Event,0))</f>
        <v>595.49061135272666</v>
      </c>
      <c r="J45" s="119">
        <f ca="1">INDEX(pos_x,MATCH("Fin de propulsion",Event,0))</f>
        <v>139.14736093521398</v>
      </c>
      <c r="K45" s="119">
        <f ca="1">INDEX(vit_xz,MATCH("Fin de propulsion",Event,0))</f>
        <v>147.45528511726823</v>
      </c>
      <c r="L45" s="116">
        <f ca="1">INDEX(acc_xz,MATCH("Fin de propulsion",Event,0))</f>
        <v>26.487910222676298</v>
      </c>
      <c r="M45" s="116">
        <f ca="1">INDEX(BetaD,MATCH("Fin de propulsion",Event,0))</f>
        <v>75.227898700141594</v>
      </c>
    </row>
    <row r="46" spans="1:16" x14ac:dyDescent="0.2">
      <c r="A46" s="161"/>
      <c r="B46" s="168">
        <v>310</v>
      </c>
      <c r="D46" s="162"/>
      <c r="F46" s="599" t="s">
        <v>15</v>
      </c>
      <c r="G46" s="599"/>
      <c r="H46" s="118">
        <f ca="1">INDEX(t,MATCH("Apogée",Event,0))</f>
        <v>13.599999999999946</v>
      </c>
      <c r="I46" s="117">
        <f ca="1">INDEX(pos_z,MATCH("Apogée",Event,0))</f>
        <v>1203.407191299505</v>
      </c>
      <c r="J46" s="120">
        <f ca="1">INDEX(pos_x,MATCH("Apogée",Event,0))</f>
        <v>414.56065078994419</v>
      </c>
      <c r="K46" s="120">
        <f ca="1">INDEX(vit_xz,MATCH("Apogée",Event,0))</f>
        <v>22.34666723330627</v>
      </c>
      <c r="L46" s="116">
        <f ca="1">INDEX(acc_xz,MATCH("Apogée",Event,0))</f>
        <v>9.8346626418881034</v>
      </c>
      <c r="M46" s="121">
        <f ca="1">INDEX(BetaD,MATCH("Apogée",Event,0))</f>
        <v>0.29102800552898545</v>
      </c>
    </row>
    <row r="47" spans="1:16" x14ac:dyDescent="0.2">
      <c r="A47" s="161"/>
      <c r="B47" s="169" t="s">
        <v>9</v>
      </c>
      <c r="D47" s="162"/>
      <c r="F47" s="602" t="str">
        <f>IF(Lang="Français","Impact balistique",IF(Lang="English","Balistic Impact",""))</f>
        <v>Impact balistique</v>
      </c>
      <c r="G47" s="602"/>
      <c r="H47" s="116">
        <f ca="1">INDEX(t,MATCH("Impact balistique",Event,0))</f>
        <v>31.900000000000162</v>
      </c>
      <c r="I47" s="148" t="s">
        <v>16</v>
      </c>
      <c r="J47" s="117">
        <f ca="1">INDEX(pos_x,MATCH("Impact balistique",Event,0))</f>
        <v>706.74279346460708</v>
      </c>
      <c r="K47" s="119">
        <f ca="1">INDEX(vit_xz,MATCH("Impact balistique",Event,0))</f>
        <v>102.79883507945479</v>
      </c>
      <c r="L47" s="116">
        <f ca="1">INDEX(acc_xz,MATCH("Impact balistique",Event,0))</f>
        <v>1.3795618621950263</v>
      </c>
      <c r="M47" s="116">
        <f ca="1">INDEX(BetaD,MATCH("Impact balistique",Event,0))</f>
        <v>-85.350189735500336</v>
      </c>
    </row>
    <row r="48" spans="1:16" x14ac:dyDescent="0.2">
      <c r="A48" s="161"/>
      <c r="B48" s="174">
        <f>(4*B44*B46+B44^2)/10^6</f>
        <v>0.48049999999999998</v>
      </c>
      <c r="D48" s="162"/>
      <c r="F48" s="604" t="str">
        <f>IF(Lang="Français","Ouverture parachute fusée",IF(Lang="English","Rocket parachute opening",""))</f>
        <v>Ouverture parachute fusée</v>
      </c>
      <c r="G48" s="604"/>
      <c r="H48" s="122">
        <f>T_para</f>
        <v>14.2</v>
      </c>
      <c r="I48" s="123">
        <f ca="1">INDEX(pos_z,MATCH("Para",Event_para,0))</f>
        <v>1201.7135621812686</v>
      </c>
      <c r="J48" s="123">
        <f ca="1">INDEX(pos_x,MATCH("Para",Event_para,0))</f>
        <v>427.90312605878336</v>
      </c>
      <c r="K48" s="123">
        <f ca="1">INDEX(vit_xz,MATCH("Para",Event_para,0))</f>
        <v>22.863006729115682</v>
      </c>
      <c r="L48" s="122">
        <f ca="1">INDEX(acc_xz,MATCH("Para",Event_para,0))</f>
        <v>9.7380350496931083</v>
      </c>
      <c r="M48" s="124">
        <f ca="1">INDEX(BetaD,MATCH("Para",Event_para,0))</f>
        <v>-14.564967369118062</v>
      </c>
    </row>
    <row r="49" spans="1:13" x14ac:dyDescent="0.2">
      <c r="A49" s="161"/>
      <c r="D49" s="162"/>
      <c r="F49" s="603" t="str">
        <f>IF(Lang="Français","Impact fusée sous para.",IF(Lang="English","Impact of rocket with para. ",""))</f>
        <v>Impact fusée sous para.</v>
      </c>
      <c r="G49" s="603"/>
      <c r="H49" s="125">
        <f ca="1">T_para+Dt_para</f>
        <v>133.28596878064943</v>
      </c>
      <c r="I49" s="127" t="s">
        <v>16</v>
      </c>
      <c r="J49" s="126" t="str">
        <f ca="1">CONCATENATE(TEXT(X_para-Dx_para,"0")," | ",TEXT(X_para+Dx_para,"0"))</f>
        <v>-168 | 1023</v>
      </c>
      <c r="K49" s="126">
        <f ca="1">V_para</f>
        <v>10.091143184087175</v>
      </c>
      <c r="L49" s="128">
        <f>g</f>
        <v>9.81</v>
      </c>
      <c r="M49" s="128" t="s">
        <v>14</v>
      </c>
    </row>
    <row r="50" spans="1:13" x14ac:dyDescent="0.2">
      <c r="A50" s="161"/>
      <c r="D50" s="162"/>
      <c r="F50" s="600" t="str">
        <f>IF(Lang="Français","Largage du satellite",IF(Lang="English","Satellite separation",""))</f>
        <v>Largage du satellite</v>
      </c>
      <c r="G50" s="601"/>
      <c r="H50" s="122">
        <f>IF(T_satellite&lt;&gt;0,T_satellite,"")</f>
        <v>4.7</v>
      </c>
      <c r="I50" s="123">
        <f ca="1">IF(T_satellite&lt;&gt;0,INDEX(pos_z,MATCH("Satellite",Event_sat,0)),"")</f>
        <v>759.60164026560244</v>
      </c>
      <c r="J50" s="129">
        <f ca="1">IF(T_satellite&lt;&gt;0,INDEX(pos_x,MATCH("Satellite",Event_sat,0)),"")</f>
        <v>184.4855131765118</v>
      </c>
      <c r="K50" s="123">
        <f ca="1">IF(T_satellite&lt;&gt;0,INDEX(vit_xz,MATCH("Satellite",Event_sat,0)),"")</f>
        <v>117.81442739310485</v>
      </c>
      <c r="L50" s="122">
        <f ca="1">IF(T_satellite&lt;&gt;0,INDEX(acc_xz,MATCH("Satellite",Event_sat,0)),"")</f>
        <v>20.549573538544973</v>
      </c>
      <c r="M50" s="124">
        <f ca="1">IF(T_satellite&lt;&gt;0,INDEX(BetaD,MATCH("Satellite",Event_sat,0)),"")</f>
        <v>73.750387304992728</v>
      </c>
    </row>
    <row r="51" spans="1:13" x14ac:dyDescent="0.2">
      <c r="A51" s="161"/>
      <c r="B51" s="166" t="str">
        <f>IF(Lang="Français","Rayon exterieur","Half-diameter ext")</f>
        <v>Rayon exterieur</v>
      </c>
      <c r="D51" s="162"/>
      <c r="F51" s="596" t="str">
        <f>IF(Lang="Français","Impact du satellite",IF(Lang="English","Satellite impact",""))</f>
        <v>Impact du satellite</v>
      </c>
      <c r="G51" s="597"/>
      <c r="H51" s="125">
        <f ca="1">IF(T_satellite&lt;&gt;0,T_satellite+Dt_satellite,"")</f>
        <v>74.006474085193219</v>
      </c>
      <c r="I51" s="130" t="str">
        <f>IF(T_satellite&lt;&gt;0,"~0","")</f>
        <v>~0</v>
      </c>
      <c r="J51" s="130" t="str">
        <f ca="1">IF(T_satellite&lt;&gt;0,CONCATENATE(TEXT(X_satellite-Dx_sat,"0")," | ",TEXT(X_satellite+Dx_sat,"0")),"")</f>
        <v>-162 | 531</v>
      </c>
      <c r="K51" s="130">
        <f>IF(T_satellite&lt;&gt;0,V_satellite,"")</f>
        <v>10.960038730752361</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-9</v>
      </c>
      <c r="G105" s="478" t="s">
        <v>409</v>
      </c>
      <c r="I105" s="1" t="s">
        <v>560</v>
      </c>
    </row>
    <row r="106" spans="2:9" x14ac:dyDescent="0.2">
      <c r="B106" s="1" t="s">
        <v>121</v>
      </c>
      <c r="F106" s="477">
        <f ca="1">Combustion+Depotage-7</f>
        <v>-7</v>
      </c>
      <c r="G106" s="478" t="s">
        <v>410</v>
      </c>
      <c r="I106" s="1" t="s">
        <v>561</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14.2</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1203.407191299505</v>
      </c>
      <c r="C121" s="216">
        <f ca="1">MAX(Altitude_culmi,Portee_balistique)</f>
        <v>1203.407191299505</v>
      </c>
    </row>
    <row r="123" spans="2:3" x14ac:dyDescent="0.2">
      <c r="B123" s="210" t="s">
        <v>49</v>
      </c>
      <c r="C123" s="211" t="s">
        <v>45</v>
      </c>
    </row>
    <row r="124" spans="2:3" x14ac:dyDescent="0.2">
      <c r="B124" s="217">
        <f ca="1">X_para</f>
        <v>427.90312605878336</v>
      </c>
      <c r="C124" s="214">
        <f ca="1">Alt_para</f>
        <v>1201.7135621812686</v>
      </c>
    </row>
    <row r="125" spans="2:3" x14ac:dyDescent="0.2">
      <c r="B125" s="217">
        <f ca="1">X_para</f>
        <v>427.90312605878336</v>
      </c>
      <c r="C125" s="214">
        <f ca="1">Alt_para/2</f>
        <v>600.85678109063429</v>
      </c>
    </row>
    <row r="126" spans="2:3" x14ac:dyDescent="0.2">
      <c r="B126" s="217">
        <f ca="1">X_para</f>
        <v>427.90312605878336</v>
      </c>
      <c r="C126" s="214">
        <v>0</v>
      </c>
    </row>
    <row r="127" spans="2:3" x14ac:dyDescent="0.2">
      <c r="B127" s="217">
        <f ca="1">X_para+Alt_para/40</f>
        <v>457.94596511331508</v>
      </c>
      <c r="C127" s="214">
        <f ca="1">Alt_para/20</f>
        <v>60.08567810906343</v>
      </c>
    </row>
    <row r="128" spans="2:3" x14ac:dyDescent="0.2">
      <c r="B128" s="217">
        <f ca="1">X_para</f>
        <v>427.90312605878336</v>
      </c>
      <c r="C128" s="214">
        <v>0</v>
      </c>
    </row>
    <row r="129" spans="2:6" x14ac:dyDescent="0.2">
      <c r="B129" s="217">
        <f ca="1">X_para-Alt_para/40</f>
        <v>397.86028700425163</v>
      </c>
      <c r="C129" s="214">
        <f ca="1">Alt_para/20</f>
        <v>60.08567810906343</v>
      </c>
    </row>
    <row r="130" spans="2:6" x14ac:dyDescent="0.2">
      <c r="B130" s="218">
        <f ca="1">X_para</f>
        <v>427.90312605878336</v>
      </c>
      <c r="C130" s="219">
        <v>0</v>
      </c>
    </row>
    <row r="131" spans="2:6" x14ac:dyDescent="0.2">
      <c r="B131" s="210" t="s">
        <v>48</v>
      </c>
      <c r="C131" s="211" t="s">
        <v>45</v>
      </c>
    </row>
    <row r="132" spans="2:6" x14ac:dyDescent="0.2">
      <c r="B132" s="213">
        <f>T_para</f>
        <v>14.2</v>
      </c>
      <c r="C132" s="214">
        <f ca="1">Alt_para</f>
        <v>1201.7135621812686</v>
      </c>
    </row>
    <row r="133" spans="2:6" x14ac:dyDescent="0.2">
      <c r="B133" s="213">
        <f ca="1">(B132+B134)/2</f>
        <v>73.742984390324708</v>
      </c>
      <c r="C133" s="214">
        <f ca="1">(C132+C134)/2</f>
        <v>600.85678109063429</v>
      </c>
      <c r="E133" s="232">
        <v>1</v>
      </c>
      <c r="F133" s="233" t="s">
        <v>175</v>
      </c>
    </row>
    <row r="134" spans="2:6" x14ac:dyDescent="0.2">
      <c r="B134" s="213">
        <f ca="1">H49</f>
        <v>133.28596878064943</v>
      </c>
      <c r="C134" s="214">
        <f>0</f>
        <v>0</v>
      </c>
      <c r="E134" s="161">
        <v>1</v>
      </c>
      <c r="F134" s="234" t="s">
        <v>176</v>
      </c>
    </row>
    <row r="135" spans="2:6" x14ac:dyDescent="0.2">
      <c r="B135" s="213">
        <f ca="1">H49+E133*sS/2*zZ_fus-E134*sS*tT_fus</f>
        <v>132.03082450900854</v>
      </c>
      <c r="C135" s="214">
        <f ca="1">Alt_para-V_para*(H49-T_para)+E133*sS*Altitude_culmi/H49*zZ_fus+E134*sS/2*Altitude_culmi/H49*tT_fus</f>
        <v>41.668384507541745</v>
      </c>
      <c r="E135" s="161"/>
      <c r="F135" s="241" t="s">
        <v>177</v>
      </c>
    </row>
    <row r="136" spans="2:6" x14ac:dyDescent="0.2">
      <c r="B136" s="213">
        <f ca="1">H49</f>
        <v>133.28596878064943</v>
      </c>
      <c r="C136" s="214">
        <f ca="1">Alt_para-V_para*(H49-T_para)</f>
        <v>0</v>
      </c>
      <c r="E136" s="235" t="s">
        <v>172</v>
      </c>
      <c r="F136" s="236">
        <f ca="1">T_balistique/10</f>
        <v>3.1900000000000164</v>
      </c>
    </row>
    <row r="137" spans="2:6" x14ac:dyDescent="0.2">
      <c r="B137" s="213">
        <f ca="1">H49-E133*sS/2*zZ_fus-E134*sS*tT_fus</f>
        <v>128.84082450900854</v>
      </c>
      <c r="C137" s="214">
        <f ca="1">Alt_para-V_para*(H49-T_para)+E133*sS*Altitude_culmi/H49*zZ_fus-E134*sS/2*Altitude_culmi/H49*tT_fus</f>
        <v>15.935112325093664</v>
      </c>
      <c r="E137" s="235" t="s">
        <v>173</v>
      </c>
      <c r="F137" s="236">
        <f ca="1">(H49-T_para)/H49</f>
        <v>0.89346215411939467</v>
      </c>
    </row>
    <row r="138" spans="2:6" x14ac:dyDescent="0.2">
      <c r="B138" s="215">
        <f ca="1">H49</f>
        <v>133.28596878064943</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0.85266457680250862</v>
      </c>
    </row>
    <row r="155" spans="2:6" x14ac:dyDescent="0.2">
      <c r="B155" s="215" t="b">
        <f>IF(Nb_sat="1 satellite",H51)</f>
        <v>0</v>
      </c>
      <c r="C155" s="216" t="b">
        <f>IF(Nb_sat="1 satellite",0)</f>
        <v>0</v>
      </c>
      <c r="E155" s="237" t="s">
        <v>174</v>
      </c>
      <c r="F155" s="238">
        <f ca="1">V_satellite*(T_balistique-T_satellite)/Alt_sat</f>
        <v>0.39245972846007515</v>
      </c>
    </row>
    <row r="157" spans="2:6" x14ac:dyDescent="0.2">
      <c r="B157" s="210" t="s">
        <v>2</v>
      </c>
      <c r="C157" s="228" t="s">
        <v>29</v>
      </c>
      <c r="D157" s="211" t="s">
        <v>3</v>
      </c>
    </row>
    <row r="158" spans="2:6" x14ac:dyDescent="0.2">
      <c r="B158" s="231">
        <f>T_para/4</f>
        <v>3.55</v>
      </c>
      <c r="C158" s="82">
        <f ca="1">Alt_para/2</f>
        <v>600.85678109063429</v>
      </c>
      <c r="D158" s="214">
        <f ca="1">X_para/4</f>
        <v>106.97578151469584</v>
      </c>
    </row>
    <row r="159" spans="2:6" x14ac:dyDescent="0.2">
      <c r="B159" s="229">
        <f ca="1">Temps_culmi + (T_balistique-Temps_culmi)/2</f>
        <v>22.750000000000057</v>
      </c>
      <c r="C159" s="230">
        <f ca="1">Altitude_culmi/2</f>
        <v>601.70359564975251</v>
      </c>
      <c r="D159" s="216">
        <f ca="1">X_culmi+(Portee_balistique-X_culmi)*2/3</f>
        <v>609.34874590638606</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414.56065078994419</v>
      </c>
      <c r="E162" s="422"/>
      <c r="F162" s="423" t="s">
        <v>305</v>
      </c>
    </row>
    <row r="163" spans="2:6" x14ac:dyDescent="0.2">
      <c r="B163" s="231" t="e">
        <f ca="1">IF(AND(Altitude_culmi&gt;80, Altitude_culmi&lt;=350), 49, NA())</f>
        <v>#N/A</v>
      </c>
      <c r="C163" s="5">
        <v>23</v>
      </c>
      <c r="D163" s="82">
        <f t="shared" ca="1" si="0"/>
        <v>437.56065078994419</v>
      </c>
      <c r="E163" s="82"/>
      <c r="F163" s="214">
        <f t="shared" ref="F163:F178" ca="1" si="1">X_culmi-C162</f>
        <v>414.56065078994419</v>
      </c>
    </row>
    <row r="164" spans="2:6" x14ac:dyDescent="0.2">
      <c r="B164" s="231" t="e">
        <f ca="1">IF(AND(Altitude_culmi&gt;80, Altitude_culmi&lt;=350), 43, NA())</f>
        <v>#N/A</v>
      </c>
      <c r="C164" s="5">
        <v>23</v>
      </c>
      <c r="D164" s="82">
        <f t="shared" ca="1" si="0"/>
        <v>437.56065078994419</v>
      </c>
      <c r="E164" s="82"/>
      <c r="F164" s="214">
        <f t="shared" ca="1" si="1"/>
        <v>391.56065078994419</v>
      </c>
    </row>
    <row r="165" spans="2:6" x14ac:dyDescent="0.2">
      <c r="B165" s="231" t="e">
        <f ca="1">IF(AND(Altitude_culmi&gt;80, Altitude_culmi&lt;=350), 43, NA())</f>
        <v>#N/A</v>
      </c>
      <c r="C165" s="5">
        <v>0</v>
      </c>
      <c r="D165" s="82">
        <f t="shared" ca="1" si="0"/>
        <v>414.56065078994419</v>
      </c>
      <c r="E165" s="82"/>
      <c r="F165" s="214">
        <f t="shared" ca="1" si="1"/>
        <v>391.56065078994419</v>
      </c>
    </row>
    <row r="166" spans="2:6" x14ac:dyDescent="0.2">
      <c r="B166" s="231" t="e">
        <f ca="1">IF(AND(Altitude_culmi&gt;80, Altitude_culmi&lt;=350), 43, NA())</f>
        <v>#N/A</v>
      </c>
      <c r="C166" s="5">
        <v>23</v>
      </c>
      <c r="D166" s="82">
        <f t="shared" ca="1" si="0"/>
        <v>437.56065078994419</v>
      </c>
      <c r="E166" s="82"/>
      <c r="F166" s="214">
        <f t="shared" ca="1" si="1"/>
        <v>414.56065078994419</v>
      </c>
    </row>
    <row r="167" spans="2:6" x14ac:dyDescent="0.2">
      <c r="B167" s="231" t="e">
        <f ca="1">IF(AND(Altitude_culmi&gt;80, Altitude_culmi&lt;=350), 0.5, NA())</f>
        <v>#N/A</v>
      </c>
      <c r="C167" s="5">
        <v>23</v>
      </c>
      <c r="D167" s="82">
        <f t="shared" ca="1" si="0"/>
        <v>437.56065078994419</v>
      </c>
      <c r="E167" s="82"/>
      <c r="F167" s="214">
        <f t="shared" ca="1" si="1"/>
        <v>391.56065078994419</v>
      </c>
    </row>
    <row r="168" spans="2:6" x14ac:dyDescent="0.2">
      <c r="B168" s="231" t="e">
        <f ca="1">IF(AND(Altitude_culmi&gt;80, Altitude_culmi&lt;=350), 0.5, NA())</f>
        <v>#N/A</v>
      </c>
      <c r="C168" s="5">
        <v>8</v>
      </c>
      <c r="D168" s="82">
        <f t="shared" ca="1" si="0"/>
        <v>422.56065078994419</v>
      </c>
      <c r="E168" s="82"/>
      <c r="F168" s="214">
        <f t="shared" ca="1" si="1"/>
        <v>391.56065078994419</v>
      </c>
    </row>
    <row r="169" spans="2:6" x14ac:dyDescent="0.2">
      <c r="B169" s="231" t="e">
        <f ca="1">IF(AND(Altitude_culmi&gt;80, Altitude_culmi&lt;=350), 27, NA())</f>
        <v>#N/A</v>
      </c>
      <c r="C169" s="5">
        <v>8</v>
      </c>
      <c r="D169" s="82">
        <f t="shared" ca="1" si="0"/>
        <v>422.56065078994419</v>
      </c>
      <c r="E169" s="82"/>
      <c r="F169" s="214">
        <f t="shared" ca="1" si="1"/>
        <v>406.56065078994419</v>
      </c>
    </row>
    <row r="170" spans="2:6" x14ac:dyDescent="0.2">
      <c r="B170" s="231" t="e">
        <f ca="1">IF(AND(Altitude_culmi&gt;80, Altitude_culmi&lt;=350), 27, NA())</f>
        <v>#N/A</v>
      </c>
      <c r="C170" s="5">
        <v>23</v>
      </c>
      <c r="D170" s="82">
        <f t="shared" ca="1" si="0"/>
        <v>437.56065078994419</v>
      </c>
      <c r="E170" s="82"/>
      <c r="F170" s="214">
        <f t="shared" ca="1" si="1"/>
        <v>406.56065078994419</v>
      </c>
    </row>
    <row r="171" spans="2:6" x14ac:dyDescent="0.2">
      <c r="B171" s="231" t="e">
        <f ca="1">IF(AND(Altitude_culmi&gt;80, Altitude_culmi&lt;=350), 27, NA())</f>
        <v>#N/A</v>
      </c>
      <c r="C171" s="5">
        <v>8</v>
      </c>
      <c r="D171" s="82">
        <f t="shared" ca="1" si="0"/>
        <v>422.56065078994419</v>
      </c>
      <c r="E171" s="82"/>
      <c r="F171" s="214">
        <f t="shared" ca="1" si="1"/>
        <v>391.56065078994419</v>
      </c>
    </row>
    <row r="172" spans="2:6" x14ac:dyDescent="0.2">
      <c r="B172" s="231" t="e">
        <f ca="1">IF(AND(Altitude_culmi&gt;80, Altitude_culmi&lt;=350), 29, NA())</f>
        <v>#N/A</v>
      </c>
      <c r="C172" s="5">
        <v>7.6</v>
      </c>
      <c r="D172" s="82">
        <f t="shared" ca="1" si="0"/>
        <v>422.16065078994421</v>
      </c>
      <c r="E172" s="82"/>
      <c r="F172" s="214">
        <f t="shared" ca="1" si="1"/>
        <v>406.56065078994419</v>
      </c>
    </row>
    <row r="173" spans="2:6" x14ac:dyDescent="0.2">
      <c r="B173" s="231" t="e">
        <f ca="1">IF(AND(Altitude_culmi&gt;80, Altitude_culmi&lt;=350), 31, NA())</f>
        <v>#N/A</v>
      </c>
      <c r="C173" s="5">
        <v>6.8</v>
      </c>
      <c r="D173" s="82">
        <f t="shared" ca="1" si="0"/>
        <v>421.3606507899442</v>
      </c>
      <c r="E173" s="82"/>
      <c r="F173" s="214">
        <f t="shared" ca="1" si="1"/>
        <v>406.96065078994417</v>
      </c>
    </row>
    <row r="174" spans="2:6" x14ac:dyDescent="0.2">
      <c r="B174" s="231" t="e">
        <f ca="1">IF(AND(Altitude_culmi&gt;80, Altitude_culmi&lt;=350), 32, NA())</f>
        <v>#N/A</v>
      </c>
      <c r="C174" s="5">
        <v>6</v>
      </c>
      <c r="D174" s="82">
        <f t="shared" ca="1" si="0"/>
        <v>420.56065078994419</v>
      </c>
      <c r="E174" s="82"/>
      <c r="F174" s="214">
        <f t="shared" ca="1" si="1"/>
        <v>407.76065078994418</v>
      </c>
    </row>
    <row r="175" spans="2:6" x14ac:dyDescent="0.2">
      <c r="B175" s="231" t="e">
        <f ca="1">IF(AND(Altitude_culmi&gt;80, Altitude_culmi&lt;=350), 33, NA())</f>
        <v>#N/A</v>
      </c>
      <c r="C175" s="5">
        <v>5</v>
      </c>
      <c r="D175" s="82">
        <f t="shared" ca="1" si="0"/>
        <v>419.56065078994419</v>
      </c>
      <c r="E175" s="82"/>
      <c r="F175" s="214">
        <f t="shared" ca="1" si="1"/>
        <v>408.56065078994419</v>
      </c>
    </row>
    <row r="176" spans="2:6" x14ac:dyDescent="0.2">
      <c r="B176" s="231" t="e">
        <f ca="1">IF(AND(Altitude_culmi&gt;80, Altitude_culmi&lt;=350), 34, NA())</f>
        <v>#N/A</v>
      </c>
      <c r="C176" s="5">
        <v>3.8</v>
      </c>
      <c r="D176" s="82">
        <f t="shared" ca="1" si="0"/>
        <v>418.3606507899442</v>
      </c>
      <c r="E176" s="82"/>
      <c r="F176" s="214">
        <f t="shared" ca="1" si="1"/>
        <v>409.56065078994419</v>
      </c>
    </row>
    <row r="177" spans="2:6" x14ac:dyDescent="0.2">
      <c r="B177" s="229" t="e">
        <f ca="1">IF(AND(Altitude_culmi&gt;80, Altitude_culmi&lt;=350), 35, NA())</f>
        <v>#N/A</v>
      </c>
      <c r="C177" s="421">
        <v>0</v>
      </c>
      <c r="D177" s="230">
        <f t="shared" ca="1" si="0"/>
        <v>414.56065078994419</v>
      </c>
      <c r="E177" s="82"/>
      <c r="F177" s="214">
        <f t="shared" ca="1" si="1"/>
        <v>410.76065078994418</v>
      </c>
    </row>
    <row r="178" spans="2:6" x14ac:dyDescent="0.2">
      <c r="E178" s="230"/>
      <c r="F178" s="216">
        <f t="shared" ca="1" si="1"/>
        <v>414.56065078994419</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414.56065078994419</v>
      </c>
      <c r="E180" s="228"/>
      <c r="F180" s="211" t="s">
        <v>308</v>
      </c>
    </row>
    <row r="181" spans="2:6" x14ac:dyDescent="0.2">
      <c r="B181" s="231">
        <f ca="1">IF(Altitude_culmi&gt;350, 300, NA())</f>
        <v>300</v>
      </c>
      <c r="C181" s="5">
        <v>0</v>
      </c>
      <c r="D181" s="82">
        <f t="shared" ca="1" si="2"/>
        <v>414.56065078994419</v>
      </c>
      <c r="E181" s="82"/>
      <c r="F181" s="214">
        <f t="shared" ref="F181:F201" ca="1" si="3">X_culmi-C180</f>
        <v>414.56065078994419</v>
      </c>
    </row>
    <row r="182" spans="2:6" x14ac:dyDescent="0.2">
      <c r="B182" s="231">
        <f ca="1">IF(Altitude_culmi&gt;350, 280, NA())</f>
        <v>280</v>
      </c>
      <c r="C182" s="5">
        <v>10</v>
      </c>
      <c r="D182" s="82">
        <f t="shared" ca="1" si="2"/>
        <v>424.56065078994419</v>
      </c>
      <c r="E182" s="82"/>
      <c r="F182" s="214">
        <f t="shared" ca="1" si="3"/>
        <v>414.56065078994419</v>
      </c>
    </row>
    <row r="183" spans="2:6" x14ac:dyDescent="0.2">
      <c r="B183" s="231">
        <f ca="1">IF(Altitude_culmi&gt;350, 280, NA())</f>
        <v>280</v>
      </c>
      <c r="C183" s="5">
        <v>0</v>
      </c>
      <c r="D183" s="82">
        <f t="shared" ca="1" si="2"/>
        <v>414.56065078994419</v>
      </c>
      <c r="E183" s="82"/>
      <c r="F183" s="214">
        <f t="shared" ca="1" si="3"/>
        <v>404.56065078994419</v>
      </c>
    </row>
    <row r="184" spans="2:6" x14ac:dyDescent="0.2">
      <c r="B184" s="231">
        <f ca="1">IF(Altitude_culmi&gt;350, 280, NA())</f>
        <v>280</v>
      </c>
      <c r="C184" s="5">
        <v>10</v>
      </c>
      <c r="D184" s="82">
        <f t="shared" ca="1" si="2"/>
        <v>424.56065078994419</v>
      </c>
      <c r="E184" s="82"/>
      <c r="F184" s="214">
        <f t="shared" ca="1" si="3"/>
        <v>414.56065078994419</v>
      </c>
    </row>
    <row r="185" spans="2:6" x14ac:dyDescent="0.2">
      <c r="B185" s="231">
        <f ca="1">IF(Altitude_culmi&gt;350, 200, NA())</f>
        <v>200</v>
      </c>
      <c r="C185" s="5">
        <v>13</v>
      </c>
      <c r="D185" s="82">
        <f t="shared" ca="1" si="2"/>
        <v>427.56065078994419</v>
      </c>
      <c r="E185" s="82"/>
      <c r="F185" s="214">
        <f t="shared" ca="1" si="3"/>
        <v>404.56065078994419</v>
      </c>
    </row>
    <row r="186" spans="2:6" x14ac:dyDescent="0.2">
      <c r="B186" s="231">
        <f ca="1">IF(Altitude_culmi&gt;350, 160, NA())</f>
        <v>160</v>
      </c>
      <c r="C186" s="5">
        <v>17</v>
      </c>
      <c r="D186" s="82">
        <f t="shared" ca="1" si="2"/>
        <v>431.56065078994419</v>
      </c>
      <c r="E186" s="82"/>
      <c r="F186" s="214">
        <f t="shared" ca="1" si="3"/>
        <v>401.56065078994419</v>
      </c>
    </row>
    <row r="187" spans="2:6" x14ac:dyDescent="0.2">
      <c r="B187" s="231">
        <f ca="1">IF(Altitude_culmi&gt;350, 115, NA())</f>
        <v>115</v>
      </c>
      <c r="C187" s="5">
        <v>20</v>
      </c>
      <c r="D187" s="82">
        <f t="shared" ca="1" si="2"/>
        <v>434.56065078994419</v>
      </c>
      <c r="E187" s="82"/>
      <c r="F187" s="214">
        <f t="shared" ca="1" si="3"/>
        <v>397.56065078994419</v>
      </c>
    </row>
    <row r="188" spans="2:6" x14ac:dyDescent="0.2">
      <c r="B188" s="231">
        <f ca="1">IF(Altitude_culmi&gt;350, 90, NA())</f>
        <v>90</v>
      </c>
      <c r="C188" s="5">
        <v>25</v>
      </c>
      <c r="D188" s="82">
        <f t="shared" ca="1" si="2"/>
        <v>439.56065078994419</v>
      </c>
      <c r="E188" s="82"/>
      <c r="F188" s="214">
        <f t="shared" ca="1" si="3"/>
        <v>394.56065078994419</v>
      </c>
    </row>
    <row r="189" spans="2:6" x14ac:dyDescent="0.2">
      <c r="B189" s="231">
        <f ca="1">IF(Altitude_culmi&gt;350, 57, NA())</f>
        <v>57</v>
      </c>
      <c r="C189" s="5">
        <v>30</v>
      </c>
      <c r="D189" s="82">
        <f t="shared" ca="1" si="2"/>
        <v>444.56065078994419</v>
      </c>
      <c r="E189" s="82"/>
      <c r="F189" s="214">
        <f t="shared" ca="1" si="3"/>
        <v>389.56065078994419</v>
      </c>
    </row>
    <row r="190" spans="2:6" x14ac:dyDescent="0.2">
      <c r="B190" s="231">
        <f ca="1">IF(Altitude_culmi&gt;350, 40, NA())</f>
        <v>40</v>
      </c>
      <c r="C190" s="5">
        <v>36</v>
      </c>
      <c r="D190" s="82">
        <f t="shared" ca="1" si="2"/>
        <v>450.56065078994419</v>
      </c>
      <c r="E190" s="82"/>
      <c r="F190" s="214">
        <f t="shared" ca="1" si="3"/>
        <v>384.56065078994419</v>
      </c>
    </row>
    <row r="191" spans="2:6" x14ac:dyDescent="0.2">
      <c r="B191" s="231">
        <f ca="1">IF(Altitude_culmi&gt;350, 20, NA())</f>
        <v>20</v>
      </c>
      <c r="C191" s="5">
        <v>48</v>
      </c>
      <c r="D191" s="82">
        <f t="shared" ca="1" si="2"/>
        <v>462.56065078994419</v>
      </c>
      <c r="E191" s="82"/>
      <c r="F191" s="214">
        <f t="shared" ca="1" si="3"/>
        <v>378.56065078994419</v>
      </c>
    </row>
    <row r="192" spans="2:6" x14ac:dyDescent="0.2">
      <c r="B192" s="231">
        <f ca="1">IF(Altitude_culmi&gt;350, 0.5, NA())</f>
        <v>0.5</v>
      </c>
      <c r="C192" s="5">
        <v>62</v>
      </c>
      <c r="D192" s="82">
        <f t="shared" ca="1" si="2"/>
        <v>476.56065078994419</v>
      </c>
      <c r="E192" s="82"/>
      <c r="F192" s="214">
        <f t="shared" ca="1" si="3"/>
        <v>366.56065078994419</v>
      </c>
    </row>
    <row r="193" spans="2:6" x14ac:dyDescent="0.2">
      <c r="B193" s="231">
        <f ca="1">IF(Altitude_culmi&gt;350, 0.5, NA())</f>
        <v>0.5</v>
      </c>
      <c r="C193" s="5">
        <v>37</v>
      </c>
      <c r="D193" s="82">
        <f t="shared" ca="1" si="2"/>
        <v>451.56065078994419</v>
      </c>
      <c r="E193" s="82"/>
      <c r="F193" s="214">
        <f t="shared" ca="1" si="3"/>
        <v>352.56065078994419</v>
      </c>
    </row>
    <row r="194" spans="2:6" x14ac:dyDescent="0.2">
      <c r="B194" s="231">
        <f ca="1">IF(Altitude_culmi&gt;350, 15, NA())</f>
        <v>15</v>
      </c>
      <c r="C194" s="5">
        <v>30</v>
      </c>
      <c r="D194" s="82">
        <f t="shared" ca="1" si="2"/>
        <v>444.56065078994419</v>
      </c>
      <c r="E194" s="82"/>
      <c r="F194" s="214">
        <f t="shared" ca="1" si="3"/>
        <v>377.56065078994419</v>
      </c>
    </row>
    <row r="195" spans="2:6" x14ac:dyDescent="0.2">
      <c r="B195" s="231">
        <f ca="1">IF(Altitude_culmi&gt;350, 30, NA())</f>
        <v>30</v>
      </c>
      <c r="C195" s="5">
        <v>15</v>
      </c>
      <c r="D195" s="82">
        <f t="shared" ca="1" si="2"/>
        <v>429.56065078994419</v>
      </c>
      <c r="E195" s="82"/>
      <c r="F195" s="214">
        <f t="shared" ca="1" si="3"/>
        <v>384.56065078994419</v>
      </c>
    </row>
    <row r="196" spans="2:6" x14ac:dyDescent="0.2">
      <c r="B196" s="231">
        <f ca="1">IF(Altitude_culmi&gt;350, 37, NA())</f>
        <v>37</v>
      </c>
      <c r="C196" s="5">
        <v>0</v>
      </c>
      <c r="D196" s="82">
        <f t="shared" ca="1" si="2"/>
        <v>414.56065078994419</v>
      </c>
      <c r="E196" s="82"/>
      <c r="F196" s="214">
        <f t="shared" ca="1" si="3"/>
        <v>399.56065078994419</v>
      </c>
    </row>
    <row r="197" spans="2:6" x14ac:dyDescent="0.2">
      <c r="B197" s="231">
        <f ca="1">IF(Altitude_culmi&gt;350, 67, NA())</f>
        <v>67</v>
      </c>
      <c r="C197" s="5">
        <v>0</v>
      </c>
      <c r="D197" s="82">
        <f t="shared" ca="1" si="2"/>
        <v>414.56065078994419</v>
      </c>
      <c r="E197" s="82"/>
      <c r="F197" s="214">
        <f t="shared" ca="1" si="3"/>
        <v>414.56065078994419</v>
      </c>
    </row>
    <row r="198" spans="2:6" x14ac:dyDescent="0.2">
      <c r="B198" s="231">
        <f ca="1">IF(Altitude_culmi&gt;350, 67, NA())</f>
        <v>67</v>
      </c>
      <c r="C198" s="5">
        <v>17</v>
      </c>
      <c r="D198" s="82">
        <f t="shared" ca="1" si="2"/>
        <v>431.56065078994419</v>
      </c>
      <c r="E198" s="82"/>
      <c r="F198" s="214">
        <f t="shared" ca="1" si="3"/>
        <v>414.56065078994419</v>
      </c>
    </row>
    <row r="199" spans="2:6" x14ac:dyDescent="0.2">
      <c r="B199" s="231">
        <f ca="1">IF(Altitude_culmi&gt;350, 100, NA())</f>
        <v>100</v>
      </c>
      <c r="C199" s="5">
        <v>11</v>
      </c>
      <c r="D199" s="82">
        <f t="shared" ca="1" si="2"/>
        <v>425.56065078994419</v>
      </c>
      <c r="E199" s="82"/>
      <c r="F199" s="214">
        <f t="shared" ca="1" si="3"/>
        <v>397.56065078994419</v>
      </c>
    </row>
    <row r="200" spans="2:6" x14ac:dyDescent="0.2">
      <c r="B200" s="229">
        <f ca="1">IF(Altitude_culmi&gt;350, 100, NA())</f>
        <v>100</v>
      </c>
      <c r="C200" s="421">
        <v>0</v>
      </c>
      <c r="D200" s="230">
        <f t="shared" ca="1" si="2"/>
        <v>414.56065078994419</v>
      </c>
      <c r="E200" s="82"/>
      <c r="F200" s="214">
        <f t="shared" ca="1" si="3"/>
        <v>403.56065078994419</v>
      </c>
    </row>
    <row r="201" spans="2:6" x14ac:dyDescent="0.2">
      <c r="E201" s="230"/>
      <c r="F201" s="216">
        <f t="shared" ca="1" si="3"/>
        <v>414.56065078994419</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C10:D10"/>
    <mergeCell ref="C5:D5"/>
    <mergeCell ref="C2:D3"/>
    <mergeCell ref="C7:D7"/>
    <mergeCell ref="C8:D8"/>
    <mergeCell ref="C9:D9"/>
    <mergeCell ref="C6:D6"/>
    <mergeCell ref="C4:D4"/>
    <mergeCell ref="H35:I35"/>
    <mergeCell ref="H34:I34"/>
    <mergeCell ref="F29:G29"/>
    <mergeCell ref="H33:I33"/>
    <mergeCell ref="A40:D40"/>
    <mergeCell ref="H36:I36"/>
    <mergeCell ref="F36:G36"/>
    <mergeCell ref="F35:G35"/>
    <mergeCell ref="F34:G34"/>
    <mergeCell ref="F40:G40"/>
    <mergeCell ref="C23:D23"/>
    <mergeCell ref="C18:D18"/>
    <mergeCell ref="F24:G24"/>
    <mergeCell ref="F28:G28"/>
    <mergeCell ref="F27:G27"/>
    <mergeCell ref="F25:G25"/>
    <mergeCell ref="F26:G26"/>
    <mergeCell ref="C16:D16"/>
    <mergeCell ref="C11:D11"/>
    <mergeCell ref="C20:D20"/>
    <mergeCell ref="C21:D21"/>
    <mergeCell ref="C12:D12"/>
    <mergeCell ref="C14:D14"/>
    <mergeCell ref="C15:D15"/>
    <mergeCell ref="C19:D19"/>
    <mergeCell ref="F51:G51"/>
    <mergeCell ref="F42:G42"/>
    <mergeCell ref="F43:G43"/>
    <mergeCell ref="F44:G44"/>
    <mergeCell ref="F45:G45"/>
    <mergeCell ref="F50:G50"/>
    <mergeCell ref="F46:G46"/>
    <mergeCell ref="F47:G47"/>
    <mergeCell ref="F49:G49"/>
    <mergeCell ref="F48:G48"/>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opLeftCell="A310" zoomScale="80" zoomScaleNormal="80" workbookViewId="0">
      <selection activeCell="I333" sqref="I333:J333"/>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Aucun (2e ét. inerte)</v>
      </c>
      <c r="B2" s="352">
        <f>VLOOKUP(A2,A26:B314,2,FALSE)</f>
        <v>309</v>
      </c>
      <c r="C2" s="363" t="s">
        <v>115</v>
      </c>
      <c r="D2" s="353">
        <f ca="1">INDIRECT(ADDRESS(B2,4))</f>
        <v>1E-3</v>
      </c>
      <c r="E2" s="363" t="s">
        <v>114</v>
      </c>
      <c r="F2" s="354">
        <f ca="1">INDIRECT(ADDRESS(B2,6))</f>
        <v>1.019367991845056</v>
      </c>
      <c r="G2" s="363" t="s">
        <v>56</v>
      </c>
      <c r="H2" s="355">
        <f ca="1">INDIRECT(ADDRESS(B2,8))</f>
        <v>1E-4</v>
      </c>
      <c r="I2" s="363" t="s">
        <v>273</v>
      </c>
      <c r="J2" s="356">
        <f ca="1">INDIRECT(ADDRESS(B2,10))</f>
        <v>1E-4</v>
      </c>
      <c r="K2" s="363" t="s">
        <v>58</v>
      </c>
      <c r="L2" s="355">
        <f ca="1">INDIRECT(ADDRESS(B2,12))</f>
        <v>0</v>
      </c>
      <c r="M2" s="363" t="s">
        <v>57</v>
      </c>
      <c r="N2" s="357">
        <f ca="1">INDIRECT(ADDRESS(B2,14))</f>
        <v>0</v>
      </c>
      <c r="O2" s="363" t="s">
        <v>59</v>
      </c>
      <c r="P2" s="357">
        <f ca="1">INDIRECT(ADDRESS(B2,16))</f>
        <v>0</v>
      </c>
      <c r="Q2" s="363" t="s">
        <v>60</v>
      </c>
      <c r="R2" s="357">
        <f ca="1">INDIRECT(ADDRESS(B2,18))</f>
        <v>0</v>
      </c>
      <c r="S2" s="363" t="s">
        <v>61</v>
      </c>
      <c r="T2" s="357">
        <f ca="1">INDIRECT(ADDRESS(B2,20))</f>
        <v>0</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0.1</v>
      </c>
      <c r="D3" s="365">
        <f t="shared" ca="1" si="0"/>
        <v>0.2</v>
      </c>
      <c r="E3" s="365">
        <f t="shared" ca="1" si="0"/>
        <v>1</v>
      </c>
      <c r="F3" s="365">
        <f t="shared" ca="1" si="0"/>
        <v>1</v>
      </c>
      <c r="G3" s="365">
        <f t="shared" ca="1" si="0"/>
        <v>1</v>
      </c>
      <c r="H3" s="365">
        <f t="shared" ca="1" si="0"/>
        <v>1</v>
      </c>
      <c r="I3" s="365">
        <f t="shared" ca="1" si="0"/>
        <v>1</v>
      </c>
      <c r="J3" s="365">
        <f t="shared" ca="1" si="0"/>
        <v>1</v>
      </c>
      <c r="K3" s="365">
        <f t="shared" ca="1" si="0"/>
        <v>1</v>
      </c>
      <c r="L3" s="365">
        <f t="shared" ca="1" si="0"/>
        <v>1</v>
      </c>
      <c r="M3" s="365">
        <f t="shared" ca="1" si="0"/>
        <v>1</v>
      </c>
      <c r="N3" s="365">
        <f t="shared" ca="1" si="0"/>
        <v>1</v>
      </c>
      <c r="O3" s="365">
        <f t="shared" ca="1" si="0"/>
        <v>1</v>
      </c>
      <c r="P3" s="365">
        <f t="shared" ca="1" si="0"/>
        <v>1</v>
      </c>
      <c r="Q3" s="365">
        <f t="shared" ca="1" si="0"/>
        <v>1</v>
      </c>
      <c r="R3" s="365">
        <f t="shared" ca="1" si="0"/>
        <v>1</v>
      </c>
      <c r="S3" s="365">
        <f t="shared" ca="1" si="0"/>
        <v>1</v>
      </c>
      <c r="T3" s="365">
        <f t="shared" ca="1" si="0"/>
        <v>1</v>
      </c>
      <c r="U3" s="365">
        <f t="shared" ca="1" si="0"/>
        <v>1</v>
      </c>
      <c r="V3" s="365">
        <f t="shared" ca="1" si="0"/>
        <v>1</v>
      </c>
      <c r="W3" s="365">
        <f t="shared" ca="1" si="0"/>
        <v>1</v>
      </c>
      <c r="X3" s="365">
        <f ca="1">INDIRECT(ADDRESS($B2+1,COLUMN(X3)))</f>
        <v>1</v>
      </c>
      <c r="Y3" s="366">
        <f t="shared" ca="1" si="0"/>
        <v>1000</v>
      </c>
    </row>
    <row r="4" spans="1:26" ht="13.5" thickBot="1" x14ac:dyDescent="0.25">
      <c r="A4" s="379" t="str">
        <f>IF(Lang="Français","Poussée (en N)","Thrust (N)")</f>
        <v>Poussée (en N)</v>
      </c>
      <c r="B4" s="367">
        <f t="shared" ref="B4:Y4" ca="1" si="1">INDIRECT(ADDRESS($B2+2,COLUMN(B3)))</f>
        <v>0</v>
      </c>
      <c r="C4" s="368">
        <f t="shared" ca="1" si="1"/>
        <v>0.01</v>
      </c>
      <c r="D4" s="368">
        <f t="shared" ca="1" si="1"/>
        <v>0</v>
      </c>
      <c r="E4" s="368">
        <f t="shared" ca="1" si="1"/>
        <v>0</v>
      </c>
      <c r="F4" s="368">
        <f t="shared" ca="1" si="1"/>
        <v>0</v>
      </c>
      <c r="G4" s="368">
        <f t="shared" ca="1" si="1"/>
        <v>0</v>
      </c>
      <c r="H4" s="368">
        <f t="shared" ca="1" si="1"/>
        <v>0</v>
      </c>
      <c r="I4" s="368">
        <f t="shared" ca="1" si="1"/>
        <v>0</v>
      </c>
      <c r="J4" s="368">
        <f t="shared" ca="1" si="1"/>
        <v>0</v>
      </c>
      <c r="K4" s="368">
        <f t="shared" ca="1" si="1"/>
        <v>0</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51" t="s">
        <v>276</v>
      </c>
      <c r="D316" s="652"/>
      <c r="F316" s="651" t="s">
        <v>181</v>
      </c>
      <c r="G316" s="652"/>
      <c r="H316" s="12"/>
      <c r="I316" s="651" t="s">
        <v>397</v>
      </c>
      <c r="J316" s="652"/>
      <c r="K316" s="12"/>
      <c r="L316" s="651" t="s">
        <v>182</v>
      </c>
      <c r="M316" s="652"/>
      <c r="O316" s="651" t="s">
        <v>396</v>
      </c>
      <c r="P316" s="652"/>
      <c r="R316" s="651" t="s">
        <v>118</v>
      </c>
      <c r="S316" s="652"/>
    </row>
    <row r="317" spans="1:25" x14ac:dyDescent="0.2">
      <c r="A317" s="398" t="str">
        <f t="array" ref="A317:A346">IF(RIGHT(Type_fusee,1)=".",Liste_fusex, IF(LEFT(Type_fusee,4)="Mini",Liste_minif, IF(LEFT(Type_fusee,5)="Micro",Liste_µfu, IF(RIGHT(Type_fusee,1)=" ",Liste_H2O, IF(LEFT(Type_fusee,1)="R",Liste_RC, IF(LEFT(Type_fusee,1)=",",Liste_minifT))))))</f>
        <v>p29-1G 57F59</v>
      </c>
      <c r="C317" s="643" t="str">
        <f>A26</f>
        <v>H2O 1.5L 300g 6bar</v>
      </c>
      <c r="D317" s="644"/>
      <c r="F317" s="643" t="str">
        <f>A67</f>
        <v>µ-propu A8-3</v>
      </c>
      <c r="G317" s="644"/>
      <c r="H317" s="472"/>
      <c r="I317" s="641" t="str">
        <f>A148</f>
        <v>p29-1G 56F31</v>
      </c>
      <c r="J317" s="642"/>
      <c r="K317" s="472"/>
      <c r="L317" s="641" t="str">
        <f>A158</f>
        <v>p29-1G 57F59</v>
      </c>
      <c r="M317" s="642"/>
      <c r="O317" s="643" t="str">
        <f>A108</f>
        <v>p24-1G 24E22</v>
      </c>
      <c r="P317" s="644"/>
      <c r="R317" s="643" t="str">
        <f>A284</f>
        <v>Pro54-5G WT</v>
      </c>
      <c r="S317" s="644"/>
    </row>
    <row r="318" spans="1:25" x14ac:dyDescent="0.2">
      <c r="A318" s="398" t="str">
        <v>p24-3G 74F85</v>
      </c>
      <c r="C318" s="643" t="str">
        <f>A31</f>
        <v>H2O 1.5L 450g 6bar</v>
      </c>
      <c r="D318" s="644"/>
      <c r="F318" s="643" t="str">
        <f>A72</f>
        <v>µ-propu B4-4</v>
      </c>
      <c r="G318" s="644"/>
      <c r="H318" s="472"/>
      <c r="I318" s="641" t="str">
        <f>A153</f>
        <v>p29-1G 56F120</v>
      </c>
      <c r="J318" s="642"/>
      <c r="K318" s="472"/>
      <c r="L318" s="641" t="str">
        <f>A183</f>
        <v>p24-3G 74F85</v>
      </c>
      <c r="M318" s="642"/>
      <c r="O318" s="643" t="str">
        <f>A113</f>
        <v>p24-1G 25E75 (Rufina)</v>
      </c>
      <c r="P318" s="644"/>
      <c r="R318" s="643" t="str">
        <f>A279</f>
        <v>Barasinga (Pro54-5G C)</v>
      </c>
      <c r="S318" s="644"/>
    </row>
    <row r="319" spans="1:25" x14ac:dyDescent="0.2">
      <c r="A319" s="398" t="str">
        <v>p24-3G 75F51</v>
      </c>
      <c r="C319" s="643" t="str">
        <f>A36</f>
        <v>H2O 1.5L 600g 6bar</v>
      </c>
      <c r="D319" s="644"/>
      <c r="F319" s="643" t="str">
        <f>A77</f>
        <v>µ-propu C6-3</v>
      </c>
      <c r="G319" s="644"/>
      <c r="H319" s="472"/>
      <c r="I319" s="641" t="str">
        <f>A158</f>
        <v>p29-1G 57F59</v>
      </c>
      <c r="J319" s="642"/>
      <c r="K319" s="472"/>
      <c r="L319" s="641" t="str">
        <f>A188</f>
        <v>p24-3G 75F51</v>
      </c>
      <c r="M319" s="642"/>
      <c r="O319" s="643" t="str">
        <f>A118</f>
        <v>p24-1G 26E31</v>
      </c>
      <c r="P319" s="644"/>
      <c r="R319" s="643" t="str">
        <f>A289</f>
        <v>Orignal (Pro75-3G C)</v>
      </c>
      <c r="S319" s="644"/>
    </row>
    <row r="320" spans="1:25" x14ac:dyDescent="0.2">
      <c r="A320" s="398" t="str">
        <v>p29-2G 116G126</v>
      </c>
      <c r="C320" s="643" t="str">
        <f>A41</f>
        <v>H2O 1.5L 750g 6bar</v>
      </c>
      <c r="D320" s="644"/>
      <c r="F320" s="643" t="str">
        <f>A82</f>
        <v>µ-propu C6-3 x2</v>
      </c>
      <c r="G320" s="644"/>
      <c r="H320" s="472"/>
      <c r="I320" s="641" t="str">
        <f>A183</f>
        <v>p24-3G 74F85</v>
      </c>
      <c r="J320" s="642"/>
      <c r="K320" s="472"/>
      <c r="L320" s="641" t="str">
        <f>A228</f>
        <v>p29-2G 116G126</v>
      </c>
      <c r="M320" s="642"/>
      <c r="O320" s="643" t="str">
        <f>A123</f>
        <v>p24-2G 50E51</v>
      </c>
      <c r="P320" s="644"/>
      <c r="R320" s="643" t="str">
        <f>A294</f>
        <v>Pro98-6G Green</v>
      </c>
      <c r="S320" s="644"/>
    </row>
    <row r="321" spans="1:19" x14ac:dyDescent="0.2">
      <c r="A321" s="398" t="str">
        <v>Pandora (Pro24-6G BS)</v>
      </c>
      <c r="C321" s="643" t="str">
        <f>A46</f>
        <v>H2O 2.0L 400g 6bar</v>
      </c>
      <c r="D321" s="644"/>
      <c r="F321" s="643" t="str">
        <f>A87</f>
        <v>µ-propu C6-3 x3</v>
      </c>
      <c r="G321" s="644"/>
      <c r="H321" s="472"/>
      <c r="I321" s="641" t="str">
        <f>A188</f>
        <v>p24-3G 75F51</v>
      </c>
      <c r="J321" s="642"/>
      <c r="K321" s="472"/>
      <c r="L321" s="641" t="str">
        <f>A198</f>
        <v>Pandora (Pro24-6G BS)</v>
      </c>
      <c r="M321" s="642"/>
      <c r="O321" s="643" t="str">
        <f>A128</f>
        <v>p24-1G 53E70</v>
      </c>
      <c r="P321" s="644"/>
      <c r="R321" s="643" t="s">
        <v>183</v>
      </c>
      <c r="S321" s="644"/>
    </row>
    <row r="322" spans="1:19" x14ac:dyDescent="0.2">
      <c r="A322" s="398" t="str">
        <v>Klima D9-7</v>
      </c>
      <c r="C322" s="643" t="str">
        <f>A51</f>
        <v>H2O 2.0L 600g 6bar</v>
      </c>
      <c r="D322" s="644"/>
      <c r="F322" s="643" t="s">
        <v>183</v>
      </c>
      <c r="G322" s="644"/>
      <c r="H322" s="472"/>
      <c r="I322" s="641" t="s">
        <v>183</v>
      </c>
      <c r="J322" s="642"/>
      <c r="K322" s="472"/>
      <c r="L322" s="643" t="str">
        <f>A92</f>
        <v>Klima D9-7</v>
      </c>
      <c r="M322" s="644"/>
      <c r="O322" s="643" t="str">
        <f>A133</f>
        <v>p29-1G 41F36</v>
      </c>
      <c r="P322" s="644"/>
      <c r="R322" s="643" t="s">
        <v>183</v>
      </c>
      <c r="S322" s="644"/>
    </row>
    <row r="323" spans="1:19" x14ac:dyDescent="0.2">
      <c r="A323" s="398" t="str">
        <v>Klima D9-7 x2</v>
      </c>
      <c r="C323" s="643" t="str">
        <f>A56</f>
        <v>H2O 2.0L 800g 6bar</v>
      </c>
      <c r="D323" s="644"/>
      <c r="F323" s="643" t="s">
        <v>183</v>
      </c>
      <c r="G323" s="644"/>
      <c r="H323" s="472"/>
      <c r="I323" s="641" t="s">
        <v>183</v>
      </c>
      <c r="J323" s="642"/>
      <c r="K323" s="472"/>
      <c r="L323" s="643" t="str">
        <f>A97</f>
        <v>Klima D9-7 x2</v>
      </c>
      <c r="M323" s="644"/>
      <c r="O323" s="643" t="str">
        <f>A138</f>
        <v>p29-1G 51F36</v>
      </c>
      <c r="P323" s="644"/>
      <c r="R323" s="643" t="s">
        <v>183</v>
      </c>
      <c r="S323" s="644"/>
    </row>
    <row r="324" spans="1:19" x14ac:dyDescent="0.2">
      <c r="A324" s="398" t="str">
        <v>Klima D9-7 x3</v>
      </c>
      <c r="C324" s="643" t="str">
        <f>A61</f>
        <v>H2O 2.0L 1000g 6bar</v>
      </c>
      <c r="D324" s="644"/>
      <c r="F324" s="643" t="s">
        <v>183</v>
      </c>
      <c r="G324" s="644"/>
      <c r="H324" s="472"/>
      <c r="I324" s="641" t="s">
        <v>183</v>
      </c>
      <c r="J324" s="642"/>
      <c r="K324" s="472"/>
      <c r="L324" s="643" t="str">
        <f>A102</f>
        <v>Klima D9-7 x3</v>
      </c>
      <c r="M324" s="644"/>
      <c r="O324" s="643" t="str">
        <f>A143</f>
        <v>p29-1G 55F29</v>
      </c>
      <c r="P324" s="644"/>
      <c r="R324" s="643" t="s">
        <v>183</v>
      </c>
      <c r="S324" s="644"/>
    </row>
    <row r="325" spans="1:19" x14ac:dyDescent="0.2">
      <c r="A325" s="398" t="str">
        <v>Aucun (2e ét. inerte)</v>
      </c>
      <c r="C325" s="643" t="s">
        <v>183</v>
      </c>
      <c r="D325" s="644"/>
      <c r="F325" s="643" t="s">
        <v>183</v>
      </c>
      <c r="G325" s="644"/>
      <c r="H325" s="472"/>
      <c r="I325" s="641" t="s">
        <v>183</v>
      </c>
      <c r="J325" s="642"/>
      <c r="K325" s="472"/>
      <c r="L325" s="643" t="str">
        <f>A309</f>
        <v>Aucun (2e ét. inerte)</v>
      </c>
      <c r="M325" s="644"/>
      <c r="O325" s="643" t="str">
        <f>A153</f>
        <v>p29-1G 56F120</v>
      </c>
      <c r="P325" s="644"/>
      <c r="R325" s="643" t="s">
        <v>183</v>
      </c>
      <c r="S325" s="644"/>
    </row>
    <row r="326" spans="1:19" x14ac:dyDescent="0.2">
      <c r="A326" s="398" t="str">
        <v xml:space="preserve"> </v>
      </c>
      <c r="C326" s="643" t="s">
        <v>183</v>
      </c>
      <c r="D326" s="644"/>
      <c r="F326" s="643" t="s">
        <v>183</v>
      </c>
      <c r="G326" s="644"/>
      <c r="H326" s="472"/>
      <c r="I326" s="641" t="s">
        <v>183</v>
      </c>
      <c r="J326" s="642"/>
      <c r="K326" s="472"/>
      <c r="L326" s="643" t="s">
        <v>183</v>
      </c>
      <c r="M326" s="644"/>
      <c r="O326" s="643" t="str">
        <f>A158</f>
        <v>p29-1G 57F59</v>
      </c>
      <c r="P326" s="644"/>
      <c r="R326" s="643" t="s">
        <v>183</v>
      </c>
      <c r="S326" s="644"/>
    </row>
    <row r="327" spans="1:19" x14ac:dyDescent="0.2">
      <c r="A327" s="398" t="str">
        <v xml:space="preserve"> </v>
      </c>
      <c r="C327" s="643" t="s">
        <v>183</v>
      </c>
      <c r="D327" s="644"/>
      <c r="F327" s="643" t="s">
        <v>183</v>
      </c>
      <c r="G327" s="644"/>
      <c r="H327" s="472"/>
      <c r="I327" s="641" t="s">
        <v>183</v>
      </c>
      <c r="J327" s="642"/>
      <c r="K327" s="472"/>
      <c r="L327" s="643" t="s">
        <v>183</v>
      </c>
      <c r="M327" s="644"/>
      <c r="O327" s="643" t="str">
        <f>A163</f>
        <v>p24-3G 60F50</v>
      </c>
      <c r="P327" s="644"/>
      <c r="R327" s="643" t="s">
        <v>183</v>
      </c>
      <c r="S327" s="644"/>
    </row>
    <row r="328" spans="1:19" x14ac:dyDescent="0.2">
      <c r="A328" s="398" t="str">
        <v xml:space="preserve"> </v>
      </c>
      <c r="C328" s="643" t="s">
        <v>183</v>
      </c>
      <c r="D328" s="644"/>
      <c r="F328" s="643" t="s">
        <v>183</v>
      </c>
      <c r="G328" s="644"/>
      <c r="H328" s="472"/>
      <c r="I328" s="641" t="s">
        <v>183</v>
      </c>
      <c r="J328" s="642"/>
      <c r="K328" s="472"/>
      <c r="L328" s="643" t="s">
        <v>183</v>
      </c>
      <c r="M328" s="644"/>
      <c r="O328" s="643" t="str">
        <f>A168</f>
        <v>p24-3G 68F79</v>
      </c>
      <c r="P328" s="644"/>
      <c r="R328" s="643" t="s">
        <v>183</v>
      </c>
      <c r="S328" s="644"/>
    </row>
    <row r="329" spans="1:19" x14ac:dyDescent="0.2">
      <c r="A329" s="398" t="str">
        <v xml:space="preserve"> </v>
      </c>
      <c r="C329" s="643" t="s">
        <v>183</v>
      </c>
      <c r="D329" s="644"/>
      <c r="F329" s="643" t="s">
        <v>183</v>
      </c>
      <c r="G329" s="644"/>
      <c r="H329" s="472"/>
      <c r="I329" s="641" t="s">
        <v>183</v>
      </c>
      <c r="J329" s="642"/>
      <c r="K329" s="472"/>
      <c r="L329" s="643" t="s">
        <v>183</v>
      </c>
      <c r="M329" s="644"/>
      <c r="O329" s="643" t="str">
        <f>A173</f>
        <v>p24-3G 68F240</v>
      </c>
      <c r="P329" s="644"/>
      <c r="R329" s="643" t="s">
        <v>183</v>
      </c>
      <c r="S329" s="644"/>
    </row>
    <row r="330" spans="1:19" x14ac:dyDescent="0.2">
      <c r="A330" s="398" t="str">
        <v xml:space="preserve"> </v>
      </c>
      <c r="C330" s="643" t="s">
        <v>183</v>
      </c>
      <c r="D330" s="644"/>
      <c r="F330" s="643" t="s">
        <v>183</v>
      </c>
      <c r="G330" s="644"/>
      <c r="H330" s="472"/>
      <c r="I330" s="641" t="s">
        <v>183</v>
      </c>
      <c r="J330" s="642"/>
      <c r="K330" s="472"/>
      <c r="L330" s="643" t="s">
        <v>183</v>
      </c>
      <c r="M330" s="644"/>
      <c r="O330" s="643" t="str">
        <f>A178</f>
        <v>p24-3G 73F30</v>
      </c>
      <c r="P330" s="644"/>
      <c r="R330" s="643" t="s">
        <v>183</v>
      </c>
      <c r="S330" s="644"/>
    </row>
    <row r="331" spans="1:19" x14ac:dyDescent="0.2">
      <c r="A331" s="398" t="str">
        <v xml:space="preserve"> </v>
      </c>
      <c r="C331" s="643" t="s">
        <v>183</v>
      </c>
      <c r="D331" s="644"/>
      <c r="F331" s="643" t="s">
        <v>183</v>
      </c>
      <c r="G331" s="644"/>
      <c r="H331" s="472"/>
      <c r="I331" s="649" t="s">
        <v>183</v>
      </c>
      <c r="J331" s="650"/>
      <c r="K331" s="472"/>
      <c r="L331" s="643" t="s">
        <v>183</v>
      </c>
      <c r="M331" s="644"/>
      <c r="O331" s="643" t="str">
        <f>A183</f>
        <v>p24-3G 74F85</v>
      </c>
      <c r="P331" s="644"/>
      <c r="R331" s="643" t="s">
        <v>183</v>
      </c>
      <c r="S331" s="644"/>
    </row>
    <row r="332" spans="1:19" x14ac:dyDescent="0.2">
      <c r="A332" s="462" t="str">
        <v xml:space="preserve"> </v>
      </c>
      <c r="C332" s="646" t="s">
        <v>183</v>
      </c>
      <c r="D332" s="647"/>
      <c r="F332" s="646" t="s">
        <v>183</v>
      </c>
      <c r="G332" s="647"/>
      <c r="H332" s="472"/>
      <c r="I332" s="646" t="s">
        <v>183</v>
      </c>
      <c r="J332" s="647"/>
      <c r="K332" s="472"/>
      <c r="L332" s="646" t="s">
        <v>183</v>
      </c>
      <c r="M332" s="647"/>
      <c r="O332" s="643" t="str">
        <f>A188</f>
        <v>p24-3G 75F51</v>
      </c>
      <c r="P332" s="644"/>
      <c r="R332" s="646" t="s">
        <v>183</v>
      </c>
      <c r="S332" s="647"/>
    </row>
    <row r="333" spans="1:19" x14ac:dyDescent="0.2">
      <c r="A333" s="398" t="str">
        <v xml:space="preserve"> </v>
      </c>
      <c r="C333" s="653" t="s">
        <v>183</v>
      </c>
      <c r="D333" s="653"/>
      <c r="F333" s="653" t="s">
        <v>183</v>
      </c>
      <c r="G333" s="653"/>
      <c r="I333" s="640" t="s">
        <v>183</v>
      </c>
      <c r="J333" s="640"/>
      <c r="L333" s="640" t="s">
        <v>183</v>
      </c>
      <c r="M333" s="640"/>
      <c r="O333" s="643" t="str">
        <f>A213</f>
        <v>p29-2G 84G88</v>
      </c>
      <c r="P333" s="644"/>
      <c r="R333" s="648" t="s">
        <v>183</v>
      </c>
      <c r="S333" s="648"/>
    </row>
    <row r="334" spans="1:19" x14ac:dyDescent="0.2">
      <c r="A334" s="398" t="str">
        <v xml:space="preserve"> </v>
      </c>
      <c r="C334" s="637" t="s">
        <v>183</v>
      </c>
      <c r="D334" s="637"/>
      <c r="F334" s="637" t="s">
        <v>183</v>
      </c>
      <c r="G334" s="637"/>
      <c r="I334" s="640" t="s">
        <v>183</v>
      </c>
      <c r="J334" s="640"/>
      <c r="L334" s="640" t="s">
        <v>183</v>
      </c>
      <c r="M334" s="640"/>
      <c r="O334" s="643" t="str">
        <f>A218</f>
        <v>p29-2G 93G80</v>
      </c>
      <c r="P334" s="644"/>
      <c r="R334" s="645" t="str">
        <f>A269</f>
        <v>Isard</v>
      </c>
      <c r="S334" s="645"/>
    </row>
    <row r="335" spans="1:19" x14ac:dyDescent="0.2">
      <c r="A335" s="398" t="str">
        <v xml:space="preserve"> </v>
      </c>
      <c r="C335" s="637" t="s">
        <v>183</v>
      </c>
      <c r="D335" s="637"/>
      <c r="F335" s="637" t="s">
        <v>183</v>
      </c>
      <c r="G335" s="637"/>
      <c r="I335" s="640" t="s">
        <v>183</v>
      </c>
      <c r="J335" s="640"/>
      <c r="L335" s="640" t="s">
        <v>183</v>
      </c>
      <c r="M335" s="640"/>
      <c r="O335" s="643" t="str">
        <f>A223</f>
        <v>p29-2G 110G250</v>
      </c>
      <c r="P335" s="644"/>
      <c r="R335" s="645" t="str">
        <f>A274</f>
        <v>Chamois</v>
      </c>
      <c r="S335" s="645"/>
    </row>
    <row r="336" spans="1:19" x14ac:dyDescent="0.2">
      <c r="A336" s="398" t="str">
        <v xml:space="preserve"> </v>
      </c>
      <c r="C336" s="637" t="s">
        <v>183</v>
      </c>
      <c r="D336" s="637"/>
      <c r="F336" s="637" t="s">
        <v>183</v>
      </c>
      <c r="G336" s="637"/>
      <c r="I336" s="640" t="s">
        <v>183</v>
      </c>
      <c r="J336" s="640"/>
      <c r="L336" s="640" t="s">
        <v>183</v>
      </c>
      <c r="M336" s="640"/>
      <c r="O336" s="643" t="str">
        <f>A228</f>
        <v>p29-2G 116G126</v>
      </c>
      <c r="P336" s="644"/>
      <c r="R336" s="645" t="str">
        <f>A284</f>
        <v>Pro54-5G WT</v>
      </c>
      <c r="S336" s="645"/>
    </row>
    <row r="337" spans="1:19" x14ac:dyDescent="0.2">
      <c r="A337" s="398" t="str">
        <v xml:space="preserve"> </v>
      </c>
      <c r="C337" s="637" t="s">
        <v>183</v>
      </c>
      <c r="D337" s="637"/>
      <c r="F337" s="637" t="s">
        <v>183</v>
      </c>
      <c r="G337" s="637"/>
      <c r="I337" s="640" t="s">
        <v>183</v>
      </c>
      <c r="J337" s="640"/>
      <c r="L337" s="640" t="s">
        <v>183</v>
      </c>
      <c r="M337" s="640"/>
      <c r="O337" s="643" t="str">
        <f>A233</f>
        <v>p29-3G 125G131</v>
      </c>
      <c r="P337" s="644"/>
      <c r="R337" s="645" t="str">
        <f>A294</f>
        <v>Pro98-6G Green</v>
      </c>
      <c r="S337" s="645"/>
    </row>
    <row r="338" spans="1:19" x14ac:dyDescent="0.2">
      <c r="A338" s="398" t="str">
        <v xml:space="preserve"> </v>
      </c>
      <c r="C338" s="637" t="s">
        <v>183</v>
      </c>
      <c r="D338" s="637"/>
      <c r="F338" s="637" t="s">
        <v>183</v>
      </c>
      <c r="G338" s="637"/>
      <c r="I338" s="640" t="s">
        <v>183</v>
      </c>
      <c r="J338" s="640"/>
      <c r="L338" s="640" t="s">
        <v>183</v>
      </c>
      <c r="M338" s="640"/>
      <c r="O338" s="643" t="str">
        <f>A248</f>
        <v>p38-1G 128G185</v>
      </c>
      <c r="P338" s="644"/>
      <c r="R338" s="645" t="str">
        <f>A299</f>
        <v>Pro98-3G WT</v>
      </c>
      <c r="S338" s="645"/>
    </row>
    <row r="339" spans="1:19" x14ac:dyDescent="0.2">
      <c r="A339" s="398" t="str">
        <v xml:space="preserve"> </v>
      </c>
      <c r="C339" s="637" t="s">
        <v>183</v>
      </c>
      <c r="D339" s="637"/>
      <c r="F339" s="637" t="s">
        <v>183</v>
      </c>
      <c r="G339" s="637"/>
      <c r="I339" s="640" t="s">
        <v>183</v>
      </c>
      <c r="J339" s="640"/>
      <c r="L339" s="640" t="s">
        <v>183</v>
      </c>
      <c r="M339" s="640"/>
      <c r="O339" s="643" t="str">
        <f>A243</f>
        <v>p38-1G 137G58</v>
      </c>
      <c r="P339" s="644"/>
      <c r="R339" s="645" t="str">
        <f>A309</f>
        <v>Aucun (2e ét. inerte)</v>
      </c>
      <c r="S339" s="645"/>
    </row>
    <row r="340" spans="1:19" x14ac:dyDescent="0.2">
      <c r="A340" s="398" t="str">
        <v xml:space="preserve"> </v>
      </c>
      <c r="C340" s="637" t="s">
        <v>183</v>
      </c>
      <c r="D340" s="637"/>
      <c r="F340" s="637" t="s">
        <v>183</v>
      </c>
      <c r="G340" s="637"/>
      <c r="I340" s="640" t="s">
        <v>183</v>
      </c>
      <c r="J340" s="640"/>
      <c r="L340" s="640" t="s">
        <v>183</v>
      </c>
      <c r="M340" s="640"/>
      <c r="O340" s="643" t="str">
        <f>A253</f>
        <v>p38-1G 141G78</v>
      </c>
      <c r="P340" s="644"/>
      <c r="R340" s="640" t="s">
        <v>183</v>
      </c>
      <c r="S340" s="640"/>
    </row>
    <row r="341" spans="1:19" x14ac:dyDescent="0.2">
      <c r="A341" s="398" t="str">
        <v xml:space="preserve"> </v>
      </c>
      <c r="C341" s="637" t="s">
        <v>183</v>
      </c>
      <c r="D341" s="637"/>
      <c r="F341" s="637" t="s">
        <v>183</v>
      </c>
      <c r="G341" s="637"/>
      <c r="I341" s="637" t="s">
        <v>183</v>
      </c>
      <c r="J341" s="637"/>
      <c r="L341" s="640" t="s">
        <v>183</v>
      </c>
      <c r="M341" s="640"/>
      <c r="O341" s="643" t="str">
        <f>A193</f>
        <v>p24-6G 140G145 PK</v>
      </c>
      <c r="P341" s="644"/>
      <c r="R341" s="637" t="s">
        <v>183</v>
      </c>
      <c r="S341" s="637"/>
    </row>
    <row r="342" spans="1:19" x14ac:dyDescent="0.2">
      <c r="A342" s="398" t="str">
        <v xml:space="preserve"> </v>
      </c>
      <c r="C342" s="637" t="s">
        <v>183</v>
      </c>
      <c r="D342" s="637"/>
      <c r="F342" s="637" t="s">
        <v>183</v>
      </c>
      <c r="G342" s="637"/>
      <c r="I342" s="637" t="s">
        <v>183</v>
      </c>
      <c r="J342" s="637"/>
      <c r="L342" s="640" t="s">
        <v>183</v>
      </c>
      <c r="M342" s="640"/>
      <c r="O342" s="643" t="str">
        <f>A198</f>
        <v>Pandora (Pro24-6G BS)</v>
      </c>
      <c r="P342" s="644"/>
      <c r="R342" s="637" t="s">
        <v>183</v>
      </c>
      <c r="S342" s="637"/>
    </row>
    <row r="343" spans="1:19" x14ac:dyDescent="0.2">
      <c r="A343" s="398" t="str">
        <v xml:space="preserve"> </v>
      </c>
      <c r="C343" s="637" t="s">
        <v>183</v>
      </c>
      <c r="D343" s="637"/>
      <c r="F343" s="637" t="s">
        <v>183</v>
      </c>
      <c r="G343" s="637"/>
      <c r="I343" s="637" t="s">
        <v>183</v>
      </c>
      <c r="J343" s="637"/>
      <c r="L343" s="637" t="s">
        <v>183</v>
      </c>
      <c r="M343" s="637"/>
      <c r="O343" s="641" t="str">
        <f>A203</f>
        <v>p24-6G 142G117 WT</v>
      </c>
      <c r="P343" s="642"/>
      <c r="R343" s="637" t="s">
        <v>183</v>
      </c>
      <c r="S343" s="637"/>
    </row>
    <row r="344" spans="1:19" x14ac:dyDescent="0.2">
      <c r="A344" s="398" t="str">
        <v xml:space="preserve"> </v>
      </c>
      <c r="C344" s="637" t="s">
        <v>183</v>
      </c>
      <c r="D344" s="637"/>
      <c r="F344" s="637" t="s">
        <v>183</v>
      </c>
      <c r="G344" s="637"/>
      <c r="I344" s="637" t="s">
        <v>183</v>
      </c>
      <c r="J344" s="637"/>
      <c r="L344" s="637" t="s">
        <v>183</v>
      </c>
      <c r="M344" s="637"/>
      <c r="O344" s="641" t="str">
        <f>A208</f>
        <v>p24-6G 139G107 DT</v>
      </c>
      <c r="P344" s="642"/>
      <c r="R344" s="637" t="s">
        <v>183</v>
      </c>
      <c r="S344" s="637"/>
    </row>
    <row r="345" spans="1:19" x14ac:dyDescent="0.2">
      <c r="A345" s="398" t="str">
        <v xml:space="preserve"> </v>
      </c>
      <c r="C345" s="637" t="s">
        <v>183</v>
      </c>
      <c r="D345" s="637"/>
      <c r="F345" s="637" t="s">
        <v>183</v>
      </c>
      <c r="G345" s="637"/>
      <c r="I345" s="637" t="s">
        <v>183</v>
      </c>
      <c r="J345" s="637"/>
      <c r="L345" s="637" t="s">
        <v>183</v>
      </c>
      <c r="M345" s="637"/>
      <c r="O345" s="641" t="str">
        <f>A263</f>
        <v>Cariacou</v>
      </c>
      <c r="P345" s="642"/>
      <c r="R345" s="637" t="s">
        <v>183</v>
      </c>
      <c r="S345" s="637"/>
    </row>
    <row r="346" spans="1:19" x14ac:dyDescent="0.2">
      <c r="A346" s="473" t="str">
        <v xml:space="preserve"> </v>
      </c>
      <c r="C346" s="637" t="s">
        <v>183</v>
      </c>
      <c r="D346" s="637"/>
      <c r="F346" s="637" t="s">
        <v>183</v>
      </c>
      <c r="G346" s="637"/>
      <c r="I346" s="637" t="s">
        <v>183</v>
      </c>
      <c r="J346" s="637"/>
      <c r="L346" s="637" t="s">
        <v>183</v>
      </c>
      <c r="M346" s="637"/>
      <c r="O346" s="638" t="str">
        <f>A258</f>
        <v>Wapiti</v>
      </c>
      <c r="P346" s="639"/>
      <c r="R346" s="637" t="s">
        <v>183</v>
      </c>
      <c r="S346" s="637"/>
    </row>
  </sheetData>
  <dataConsolidate/>
  <mergeCells count="186">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 ref="C345:D345"/>
    <mergeCell ref="C346:D346"/>
    <mergeCell ref="C335:D335"/>
    <mergeCell ref="C336:D336"/>
    <mergeCell ref="C337:D337"/>
    <mergeCell ref="C338:D338"/>
    <mergeCell ref="C339:D339"/>
    <mergeCell ref="C340:D340"/>
    <mergeCell ref="C334:D334"/>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8" activePane="bottomRight" state="frozen"/>
      <selection pane="topRight" activeCell="D1" sqref="D1"/>
      <selection pane="bottomLeft" activeCell="A8" sqref="A8"/>
      <selection pane="bottomRight" activeCell="K2" sqref="K1:K1048576"/>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3.2</v>
      </c>
      <c r="D4" s="292" t="s">
        <v>14</v>
      </c>
      <c r="E4" s="293" t="s">
        <v>14</v>
      </c>
      <c r="F4" s="294" t="s">
        <v>14</v>
      </c>
      <c r="G4" s="292">
        <f>vit_xz*COS(Beta)</f>
        <v>38.529356904449145</v>
      </c>
      <c r="H4" s="293">
        <f>vit_xz*SIN(Beta)</f>
        <v>148.2027230971448</v>
      </c>
      <c r="I4" s="349">
        <f>V_ini</f>
        <v>153.12922149896602</v>
      </c>
      <c r="J4" s="350">
        <f>X_ini</f>
        <v>131.1551130355156</v>
      </c>
      <c r="K4" s="351">
        <f>Z_ini</f>
        <v>564.96320263534824</v>
      </c>
      <c r="L4" s="327">
        <f t="shared" ref="L4:L67" si="0">SQRT(pos_x^2+pos_z^2)</f>
        <v>579.98714124310413</v>
      </c>
      <c r="M4" s="292">
        <f>RADIANS(N4)</f>
        <v>1.3164494482016245</v>
      </c>
      <c r="N4" s="349">
        <f>Beta_rampe</f>
        <v>75.426997324279156</v>
      </c>
      <c r="P4" s="292" t="s">
        <v>14</v>
      </c>
      <c r="Q4" s="294" t="s">
        <v>14</v>
      </c>
      <c r="R4" s="292" t="s">
        <v>14</v>
      </c>
      <c r="S4" s="351">
        <f ca="1">m_tot</f>
        <v>3.0551000000000004</v>
      </c>
      <c r="T4" s="327">
        <f t="shared" ref="T4:T67" ca="1" si="1">m*g</f>
        <v>29.970531000000005</v>
      </c>
      <c r="U4" s="328">
        <f t="shared" ref="U4:U67" si="2">IF(pos_xz&lt;L_rampe,Poids*COS(Beta),0)</f>
        <v>0</v>
      </c>
      <c r="V4" s="329">
        <f t="shared" ref="V4:V67" si="3">Rho_moyen*(20000-Alt_rampe-pos_z)/(20000+Alt_rampe+pos_z)</f>
        <v>1.1576932981684489</v>
      </c>
      <c r="W4" s="327">
        <f t="shared" ref="W4:W67" si="4">1/2*Rho*Sref*Cx*vit_xz^2</f>
        <v>55.588190581541461</v>
      </c>
      <c r="Y4" s="295" t="s">
        <v>14</v>
      </c>
      <c r="Z4" s="296" t="s">
        <v>14</v>
      </c>
      <c r="AA4" s="297" t="s">
        <v>14</v>
      </c>
      <c r="AC4" s="320">
        <f>IF(ABS(t-ROUND(t,0))&lt;0.001,t,-1)</f>
        <v>-1</v>
      </c>
      <c r="AD4" s="321">
        <f>IF(ABS(t-ROUND(t,0))&lt;0.001,pos_x,-1)</f>
        <v>-1</v>
      </c>
      <c r="AE4" s="322">
        <f t="shared" ref="AE4:AE67" si="5">IF(t&lt;T_para, pos_z, NA())</f>
        <v>564.96320263534824</v>
      </c>
      <c r="AG4" s="292" t="s">
        <v>14</v>
      </c>
      <c r="AH4" s="294" t="s">
        <v>14</v>
      </c>
    </row>
    <row r="5" spans="1:248" x14ac:dyDescent="0.2">
      <c r="A5" s="347">
        <f t="shared" ref="A5:A68" ca="1" si="6">IF(B4+0.01&lt;=T_ini+ROUNDUP(Temps_fin_propu,0), 0.01, IF(K4&gt;0, 0.1, 0.0001))</f>
        <v>0.01</v>
      </c>
      <c r="B5" s="304">
        <f t="shared" ref="B5:B68" ca="1" si="7">B4+pas</f>
        <v>3.21</v>
      </c>
      <c r="D5" s="306">
        <f t="shared" ref="D5:D68" ca="1" si="8">IF(AND(L4&lt;L_rampe,Poussee&lt;Poids*SIN(M4)),0,(-W4+Poussee)/m*COS(M4)-U4/m*SIN(M4))</f>
        <v>-4.5781177429947366</v>
      </c>
      <c r="E5" s="307">
        <f t="shared" ref="E5:E68" ca="1" si="9">IF(AND(L4&lt;L_rampe,Poussee&lt;Poids*SIN(M4)),0,(-W4+Poussee)/m*SIN(M4)+U4/m*COS(M4)-Poids/m)</f>
        <v>-27.419676638356414</v>
      </c>
      <c r="F5" s="304">
        <f t="shared" ref="F5:F68" ca="1" si="10">SQRT(acc_x^2+acc_z^2)</f>
        <v>27.7992415188032</v>
      </c>
      <c r="G5" s="306">
        <f t="shared" ref="G5:G68" ca="1" si="11">G4+acc_x*pas</f>
        <v>38.4835757270192</v>
      </c>
      <c r="H5" s="307">
        <f t="shared" ref="H5:H68" ca="1" si="12">H4+acc_z*pas</f>
        <v>147.92852633076123</v>
      </c>
      <c r="I5" s="304">
        <f t="shared" ref="I5:I68" ca="1" si="13">SQRT(vit_x^2+vit_z^2)</f>
        <v>152.85232907328543</v>
      </c>
      <c r="J5" s="306">
        <f t="shared" ref="J5:J68" ca="1" si="14">J4+0.5*(vit_x+G4)*pas*(K4&gt;=0)</f>
        <v>131.54017769867295</v>
      </c>
      <c r="K5" s="307">
        <f t="shared" ref="K5:K68" ca="1" si="15">K4+0.5*(vit_z+H4)*pas</f>
        <v>566.4438588824878</v>
      </c>
      <c r="L5" s="304">
        <f t="shared" ca="1" si="0"/>
        <v>581.51652050021949</v>
      </c>
      <c r="M5" s="306">
        <f t="shared" ref="M5:M68" ca="1" si="16">IF(AND(L4&gt;L_rampe,G5&gt;0),ATAN2(G5,H5),$M$4)</f>
        <v>1.316287963779291</v>
      </c>
      <c r="N5" s="304">
        <f t="shared" ref="N5:N68" ca="1" si="17">DEGREES(Beta)</f>
        <v>75.417744948422353</v>
      </c>
      <c r="P5" s="310">
        <f t="shared" ref="P5:P68" ca="1" si="18">MATCH(t-pas/2-T_ini,CdP_t)</f>
        <v>1</v>
      </c>
      <c r="Q5" s="304">
        <f t="shared" ref="Q5:Q68" ca="1" si="19">(INDEX(CdP,2,i_P+1)-INDEX(CdP,2,i_P+0))/(INDEX(CdP,1,i_P+1)-INDEX(CdP,1,i_P+0))*(t-pas/2-T_ini-INDEX(CdP,1,i_P+0))+INDEX(CdP,2,i_P+0)</f>
        <v>4.9999999999998928E-4</v>
      </c>
      <c r="R5" s="306">
        <f t="shared" ref="R5:R68" ca="1" si="20">Poussee/(g*ISP)</f>
        <v>4.9999999999998925E-5</v>
      </c>
      <c r="S5" s="307">
        <f t="shared" ref="S5:S68" ca="1" si="21">S4-Débit*pas</f>
        <v>3.0550995000000003</v>
      </c>
      <c r="T5" s="304">
        <f t="shared" ca="1" si="1"/>
        <v>29.970526095000004</v>
      </c>
      <c r="U5" s="311">
        <f t="shared" ca="1" si="2"/>
        <v>0</v>
      </c>
      <c r="V5" s="306">
        <f t="shared" ca="1" si="3"/>
        <v>1.1575217590467046</v>
      </c>
      <c r="W5" s="304">
        <f t="shared" ca="1" si="4"/>
        <v>55.379133259911661</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566.4438588824878</v>
      </c>
      <c r="AG5" s="306">
        <f t="shared" ref="AG5:AG68" ca="1" si="27">IF(AND(L4&lt;L_rampe,Poussee&lt;Poids*SIN(M4)),0,(-W4+Poussee)/m-Poids*SIN(M4)/m)</f>
        <v>-27.689441866238774</v>
      </c>
      <c r="AH5" s="304">
        <f t="shared" ref="AH5:AH68" ca="1" si="28">IF(AND(L4&lt;L_rampe,Poussee&lt;Poids*SIN(M4)), g*SIN(M4), (-W4+Poussee)/m)</f>
        <v>-18.195050793449266</v>
      </c>
    </row>
    <row r="6" spans="1:248" x14ac:dyDescent="0.2">
      <c r="A6" s="347">
        <f t="shared" ca="1" si="6"/>
        <v>0.01</v>
      </c>
      <c r="B6" s="304">
        <f t="shared" ca="1" si="7"/>
        <v>3.2199999999999998</v>
      </c>
      <c r="D6" s="306">
        <f t="shared" ca="1" si="8"/>
        <v>-4.5636528649140935</v>
      </c>
      <c r="E6" s="307">
        <f t="shared" ca="1" si="9"/>
        <v>-27.352404265670067</v>
      </c>
      <c r="F6" s="304">
        <f t="shared" ca="1" si="10"/>
        <v>27.73050570372067</v>
      </c>
      <c r="G6" s="306">
        <f t="shared" ca="1" si="11"/>
        <v>38.43793919837006</v>
      </c>
      <c r="H6" s="307">
        <f t="shared" ca="1" si="12"/>
        <v>147.65500228810453</v>
      </c>
      <c r="I6" s="304">
        <f t="shared" ca="1" si="13"/>
        <v>152.57612811484549</v>
      </c>
      <c r="J6" s="306">
        <f t="shared" ca="1" si="14"/>
        <v>131.9247852732999</v>
      </c>
      <c r="K6" s="307">
        <f t="shared" ca="1" si="15"/>
        <v>567.92177652558212</v>
      </c>
      <c r="L6" s="304">
        <f t="shared" ca="1" si="0"/>
        <v>583.04313152748784</v>
      </c>
      <c r="M6" s="306">
        <f t="shared" ca="1" si="16"/>
        <v>1.3161260865445679</v>
      </c>
      <c r="N6" s="304">
        <f t="shared" ca="1" si="17"/>
        <v>75.408470066073463</v>
      </c>
      <c r="P6" s="310">
        <f t="shared" ca="1" si="18"/>
        <v>1</v>
      </c>
      <c r="Q6" s="304">
        <f t="shared" ca="1" si="19"/>
        <v>1.4999999999999679E-3</v>
      </c>
      <c r="R6" s="306">
        <f t="shared" ca="1" si="20"/>
        <v>1.4999999999999679E-4</v>
      </c>
      <c r="S6" s="307">
        <f t="shared" ca="1" si="21"/>
        <v>3.0550980000000001</v>
      </c>
      <c r="T6" s="304">
        <f t="shared" ca="1" si="1"/>
        <v>29.970511380000001</v>
      </c>
      <c r="U6" s="311">
        <f t="shared" ca="1" si="2"/>
        <v>0</v>
      </c>
      <c r="V6" s="306">
        <f t="shared" ca="1" si="3"/>
        <v>1.1573505618309137</v>
      </c>
      <c r="W6" s="304">
        <f t="shared" ca="1" si="4"/>
        <v>55.171015225540621</v>
      </c>
      <c r="Y6" s="314" t="str">
        <f t="shared" ca="1" si="22"/>
        <v/>
      </c>
      <c r="Z6" s="315" t="str">
        <f t="shared" ca="1" si="23"/>
        <v/>
      </c>
      <c r="AA6" s="316" t="str">
        <f t="shared" ca="1" si="24"/>
        <v/>
      </c>
      <c r="AC6" s="310" t="e">
        <f t="shared" ca="1" si="25"/>
        <v>#N/A</v>
      </c>
      <c r="AD6" s="323" t="e">
        <f t="shared" ca="1" si="26"/>
        <v>#N/A</v>
      </c>
      <c r="AE6" s="324">
        <f t="shared" ca="1" si="5"/>
        <v>567.92177652558212</v>
      </c>
      <c r="AG6" s="306">
        <f t="shared" ca="1" si="27"/>
        <v>-27.620295751060386</v>
      </c>
      <c r="AH6" s="304">
        <f t="shared" ca="1" si="28"/>
        <v>-18.126303398421804</v>
      </c>
    </row>
    <row r="7" spans="1:248" x14ac:dyDescent="0.2">
      <c r="A7" s="347">
        <f t="shared" ca="1" si="6"/>
        <v>0.01</v>
      </c>
      <c r="B7" s="304">
        <f t="shared" ca="1" si="7"/>
        <v>3.2299999999999995</v>
      </c>
      <c r="D7" s="306">
        <f t="shared" ca="1" si="8"/>
        <v>-4.5492521708642721</v>
      </c>
      <c r="E7" s="307">
        <f t="shared" ca="1" si="9"/>
        <v>-27.285438426381937</v>
      </c>
      <c r="F7" s="304">
        <f t="shared" ca="1" si="10"/>
        <v>27.662083172349718</v>
      </c>
      <c r="G7" s="306">
        <f t="shared" ca="1" si="11"/>
        <v>38.392446676661415</v>
      </c>
      <c r="H7" s="307">
        <f t="shared" ca="1" si="12"/>
        <v>147.38214790384072</v>
      </c>
      <c r="I7" s="304">
        <f t="shared" ca="1" si="13"/>
        <v>152.30061550292524</v>
      </c>
      <c r="J7" s="306">
        <f t="shared" ca="1" si="14"/>
        <v>132.30893720267505</v>
      </c>
      <c r="K7" s="307">
        <f t="shared" ca="1" si="15"/>
        <v>569.3969622765419</v>
      </c>
      <c r="L7" s="304">
        <f t="shared" ca="1" si="0"/>
        <v>584.56698120357009</v>
      </c>
      <c r="M7" s="306">
        <f t="shared" ca="1" si="16"/>
        <v>1.3159638155654809</v>
      </c>
      <c r="N7" s="304">
        <f t="shared" ca="1" si="17"/>
        <v>75.399172623834332</v>
      </c>
      <c r="P7" s="310">
        <f t="shared" ca="1" si="18"/>
        <v>1</v>
      </c>
      <c r="Q7" s="304">
        <f t="shared" ca="1" si="19"/>
        <v>2.4999999999999467E-3</v>
      </c>
      <c r="R7" s="306">
        <f t="shared" ca="1" si="20"/>
        <v>2.4999999999999469E-4</v>
      </c>
      <c r="S7" s="307">
        <f t="shared" ca="1" si="21"/>
        <v>3.0550955000000002</v>
      </c>
      <c r="T7" s="304">
        <f t="shared" ca="1" si="1"/>
        <v>29.970486855000004</v>
      </c>
      <c r="U7" s="311">
        <f t="shared" ca="1" si="2"/>
        <v>0</v>
      </c>
      <c r="V7" s="306">
        <f t="shared" ca="1" si="3"/>
        <v>1.1571797056016788</v>
      </c>
      <c r="W7" s="304">
        <f t="shared" ca="1" si="4"/>
        <v>54.963830906592705</v>
      </c>
      <c r="Y7" s="314" t="str">
        <f t="shared" ca="1" si="22"/>
        <v/>
      </c>
      <c r="Z7" s="315" t="str">
        <f t="shared" ca="1" si="23"/>
        <v/>
      </c>
      <c r="AA7" s="316" t="str">
        <f t="shared" ca="1" si="24"/>
        <v/>
      </c>
      <c r="AC7" s="310" t="e">
        <f t="shared" ca="1" si="25"/>
        <v>#N/A</v>
      </c>
      <c r="AD7" s="323" t="e">
        <f t="shared" ca="1" si="26"/>
        <v>#N/A</v>
      </c>
      <c r="AE7" s="324">
        <f t="shared" ca="1" si="5"/>
        <v>569.3969622765419</v>
      </c>
      <c r="AG7" s="306">
        <f t="shared" ca="1" si="27"/>
        <v>-27.551461710031944</v>
      </c>
      <c r="AH7" s="304">
        <f t="shared" ca="1" si="28"/>
        <v>-18.057869295915829</v>
      </c>
    </row>
    <row r="8" spans="1:248" x14ac:dyDescent="0.2">
      <c r="A8" s="347">
        <f t="shared" ca="1" si="6"/>
        <v>0.01</v>
      </c>
      <c r="B8" s="304">
        <f t="shared" ca="1" si="7"/>
        <v>3.2399999999999993</v>
      </c>
      <c r="D8" s="306">
        <f t="shared" ca="1" si="8"/>
        <v>-4.5349152701837294</v>
      </c>
      <c r="E8" s="307">
        <f t="shared" ca="1" si="9"/>
        <v>-27.218777270970342</v>
      </c>
      <c r="F8" s="304">
        <f t="shared" ca="1" si="10"/>
        <v>27.593972034385288</v>
      </c>
      <c r="G8" s="306">
        <f t="shared" ca="1" si="11"/>
        <v>38.347097523959576</v>
      </c>
      <c r="H8" s="307">
        <f t="shared" ca="1" si="12"/>
        <v>147.109960131131</v>
      </c>
      <c r="I8" s="304">
        <f t="shared" ca="1" si="13"/>
        <v>152.02578813574695</v>
      </c>
      <c r="J8" s="306">
        <f t="shared" ca="1" si="14"/>
        <v>132.69263492367816</v>
      </c>
      <c r="K8" s="307">
        <f t="shared" ca="1" si="15"/>
        <v>570.86942281671679</v>
      </c>
      <c r="L8" s="304">
        <f t="shared" ca="1" si="0"/>
        <v>586.08807637596578</v>
      </c>
      <c r="M8" s="306">
        <f t="shared" ca="1" si="16"/>
        <v>1.3158011499064703</v>
      </c>
      <c r="N8" s="304">
        <f t="shared" ca="1" si="17"/>
        <v>75.389852568101304</v>
      </c>
      <c r="P8" s="310">
        <f t="shared" ca="1" si="18"/>
        <v>1</v>
      </c>
      <c r="Q8" s="304">
        <f t="shared" ca="1" si="19"/>
        <v>3.499999999999925E-3</v>
      </c>
      <c r="R8" s="306">
        <f t="shared" ca="1" si="20"/>
        <v>3.4999999999999252E-4</v>
      </c>
      <c r="S8" s="307">
        <f t="shared" ca="1" si="21"/>
        <v>3.0550920000000001</v>
      </c>
      <c r="T8" s="304">
        <f t="shared" ca="1" si="1"/>
        <v>29.970452520000002</v>
      </c>
      <c r="U8" s="311">
        <f t="shared" ca="1" si="2"/>
        <v>0</v>
      </c>
      <c r="V8" s="306">
        <f t="shared" ca="1" si="3"/>
        <v>1.1570091894439025</v>
      </c>
      <c r="W8" s="304">
        <f t="shared" ca="1" si="4"/>
        <v>54.757574773222906</v>
      </c>
      <c r="Y8" s="314" t="str">
        <f t="shared" ca="1" si="22"/>
        <v/>
      </c>
      <c r="Z8" s="315" t="str">
        <f t="shared" ca="1" si="23"/>
        <v/>
      </c>
      <c r="AA8" s="316" t="str">
        <f t="shared" ca="1" si="24"/>
        <v/>
      </c>
      <c r="AC8" s="310" t="e">
        <f t="shared" ca="1" si="25"/>
        <v>#N/A</v>
      </c>
      <c r="AD8" s="323" t="e">
        <f t="shared" ca="1" si="26"/>
        <v>#N/A</v>
      </c>
      <c r="AE8" s="324">
        <f t="shared" ca="1" si="5"/>
        <v>570.86942281671679</v>
      </c>
      <c r="AG8" s="306">
        <f t="shared" ca="1" si="27"/>
        <v>-27.482937848830694</v>
      </c>
      <c r="AH8" s="304">
        <f t="shared" ca="1" si="28"/>
        <v>-17.989746595713878</v>
      </c>
    </row>
    <row r="9" spans="1:248" x14ac:dyDescent="0.2">
      <c r="A9" s="347">
        <f t="shared" ca="1" si="6"/>
        <v>0.01</v>
      </c>
      <c r="B9" s="304">
        <f t="shared" ca="1" si="7"/>
        <v>3.2499999999999991</v>
      </c>
      <c r="D9" s="306">
        <f t="shared" ca="1" si="8"/>
        <v>-4.5206417751681309</v>
      </c>
      <c r="E9" s="307">
        <f t="shared" ca="1" si="9"/>
        <v>-27.15241896395397</v>
      </c>
      <c r="F9" s="304">
        <f t="shared" ca="1" si="10"/>
        <v>27.526170413871277</v>
      </c>
      <c r="G9" s="306">
        <f t="shared" ca="1" si="11"/>
        <v>38.301891106207897</v>
      </c>
      <c r="H9" s="307">
        <f t="shared" ca="1" si="12"/>
        <v>146.83843594149147</v>
      </c>
      <c r="I9" s="304">
        <f t="shared" ca="1" si="13"/>
        <v>151.75164293033305</v>
      </c>
      <c r="J9" s="306">
        <f t="shared" ca="1" si="14"/>
        <v>133.07587986682898</v>
      </c>
      <c r="K9" s="307">
        <f t="shared" ca="1" si="15"/>
        <v>572.33916479707989</v>
      </c>
      <c r="L9" s="304">
        <f t="shared" ca="1" si="0"/>
        <v>587.60642386120116</v>
      </c>
      <c r="M9" s="306">
        <f t="shared" ca="1" si="16"/>
        <v>1.3156380886283758</v>
      </c>
      <c r="N9" s="304">
        <f t="shared" ca="1" si="17"/>
        <v>75.380509845064481</v>
      </c>
      <c r="P9" s="310">
        <f t="shared" ca="1" si="18"/>
        <v>1</v>
      </c>
      <c r="Q9" s="304">
        <f t="shared" ca="1" si="19"/>
        <v>4.4999999999999034E-3</v>
      </c>
      <c r="R9" s="306">
        <f t="shared" ca="1" si="20"/>
        <v>4.4999999999999034E-4</v>
      </c>
      <c r="S9" s="307">
        <f t="shared" ca="1" si="21"/>
        <v>3.0550875</v>
      </c>
      <c r="T9" s="304">
        <f t="shared" ca="1" si="1"/>
        <v>29.970408375000002</v>
      </c>
      <c r="U9" s="311">
        <f t="shared" ca="1" si="2"/>
        <v>0</v>
      </c>
      <c r="V9" s="306">
        <f t="shared" ca="1" si="3"/>
        <v>1.1568390124467562</v>
      </c>
      <c r="W9" s="304">
        <f t="shared" ca="1" si="4"/>
        <v>54.552241337195944</v>
      </c>
      <c r="Y9" s="314" t="str">
        <f t="shared" ca="1" si="22"/>
        <v/>
      </c>
      <c r="Z9" s="315" t="str">
        <f t="shared" ca="1" si="23"/>
        <v/>
      </c>
      <c r="AA9" s="316" t="str">
        <f t="shared" ca="1" si="24"/>
        <v/>
      </c>
      <c r="AC9" s="310" t="e">
        <f t="shared" ca="1" si="25"/>
        <v>#N/A</v>
      </c>
      <c r="AD9" s="323" t="e">
        <f t="shared" ca="1" si="26"/>
        <v>#N/A</v>
      </c>
      <c r="AE9" s="324">
        <f t="shared" ca="1" si="5"/>
        <v>572.33916479707989</v>
      </c>
      <c r="AG9" s="306">
        <f t="shared" ca="1" si="27"/>
        <v>-27.414722287463668</v>
      </c>
      <c r="AH9" s="304">
        <f t="shared" ca="1" si="28"/>
        <v>-17.921933421947131</v>
      </c>
    </row>
    <row r="10" spans="1:248" x14ac:dyDescent="0.2">
      <c r="A10" s="347">
        <f t="shared" ca="1" si="6"/>
        <v>0.01</v>
      </c>
      <c r="B10" s="304">
        <f t="shared" ca="1" si="7"/>
        <v>3.2599999999999989</v>
      </c>
      <c r="D10" s="306">
        <f t="shared" ca="1" si="8"/>
        <v>-4.5064313010433823</v>
      </c>
      <c r="E10" s="307">
        <f t="shared" ca="1" si="9"/>
        <v>-27.08636168376399</v>
      </c>
      <c r="F10" s="304">
        <f t="shared" ca="1" si="10"/>
        <v>27.458676449069817</v>
      </c>
      <c r="G10" s="306">
        <f t="shared" ca="1" si="11"/>
        <v>38.256826793197462</v>
      </c>
      <c r="H10" s="307">
        <f t="shared" ca="1" si="12"/>
        <v>146.56757232465384</v>
      </c>
      <c r="I10" s="304">
        <f t="shared" ca="1" si="13"/>
        <v>151.47817682236391</v>
      </c>
      <c r="J10" s="306">
        <f t="shared" ca="1" si="14"/>
        <v>133.45867345632601</v>
      </c>
      <c r="K10" s="307">
        <f t="shared" ca="1" si="15"/>
        <v>573.80619483841065</v>
      </c>
      <c r="L10" s="304">
        <f t="shared" ca="1" si="0"/>
        <v>589.12203044501598</v>
      </c>
      <c r="M10" s="306">
        <f t="shared" ca="1" si="16"/>
        <v>1.3154746307884215</v>
      </c>
      <c r="N10" s="304">
        <f t="shared" ca="1" si="17"/>
        <v>75.371144400706768</v>
      </c>
      <c r="P10" s="310">
        <f t="shared" ca="1" si="18"/>
        <v>1</v>
      </c>
      <c r="Q10" s="304">
        <f t="shared" ca="1" si="19"/>
        <v>5.4999999999998826E-3</v>
      </c>
      <c r="R10" s="306">
        <f t="shared" ca="1" si="20"/>
        <v>5.4999999999998822E-4</v>
      </c>
      <c r="S10" s="307">
        <f t="shared" ca="1" si="21"/>
        <v>3.0550820000000001</v>
      </c>
      <c r="T10" s="304">
        <f t="shared" ca="1" si="1"/>
        <v>29.970354420000003</v>
      </c>
      <c r="U10" s="311">
        <f t="shared" ca="1" si="2"/>
        <v>0</v>
      </c>
      <c r="V10" s="306">
        <f t="shared" ca="1" si="3"/>
        <v>1.1566691737036583</v>
      </c>
      <c r="W10" s="304">
        <f t="shared" ca="1" si="4"/>
        <v>54.347825151509412</v>
      </c>
      <c r="Y10" s="314" t="str">
        <f t="shared" ca="1" si="22"/>
        <v/>
      </c>
      <c r="Z10" s="315" t="str">
        <f t="shared" ca="1" si="23"/>
        <v/>
      </c>
      <c r="AA10" s="316" t="str">
        <f t="shared" ca="1" si="24"/>
        <v/>
      </c>
      <c r="AC10" s="310" t="e">
        <f t="shared" ca="1" si="25"/>
        <v>#N/A</v>
      </c>
      <c r="AD10" s="323" t="e">
        <f t="shared" ca="1" si="26"/>
        <v>#N/A</v>
      </c>
      <c r="AE10" s="324">
        <f t="shared" ca="1" si="5"/>
        <v>573.80619483841065</v>
      </c>
      <c r="AG10" s="306">
        <f t="shared" ca="1" si="27"/>
        <v>-27.34681316013684</v>
      </c>
      <c r="AH10" s="304">
        <f t="shared" ca="1" si="28"/>
        <v>-17.854427912964674</v>
      </c>
    </row>
    <row r="11" spans="1:248" x14ac:dyDescent="0.2">
      <c r="A11" s="347">
        <f t="shared" ca="1" si="6"/>
        <v>0.01</v>
      </c>
      <c r="B11" s="304">
        <f t="shared" ca="1" si="7"/>
        <v>3.2699999999999987</v>
      </c>
      <c r="D11" s="306">
        <f t="shared" ca="1" si="8"/>
        <v>-4.4922834659389448</v>
      </c>
      <c r="E11" s="307">
        <f t="shared" ca="1" si="9"/>
        <v>-27.020603622617465</v>
      </c>
      <c r="F11" s="304">
        <f t="shared" ca="1" si="10"/>
        <v>27.391488292331918</v>
      </c>
      <c r="G11" s="306">
        <f t="shared" ca="1" si="11"/>
        <v>38.211903958538073</v>
      </c>
      <c r="H11" s="307">
        <f t="shared" ca="1" si="12"/>
        <v>146.29736628842767</v>
      </c>
      <c r="I11" s="304">
        <f t="shared" ca="1" si="13"/>
        <v>151.20538676603724</v>
      </c>
      <c r="J11" s="306">
        <f t="shared" ca="1" si="14"/>
        <v>133.84101711008469</v>
      </c>
      <c r="K11" s="307">
        <f t="shared" ca="1" si="15"/>
        <v>575.27051953147611</v>
      </c>
      <c r="L11" s="304">
        <f t="shared" ca="1" si="0"/>
        <v>590.63490288254752</v>
      </c>
      <c r="M11" s="306">
        <f t="shared" ca="1" si="16"/>
        <v>1.3153107754402018</v>
      </c>
      <c r="N11" s="304">
        <f t="shared" ca="1" si="17"/>
        <v>75.361756180803141</v>
      </c>
      <c r="P11" s="310">
        <f t="shared" ca="1" si="18"/>
        <v>1</v>
      </c>
      <c r="Q11" s="304">
        <f t="shared" ca="1" si="19"/>
        <v>6.4999999999998609E-3</v>
      </c>
      <c r="R11" s="306">
        <f t="shared" ca="1" si="20"/>
        <v>6.4999999999998609E-4</v>
      </c>
      <c r="S11" s="307">
        <f t="shared" ca="1" si="21"/>
        <v>3.0550755000000001</v>
      </c>
      <c r="T11" s="304">
        <f t="shared" ca="1" si="1"/>
        <v>29.970290655000003</v>
      </c>
      <c r="U11" s="311">
        <f t="shared" ca="1" si="2"/>
        <v>0</v>
      </c>
      <c r="V11" s="306">
        <f t="shared" ca="1" si="3"/>
        <v>1.1564996723122445</v>
      </c>
      <c r="W11" s="304">
        <f t="shared" ca="1" si="4"/>
        <v>54.144320810020801</v>
      </c>
      <c r="Y11" s="314" t="str">
        <f t="shared" ca="1" si="22"/>
        <v/>
      </c>
      <c r="Z11" s="315" t="str">
        <f t="shared" ca="1" si="23"/>
        <v/>
      </c>
      <c r="AA11" s="316" t="str">
        <f t="shared" ca="1" si="24"/>
        <v/>
      </c>
      <c r="AC11" s="310" t="e">
        <f t="shared" ca="1" si="25"/>
        <v>#N/A</v>
      </c>
      <c r="AD11" s="323" t="e">
        <f t="shared" ca="1" si="26"/>
        <v>#N/A</v>
      </c>
      <c r="AE11" s="324">
        <f t="shared" ca="1" si="5"/>
        <v>575.27051953147611</v>
      </c>
      <c r="AG11" s="306">
        <f t="shared" ca="1" si="27"/>
        <v>-27.279208615125672</v>
      </c>
      <c r="AH11" s="304">
        <f t="shared" ca="1" si="28"/>
        <v>-17.78722822120416</v>
      </c>
    </row>
    <row r="12" spans="1:248" x14ac:dyDescent="0.2">
      <c r="A12" s="347">
        <f t="shared" ca="1" si="6"/>
        <v>0.01</v>
      </c>
      <c r="B12" s="304">
        <f t="shared" ca="1" si="7"/>
        <v>3.2799999999999985</v>
      </c>
      <c r="D12" s="306">
        <f t="shared" ca="1" si="8"/>
        <v>-4.4781978908614235</v>
      </c>
      <c r="E12" s="307">
        <f t="shared" ca="1" si="9"/>
        <v>-26.955142986392104</v>
      </c>
      <c r="F12" s="304">
        <f t="shared" ca="1" si="10"/>
        <v>27.324604109969449</v>
      </c>
      <c r="G12" s="306">
        <f t="shared" ca="1" si="11"/>
        <v>38.167121979629457</v>
      </c>
      <c r="H12" s="307">
        <f t="shared" ca="1" si="12"/>
        <v>146.02781485856374</v>
      </c>
      <c r="I12" s="304">
        <f t="shared" ca="1" si="13"/>
        <v>150.93326973392874</v>
      </c>
      <c r="J12" s="306">
        <f t="shared" ca="1" si="14"/>
        <v>134.22291223977552</v>
      </c>
      <c r="K12" s="307">
        <f t="shared" ca="1" si="15"/>
        <v>576.7321454372111</v>
      </c>
      <c r="L12" s="304">
        <f t="shared" ca="1" si="0"/>
        <v>592.14504789851526</v>
      </c>
      <c r="M12" s="306">
        <f t="shared" ca="1" si="16"/>
        <v>1.315146521633666</v>
      </c>
      <c r="N12" s="304">
        <f t="shared" ca="1" si="17"/>
        <v>75.352345130919673</v>
      </c>
      <c r="P12" s="310">
        <f t="shared" ca="1" si="18"/>
        <v>1</v>
      </c>
      <c r="Q12" s="304">
        <f t="shared" ca="1" si="19"/>
        <v>7.4999999999998393E-3</v>
      </c>
      <c r="R12" s="306">
        <f t="shared" ca="1" si="20"/>
        <v>7.4999999999998397E-4</v>
      </c>
      <c r="S12" s="307">
        <f t="shared" ca="1" si="21"/>
        <v>3.0550679999999999</v>
      </c>
      <c r="T12" s="304">
        <f t="shared" ca="1" si="1"/>
        <v>29.970217080000001</v>
      </c>
      <c r="U12" s="311">
        <f t="shared" ca="1" si="2"/>
        <v>0</v>
      </c>
      <c r="V12" s="306">
        <f t="shared" ca="1" si="3"/>
        <v>1.1563305073743457</v>
      </c>
      <c r="W12" s="304">
        <f t="shared" ca="1" si="4"/>
        <v>53.941722947078723</v>
      </c>
      <c r="Y12" s="314" t="str">
        <f t="shared" ca="1" si="22"/>
        <v/>
      </c>
      <c r="Z12" s="315" t="str">
        <f t="shared" ca="1" si="23"/>
        <v/>
      </c>
      <c r="AA12" s="316" t="str">
        <f t="shared" ca="1" si="24"/>
        <v/>
      </c>
      <c r="AC12" s="310" t="e">
        <f t="shared" ca="1" si="25"/>
        <v>#N/A</v>
      </c>
      <c r="AD12" s="323" t="e">
        <f t="shared" ca="1" si="26"/>
        <v>#N/A</v>
      </c>
      <c r="AE12" s="324">
        <f t="shared" ca="1" si="5"/>
        <v>576.7321454372111</v>
      </c>
      <c r="AG12" s="306">
        <f t="shared" ca="1" si="27"/>
        <v>-27.211906814647055</v>
      </c>
      <c r="AH12" s="304">
        <f t="shared" ca="1" si="28"/>
        <v>-17.720332513063802</v>
      </c>
    </row>
    <row r="13" spans="1:248" x14ac:dyDescent="0.2">
      <c r="A13" s="347">
        <f t="shared" ca="1" si="6"/>
        <v>0.01</v>
      </c>
      <c r="B13" s="304">
        <f t="shared" ca="1" si="7"/>
        <v>3.2899999999999983</v>
      </c>
      <c r="D13" s="306">
        <f t="shared" ca="1" si="8"/>
        <v>-4.4641741996684532</v>
      </c>
      <c r="E13" s="307">
        <f t="shared" ca="1" si="9"/>
        <v>-26.889977994502452</v>
      </c>
      <c r="F13" s="304">
        <f t="shared" ca="1" si="10"/>
        <v>27.258022082128623</v>
      </c>
      <c r="G13" s="306">
        <f t="shared" ca="1" si="11"/>
        <v>38.122480237632772</v>
      </c>
      <c r="H13" s="307">
        <f t="shared" ca="1" si="12"/>
        <v>145.75891507861871</v>
      </c>
      <c r="I13" s="304">
        <f t="shared" ca="1" si="13"/>
        <v>150.66182271685378</v>
      </c>
      <c r="J13" s="306">
        <f t="shared" ca="1" si="14"/>
        <v>134.60436025086184</v>
      </c>
      <c r="K13" s="307">
        <f t="shared" ca="1" si="15"/>
        <v>578.19107908689705</v>
      </c>
      <c r="L13" s="304">
        <f t="shared" ca="1" si="0"/>
        <v>593.65247218740217</v>
      </c>
      <c r="M13" s="306">
        <f t="shared" ca="1" si="16"/>
        <v>1.3149818684151029</v>
      </c>
      <c r="N13" s="304">
        <f t="shared" ca="1" si="17"/>
        <v>75.342911196412771</v>
      </c>
      <c r="P13" s="310">
        <f t="shared" ca="1" si="18"/>
        <v>1</v>
      </c>
      <c r="Q13" s="304">
        <f t="shared" ca="1" si="19"/>
        <v>8.4999999999998185E-3</v>
      </c>
      <c r="R13" s="306">
        <f t="shared" ca="1" si="20"/>
        <v>8.4999999999998185E-4</v>
      </c>
      <c r="S13" s="307">
        <f t="shared" ca="1" si="21"/>
        <v>3.0550595</v>
      </c>
      <c r="T13" s="304">
        <f t="shared" ca="1" si="1"/>
        <v>29.970133695000001</v>
      </c>
      <c r="U13" s="311">
        <f t="shared" ca="1" si="2"/>
        <v>0</v>
      </c>
      <c r="V13" s="306">
        <f t="shared" ca="1" si="3"/>
        <v>1.1561616779959576</v>
      </c>
      <c r="W13" s="304">
        <f t="shared" ca="1" si="4"/>
        <v>53.740026237157643</v>
      </c>
      <c r="Y13" s="314" t="str">
        <f t="shared" ca="1" si="22"/>
        <v/>
      </c>
      <c r="Z13" s="315" t="str">
        <f t="shared" ca="1" si="23"/>
        <v/>
      </c>
      <c r="AA13" s="316" t="str">
        <f t="shared" ca="1" si="24"/>
        <v/>
      </c>
      <c r="AC13" s="310" t="e">
        <f t="shared" ca="1" si="25"/>
        <v>#N/A</v>
      </c>
      <c r="AD13" s="323" t="e">
        <f t="shared" ca="1" si="26"/>
        <v>#N/A</v>
      </c>
      <c r="AE13" s="324">
        <f t="shared" ca="1" si="5"/>
        <v>578.19107908689705</v>
      </c>
      <c r="AG13" s="306">
        <f t="shared" ca="1" si="27"/>
        <v>-27.144905934732598</v>
      </c>
      <c r="AH13" s="304">
        <f t="shared" ca="1" si="28"/>
        <v>-17.653738968775805</v>
      </c>
    </row>
    <row r="14" spans="1:248" x14ac:dyDescent="0.2">
      <c r="A14" s="347">
        <f t="shared" ca="1" si="6"/>
        <v>0.01</v>
      </c>
      <c r="B14" s="304">
        <f t="shared" ca="1" si="7"/>
        <v>3.299999999999998</v>
      </c>
      <c r="D14" s="306">
        <f t="shared" ca="1" si="8"/>
        <v>-4.4502120190428505</v>
      </c>
      <c r="E14" s="307">
        <f t="shared" ca="1" si="9"/>
        <v>-26.825106879777195</v>
      </c>
      <c r="F14" s="304">
        <f t="shared" ca="1" si="10"/>
        <v>27.191740402664617</v>
      </c>
      <c r="G14" s="306">
        <f t="shared" ca="1" si="11"/>
        <v>38.077978117442342</v>
      </c>
      <c r="H14" s="307">
        <f t="shared" ca="1" si="12"/>
        <v>145.49066400982093</v>
      </c>
      <c r="I14" s="304">
        <f t="shared" ca="1" si="13"/>
        <v>150.39104272373081</v>
      </c>
      <c r="J14" s="306">
        <f t="shared" ca="1" si="14"/>
        <v>134.98536254263723</v>
      </c>
      <c r="K14" s="307">
        <f t="shared" ca="1" si="15"/>
        <v>579.64732698233922</v>
      </c>
      <c r="L14" s="304">
        <f t="shared" ca="1" si="0"/>
        <v>595.15718241363606</v>
      </c>
      <c r="M14" s="306">
        <f t="shared" ca="1" si="16"/>
        <v>1.3148168148271262</v>
      </c>
      <c r="N14" s="304">
        <f t="shared" ca="1" si="17"/>
        <v>75.33345432242821</v>
      </c>
      <c r="P14" s="310">
        <f t="shared" ca="1" si="18"/>
        <v>1</v>
      </c>
      <c r="Q14" s="304">
        <f t="shared" ca="1" si="19"/>
        <v>9.4999999999997968E-3</v>
      </c>
      <c r="R14" s="306">
        <f t="shared" ca="1" si="20"/>
        <v>9.4999999999997972E-4</v>
      </c>
      <c r="S14" s="307">
        <f t="shared" ca="1" si="21"/>
        <v>3.05505</v>
      </c>
      <c r="T14" s="304">
        <f t="shared" ca="1" si="1"/>
        <v>29.970040500000003</v>
      </c>
      <c r="U14" s="311">
        <f t="shared" ca="1" si="2"/>
        <v>0</v>
      </c>
      <c r="V14" s="306">
        <f t="shared" ca="1" si="3"/>
        <v>1.1559931832872197</v>
      </c>
      <c r="W14" s="304">
        <f t="shared" ca="1" si="4"/>
        <v>53.539225394496988</v>
      </c>
      <c r="Y14" s="314" t="str">
        <f t="shared" ca="1" si="22"/>
        <v/>
      </c>
      <c r="Z14" s="315" t="str">
        <f t="shared" ca="1" si="23"/>
        <v/>
      </c>
      <c r="AA14" s="316" t="str">
        <f t="shared" ca="1" si="24"/>
        <v/>
      </c>
      <c r="AC14" s="310" t="e">
        <f t="shared" ca="1" si="25"/>
        <v>#N/A</v>
      </c>
      <c r="AD14" s="323" t="e">
        <f t="shared" ca="1" si="26"/>
        <v>#N/A</v>
      </c>
      <c r="AE14" s="324">
        <f t="shared" ca="1" si="5"/>
        <v>579.64732698233922</v>
      </c>
      <c r="AG14" s="306">
        <f t="shared" ca="1" si="27"/>
        <v>-27.078204165103209</v>
      </c>
      <c r="AH14" s="304">
        <f t="shared" ca="1" si="28"/>
        <v>-17.587445782281023</v>
      </c>
    </row>
    <row r="15" spans="1:248" x14ac:dyDescent="0.2">
      <c r="A15" s="347">
        <f t="shared" ca="1" si="6"/>
        <v>0.01</v>
      </c>
      <c r="B15" s="304">
        <f t="shared" ca="1" si="7"/>
        <v>3.3099999999999978</v>
      </c>
      <c r="D15" s="306">
        <f t="shared" ca="1" si="8"/>
        <v>-4.4363924035133966</v>
      </c>
      <c r="E15" s="307">
        <f t="shared" ca="1" si="9"/>
        <v>-26.760839002127241</v>
      </c>
      <c r="F15" s="304">
        <f t="shared" ca="1" si="10"/>
        <v>27.126077520639175</v>
      </c>
      <c r="G15" s="306">
        <f t="shared" ca="1" si="11"/>
        <v>38.03361419340721</v>
      </c>
      <c r="H15" s="307">
        <f t="shared" ca="1" si="12"/>
        <v>145.22305561979965</v>
      </c>
      <c r="I15" s="304">
        <f t="shared" ca="1" si="13"/>
        <v>150.12092356551889</v>
      </c>
      <c r="J15" s="306">
        <f t="shared" ca="1" si="14"/>
        <v>135.36592050419148</v>
      </c>
      <c r="K15" s="307">
        <f t="shared" ca="1" si="15"/>
        <v>581.1008955804873</v>
      </c>
      <c r="L15" s="304">
        <f t="shared" ca="1" si="0"/>
        <v>596.65918519569573</v>
      </c>
      <c r="M15" s="306">
        <f t="shared" ca="1" si="16"/>
        <v>1.3146513599051153</v>
      </c>
      <c r="N15" s="304">
        <f t="shared" ca="1" si="17"/>
        <v>75.323974453697318</v>
      </c>
      <c r="P15" s="310">
        <f t="shared" ca="1" si="18"/>
        <v>2</v>
      </c>
      <c r="Q15" s="304">
        <f t="shared" ca="1" si="19"/>
        <v>9.5000000000002253E-3</v>
      </c>
      <c r="R15" s="306">
        <f t="shared" ca="1" si="20"/>
        <v>9.5000000000002255E-4</v>
      </c>
      <c r="S15" s="307">
        <f t="shared" ca="1" si="21"/>
        <v>3.0550405</v>
      </c>
      <c r="T15" s="304">
        <f t="shared" ca="1" si="1"/>
        <v>29.969947305000002</v>
      </c>
      <c r="U15" s="311">
        <f t="shared" ca="1" si="2"/>
        <v>0</v>
      </c>
      <c r="V15" s="306">
        <f t="shared" ca="1" si="3"/>
        <v>1.155825022364187</v>
      </c>
      <c r="W15" s="304">
        <f t="shared" ca="1" si="4"/>
        <v>53.339312887531364</v>
      </c>
      <c r="Y15" s="314" t="str">
        <f t="shared" ca="1" si="22"/>
        <v/>
      </c>
      <c r="Z15" s="315" t="str">
        <f t="shared" ca="1" si="23"/>
        <v/>
      </c>
      <c r="AA15" s="316" t="str">
        <f t="shared" ca="1" si="24"/>
        <v/>
      </c>
      <c r="AC15" s="310" t="e">
        <f t="shared" ca="1" si="25"/>
        <v>#N/A</v>
      </c>
      <c r="AD15" s="323" t="e">
        <f t="shared" ca="1" si="26"/>
        <v>#N/A</v>
      </c>
      <c r="AE15" s="324">
        <f t="shared" ca="1" si="5"/>
        <v>581.1008955804873</v>
      </c>
      <c r="AG15" s="306">
        <f t="shared" ca="1" si="27"/>
        <v>-27.012121301688119</v>
      </c>
      <c r="AH15" s="304">
        <f t="shared" ca="1" si="28"/>
        <v>-17.521772753748103</v>
      </c>
    </row>
    <row r="16" spans="1:248" x14ac:dyDescent="0.2">
      <c r="A16" s="347">
        <f t="shared" ca="1" si="6"/>
        <v>0.01</v>
      </c>
      <c r="B16" s="304">
        <f t="shared" ca="1" si="7"/>
        <v>3.3199999999999976</v>
      </c>
      <c r="D16" s="306">
        <f t="shared" ca="1" si="8"/>
        <v>-4.4227135197299861</v>
      </c>
      <c r="E16" s="307">
        <f t="shared" ca="1" si="9"/>
        <v>-26.697166394444871</v>
      </c>
      <c r="F16" s="304">
        <f t="shared" ca="1" si="10"/>
        <v>27.061025264580774</v>
      </c>
      <c r="G16" s="306">
        <f t="shared" ca="1" si="11"/>
        <v>37.989387058209907</v>
      </c>
      <c r="H16" s="307">
        <f t="shared" ca="1" si="12"/>
        <v>144.95608395585521</v>
      </c>
      <c r="I16" s="304">
        <f t="shared" ca="1" si="13"/>
        <v>149.85145913495614</v>
      </c>
      <c r="J16" s="306">
        <f t="shared" ca="1" si="14"/>
        <v>135.74603551044956</v>
      </c>
      <c r="K16" s="307">
        <f t="shared" ca="1" si="15"/>
        <v>582.55179127836561</v>
      </c>
      <c r="L16" s="304">
        <f t="shared" ca="1" si="0"/>
        <v>598.15848709053421</v>
      </c>
      <c r="M16" s="306">
        <f t="shared" ca="1" si="16"/>
        <v>1.3144855026772071</v>
      </c>
      <c r="N16" s="304">
        <f t="shared" ca="1" si="17"/>
        <v>75.314471534536438</v>
      </c>
      <c r="P16" s="310">
        <f t="shared" ca="1" si="18"/>
        <v>2</v>
      </c>
      <c r="Q16" s="304">
        <f t="shared" ca="1" si="19"/>
        <v>8.5000000000002469E-3</v>
      </c>
      <c r="R16" s="306">
        <f t="shared" ca="1" si="20"/>
        <v>8.5000000000002467E-4</v>
      </c>
      <c r="S16" s="307">
        <f t="shared" ca="1" si="21"/>
        <v>3.0550320000000002</v>
      </c>
      <c r="T16" s="304">
        <f t="shared" ca="1" si="1"/>
        <v>29.969863920000002</v>
      </c>
      <c r="U16" s="311">
        <f t="shared" ca="1" si="2"/>
        <v>0</v>
      </c>
      <c r="V16" s="306">
        <f t="shared" ca="1" si="3"/>
        <v>1.1556571943505676</v>
      </c>
      <c r="W16" s="304">
        <f t="shared" ca="1" si="4"/>
        <v>53.140281286997762</v>
      </c>
      <c r="Y16" s="314" t="str">
        <f t="shared" ca="1" si="22"/>
        <v/>
      </c>
      <c r="Z16" s="315" t="str">
        <f t="shared" ca="1" si="23"/>
        <v/>
      </c>
      <c r="AA16" s="316" t="str">
        <f t="shared" ca="1" si="24"/>
        <v/>
      </c>
      <c r="AC16" s="310" t="e">
        <f t="shared" ca="1" si="25"/>
        <v>#N/A</v>
      </c>
      <c r="AD16" s="323" t="e">
        <f t="shared" ca="1" si="26"/>
        <v>#N/A</v>
      </c>
      <c r="AE16" s="324">
        <f t="shared" ca="1" si="5"/>
        <v>582.55179127836561</v>
      </c>
      <c r="AG16" s="306">
        <f t="shared" ca="1" si="27"/>
        <v>-26.946649166619167</v>
      </c>
      <c r="AH16" s="304">
        <f t="shared" ca="1" si="28"/>
        <v>-17.456711709576648</v>
      </c>
    </row>
    <row r="17" spans="1:34" x14ac:dyDescent="0.2">
      <c r="A17" s="347">
        <f t="shared" ca="1" si="6"/>
        <v>0.01</v>
      </c>
      <c r="B17" s="304">
        <f t="shared" ca="1" si="7"/>
        <v>3.3299999999999974</v>
      </c>
      <c r="D17" s="306">
        <f t="shared" ca="1" si="8"/>
        <v>-4.4090920209951205</v>
      </c>
      <c r="E17" s="307">
        <f t="shared" ca="1" si="9"/>
        <v>-26.633770075183094</v>
      </c>
      <c r="F17" s="304">
        <f t="shared" ca="1" si="10"/>
        <v>26.996255311937642</v>
      </c>
      <c r="G17" s="306">
        <f t="shared" ca="1" si="11"/>
        <v>37.945296137999954</v>
      </c>
      <c r="H17" s="307">
        <f t="shared" ca="1" si="12"/>
        <v>144.68974625510339</v>
      </c>
      <c r="I17" s="304">
        <f t="shared" ca="1" si="13"/>
        <v>149.58264662174793</v>
      </c>
      <c r="J17" s="306">
        <f t="shared" ca="1" si="14"/>
        <v>136.1257089264306</v>
      </c>
      <c r="K17" s="307">
        <f t="shared" ca="1" si="15"/>
        <v>584.00002042942037</v>
      </c>
      <c r="L17" s="304">
        <f t="shared" ca="1" si="0"/>
        <v>599.65509461046577</v>
      </c>
      <c r="M17" s="306">
        <f t="shared" ca="1" si="16"/>
        <v>1.3143192421678656</v>
      </c>
      <c r="N17" s="304">
        <f t="shared" ca="1" si="17"/>
        <v>75.304945509051478</v>
      </c>
      <c r="P17" s="310">
        <f t="shared" ca="1" si="18"/>
        <v>2</v>
      </c>
      <c r="Q17" s="304">
        <f t="shared" ca="1" si="19"/>
        <v>7.5000000000002669E-3</v>
      </c>
      <c r="R17" s="306">
        <f t="shared" ca="1" si="20"/>
        <v>7.5000000000002669E-4</v>
      </c>
      <c r="S17" s="307">
        <f t="shared" ca="1" si="21"/>
        <v>3.0550245</v>
      </c>
      <c r="T17" s="304">
        <f t="shared" ca="1" si="1"/>
        <v>29.969790345000003</v>
      </c>
      <c r="U17" s="311">
        <f t="shared" ca="1" si="2"/>
        <v>0</v>
      </c>
      <c r="V17" s="306">
        <f t="shared" ca="1" si="3"/>
        <v>1.1554896983758249</v>
      </c>
      <c r="W17" s="304">
        <f t="shared" ca="1" si="4"/>
        <v>52.94212554095148</v>
      </c>
      <c r="Y17" s="314" t="str">
        <f t="shared" ca="1" si="22"/>
        <v/>
      </c>
      <c r="Z17" s="315" t="str">
        <f t="shared" ca="1" si="23"/>
        <v/>
      </c>
      <c r="AA17" s="316" t="str">
        <f t="shared" ca="1" si="24"/>
        <v/>
      </c>
      <c r="AC17" s="310" t="e">
        <f t="shared" ca="1" si="25"/>
        <v>#N/A</v>
      </c>
      <c r="AD17" s="323" t="e">
        <f t="shared" ca="1" si="26"/>
        <v>#N/A</v>
      </c>
      <c r="AE17" s="324">
        <f t="shared" ca="1" si="5"/>
        <v>584.00002042942037</v>
      </c>
      <c r="AG17" s="306">
        <f t="shared" ca="1" si="27"/>
        <v>-26.881458063162505</v>
      </c>
      <c r="AH17" s="304">
        <f t="shared" ca="1" si="28"/>
        <v>-17.391932957329068</v>
      </c>
    </row>
    <row r="18" spans="1:34" x14ac:dyDescent="0.2">
      <c r="A18" s="347">
        <f t="shared" ca="1" si="6"/>
        <v>0.01</v>
      </c>
      <c r="B18" s="304">
        <f t="shared" ca="1" si="7"/>
        <v>3.3399999999999972</v>
      </c>
      <c r="D18" s="306">
        <f t="shared" ca="1" si="8"/>
        <v>-4.3955275814722796</v>
      </c>
      <c r="E18" s="307">
        <f t="shared" ca="1" si="9"/>
        <v>-26.570648490067491</v>
      </c>
      <c r="F18" s="304">
        <f t="shared" ca="1" si="10"/>
        <v>26.931766074697169</v>
      </c>
      <c r="G18" s="306">
        <f t="shared" ca="1" si="11"/>
        <v>37.901340862185229</v>
      </c>
      <c r="H18" s="307">
        <f t="shared" ca="1" si="12"/>
        <v>144.42403977020271</v>
      </c>
      <c r="I18" s="304">
        <f t="shared" ca="1" si="13"/>
        <v>149.31448323152262</v>
      </c>
      <c r="J18" s="306">
        <f t="shared" ca="1" si="14"/>
        <v>136.50494211143152</v>
      </c>
      <c r="K18" s="307">
        <f t="shared" ca="1" si="15"/>
        <v>585.44558935954694</v>
      </c>
      <c r="L18" s="304">
        <f t="shared" ca="1" si="0"/>
        <v>601.14901423972458</v>
      </c>
      <c r="M18" s="306">
        <f t="shared" ca="1" si="16"/>
        <v>1.3141525773978644</v>
      </c>
      <c r="N18" s="304">
        <f t="shared" ca="1" si="17"/>
        <v>75.295396321136892</v>
      </c>
      <c r="P18" s="310">
        <f t="shared" ca="1" si="18"/>
        <v>2</v>
      </c>
      <c r="Q18" s="304">
        <f t="shared" ca="1" si="19"/>
        <v>6.5000000000002885E-3</v>
      </c>
      <c r="R18" s="306">
        <f t="shared" ca="1" si="20"/>
        <v>6.5000000000002881E-4</v>
      </c>
      <c r="S18" s="307">
        <f t="shared" ca="1" si="21"/>
        <v>3.055018</v>
      </c>
      <c r="T18" s="304">
        <f t="shared" ca="1" si="1"/>
        <v>29.969726580000003</v>
      </c>
      <c r="U18" s="311">
        <f t="shared" ca="1" si="2"/>
        <v>0</v>
      </c>
      <c r="V18" s="306">
        <f t="shared" ca="1" si="3"/>
        <v>1.1553225335733179</v>
      </c>
      <c r="W18" s="304">
        <f t="shared" ca="1" si="4"/>
        <v>52.744840633794517</v>
      </c>
      <c r="Y18" s="314" t="str">
        <f t="shared" ca="1" si="22"/>
        <v/>
      </c>
      <c r="Z18" s="315" t="str">
        <f t="shared" ca="1" si="23"/>
        <v/>
      </c>
      <c r="AA18" s="316" t="str">
        <f t="shared" ca="1" si="24"/>
        <v/>
      </c>
      <c r="AC18" s="310" t="e">
        <f t="shared" ca="1" si="25"/>
        <v>#N/A</v>
      </c>
      <c r="AD18" s="323" t="e">
        <f t="shared" ca="1" si="26"/>
        <v>#N/A</v>
      </c>
      <c r="AE18" s="324">
        <f t="shared" ca="1" si="5"/>
        <v>585.44558935954694</v>
      </c>
      <c r="AG18" s="306">
        <f t="shared" ca="1" si="27"/>
        <v>-26.816546399038771</v>
      </c>
      <c r="AH18" s="304">
        <f t="shared" ca="1" si="28"/>
        <v>-17.327434909041937</v>
      </c>
    </row>
    <row r="19" spans="1:34" x14ac:dyDescent="0.2">
      <c r="A19" s="347">
        <f t="shared" ca="1" si="6"/>
        <v>0.01</v>
      </c>
      <c r="B19" s="304">
        <f t="shared" ca="1" si="7"/>
        <v>3.349999999999997</v>
      </c>
      <c r="D19" s="306">
        <f t="shared" ca="1" si="8"/>
        <v>-4.3820198776520325</v>
      </c>
      <c r="E19" s="307">
        <f t="shared" ca="1" si="9"/>
        <v>-26.507800095913218</v>
      </c>
      <c r="F19" s="304">
        <f t="shared" ca="1" si="10"/>
        <v>26.867555976177556</v>
      </c>
      <c r="G19" s="306">
        <f t="shared" ca="1" si="11"/>
        <v>37.857520663408707</v>
      </c>
      <c r="H19" s="307">
        <f t="shared" ca="1" si="12"/>
        <v>144.15896176924358</v>
      </c>
      <c r="I19" s="304">
        <f t="shared" ca="1" si="13"/>
        <v>149.04696618571828</v>
      </c>
      <c r="J19" s="306">
        <f t="shared" ca="1" si="14"/>
        <v>136.88373641905949</v>
      </c>
      <c r="K19" s="307">
        <f t="shared" ca="1" si="15"/>
        <v>586.8885043672442</v>
      </c>
      <c r="L19" s="304">
        <f t="shared" ca="1" si="0"/>
        <v>602.64025243462072</v>
      </c>
      <c r="M19" s="306">
        <f t="shared" ca="1" si="16"/>
        <v>1.313985507384273</v>
      </c>
      <c r="N19" s="304">
        <f t="shared" ca="1" si="17"/>
        <v>75.285823914474904</v>
      </c>
      <c r="P19" s="310">
        <f t="shared" ca="1" si="18"/>
        <v>2</v>
      </c>
      <c r="Q19" s="304">
        <f t="shared" ca="1" si="19"/>
        <v>5.5000000000003102E-3</v>
      </c>
      <c r="R19" s="306">
        <f t="shared" ca="1" si="20"/>
        <v>5.5000000000003104E-4</v>
      </c>
      <c r="S19" s="307">
        <f t="shared" ca="1" si="21"/>
        <v>3.0550125000000001</v>
      </c>
      <c r="T19" s="304">
        <f t="shared" ca="1" si="1"/>
        <v>29.969672625000001</v>
      </c>
      <c r="U19" s="311">
        <f t="shared" ca="1" si="2"/>
        <v>0</v>
      </c>
      <c r="V19" s="306">
        <f t="shared" ca="1" si="3"/>
        <v>1.15515569908028</v>
      </c>
      <c r="W19" s="304">
        <f t="shared" ca="1" si="4"/>
        <v>52.548421585962586</v>
      </c>
      <c r="Y19" s="314" t="str">
        <f t="shared" ca="1" si="22"/>
        <v/>
      </c>
      <c r="Z19" s="315" t="str">
        <f t="shared" ca="1" si="23"/>
        <v/>
      </c>
      <c r="AA19" s="316" t="str">
        <f t="shared" ca="1" si="24"/>
        <v/>
      </c>
      <c r="AC19" s="310" t="e">
        <f t="shared" ca="1" si="25"/>
        <v>#N/A</v>
      </c>
      <c r="AD19" s="323" t="e">
        <f t="shared" ca="1" si="26"/>
        <v>#N/A</v>
      </c>
      <c r="AE19" s="324">
        <f t="shared" ca="1" si="5"/>
        <v>586.8885043672442</v>
      </c>
      <c r="AG19" s="306">
        <f t="shared" ca="1" si="27"/>
        <v>-26.751912593280331</v>
      </c>
      <c r="AH19" s="304">
        <f t="shared" ca="1" si="28"/>
        <v>-17.26321598808336</v>
      </c>
    </row>
    <row r="20" spans="1:34" x14ac:dyDescent="0.2">
      <c r="A20" s="347">
        <f t="shared" ca="1" si="6"/>
        <v>0.01</v>
      </c>
      <c r="B20" s="304">
        <f t="shared" ca="1" si="7"/>
        <v>3.3599999999999968</v>
      </c>
      <c r="D20" s="306">
        <f t="shared" ca="1" si="8"/>
        <v>-4.3685685883320771</v>
      </c>
      <c r="E20" s="307">
        <f t="shared" ca="1" si="9"/>
        <v>-26.445223360529965</v>
      </c>
      <c r="F20" s="304">
        <f t="shared" ca="1" si="10"/>
        <v>26.803623450930687</v>
      </c>
      <c r="G20" s="306">
        <f t="shared" ca="1" si="11"/>
        <v>37.813834977525389</v>
      </c>
      <c r="H20" s="307">
        <f t="shared" ca="1" si="12"/>
        <v>143.89450953563826</v>
      </c>
      <c r="I20" s="304">
        <f t="shared" ca="1" si="13"/>
        <v>148.78009272147068</v>
      </c>
      <c r="J20" s="306">
        <f t="shared" ca="1" si="14"/>
        <v>137.26209319726416</v>
      </c>
      <c r="K20" s="307">
        <f t="shared" ca="1" si="15"/>
        <v>588.32877172376857</v>
      </c>
      <c r="L20" s="304">
        <f t="shared" ca="1" si="0"/>
        <v>604.12881562369842</v>
      </c>
      <c r="M20" s="306">
        <f t="shared" ca="1" si="16"/>
        <v>1.3138180311404397</v>
      </c>
      <c r="N20" s="304">
        <f t="shared" ca="1" si="17"/>
        <v>75.276228232534564</v>
      </c>
      <c r="P20" s="310">
        <f t="shared" ca="1" si="18"/>
        <v>2</v>
      </c>
      <c r="Q20" s="304">
        <f t="shared" ca="1" si="19"/>
        <v>4.5000000000003319E-3</v>
      </c>
      <c r="R20" s="306">
        <f t="shared" ca="1" si="20"/>
        <v>4.5000000000003316E-4</v>
      </c>
      <c r="S20" s="307">
        <f t="shared" ca="1" si="21"/>
        <v>3.0550079999999999</v>
      </c>
      <c r="T20" s="304">
        <f t="shared" ca="1" si="1"/>
        <v>29.969628480000001</v>
      </c>
      <c r="U20" s="311">
        <f t="shared" ca="1" si="2"/>
        <v>0</v>
      </c>
      <c r="V20" s="306">
        <f t="shared" ca="1" si="3"/>
        <v>1.1549891940377952</v>
      </c>
      <c r="W20" s="304">
        <f t="shared" ca="1" si="4"/>
        <v>52.352863453615285</v>
      </c>
      <c r="Y20" s="314" t="str">
        <f t="shared" ca="1" si="22"/>
        <v/>
      </c>
      <c r="Z20" s="315" t="str">
        <f t="shared" ca="1" si="23"/>
        <v/>
      </c>
      <c r="AA20" s="316" t="str">
        <f t="shared" ca="1" si="24"/>
        <v/>
      </c>
      <c r="AC20" s="310" t="e">
        <f t="shared" ca="1" si="25"/>
        <v>#N/A</v>
      </c>
      <c r="AD20" s="323" t="e">
        <f t="shared" ca="1" si="26"/>
        <v>#N/A</v>
      </c>
      <c r="AE20" s="324">
        <f t="shared" ca="1" si="5"/>
        <v>588.32877172376857</v>
      </c>
      <c r="AG20" s="306">
        <f t="shared" ca="1" si="27"/>
        <v>-26.687555076134053</v>
      </c>
      <c r="AH20" s="304">
        <f t="shared" ca="1" si="28"/>
        <v>-17.199274629055829</v>
      </c>
    </row>
    <row r="21" spans="1:34" x14ac:dyDescent="0.2">
      <c r="A21" s="347">
        <f t="shared" ca="1" si="6"/>
        <v>0.01</v>
      </c>
      <c r="B21" s="304">
        <f t="shared" ca="1" si="7"/>
        <v>3.3699999999999966</v>
      </c>
      <c r="D21" s="306">
        <f t="shared" ca="1" si="8"/>
        <v>-4.3551733945975215</v>
      </c>
      <c r="E21" s="307">
        <f t="shared" ca="1" si="9"/>
        <v>-26.382916762627772</v>
      </c>
      <c r="F21" s="304">
        <f t="shared" ca="1" si="10"/>
        <v>26.739966944645904</v>
      </c>
      <c r="G21" s="306">
        <f t="shared" ca="1" si="11"/>
        <v>37.770283243579414</v>
      </c>
      <c r="H21" s="307">
        <f t="shared" ca="1" si="12"/>
        <v>143.63068036801198</v>
      </c>
      <c r="I21" s="304">
        <f t="shared" ca="1" si="13"/>
        <v>148.51386009150204</v>
      </c>
      <c r="J21" s="306">
        <f t="shared" ca="1" si="14"/>
        <v>137.64001378836969</v>
      </c>
      <c r="K21" s="307">
        <f t="shared" ca="1" si="15"/>
        <v>589.76639767328686</v>
      </c>
      <c r="L21" s="304">
        <f t="shared" ca="1" si="0"/>
        <v>605.61471020789133</v>
      </c>
      <c r="M21" s="306">
        <f t="shared" ca="1" si="16"/>
        <v>1.3136501476759765</v>
      </c>
      <c r="N21" s="304">
        <f t="shared" ca="1" si="17"/>
        <v>75.266609218570778</v>
      </c>
      <c r="P21" s="310">
        <f t="shared" ca="1" si="18"/>
        <v>2</v>
      </c>
      <c r="Q21" s="304">
        <f t="shared" ca="1" si="19"/>
        <v>3.5000000000003527E-3</v>
      </c>
      <c r="R21" s="306">
        <f t="shared" ca="1" si="20"/>
        <v>3.5000000000003529E-4</v>
      </c>
      <c r="S21" s="307">
        <f t="shared" ca="1" si="21"/>
        <v>3.0550044999999999</v>
      </c>
      <c r="T21" s="304">
        <f t="shared" ca="1" si="1"/>
        <v>29.969594145000002</v>
      </c>
      <c r="U21" s="311">
        <f t="shared" ca="1" si="2"/>
        <v>0</v>
      </c>
      <c r="V21" s="306">
        <f t="shared" ca="1" si="3"/>
        <v>1.1548230175907759</v>
      </c>
      <c r="W21" s="304">
        <f t="shared" ca="1" si="4"/>
        <v>52.158161328329321</v>
      </c>
      <c r="Y21" s="314" t="str">
        <f t="shared" ca="1" si="22"/>
        <v/>
      </c>
      <c r="Z21" s="315" t="str">
        <f t="shared" ca="1" si="23"/>
        <v/>
      </c>
      <c r="AA21" s="316" t="str">
        <f t="shared" ca="1" si="24"/>
        <v/>
      </c>
      <c r="AC21" s="310" t="e">
        <f t="shared" ca="1" si="25"/>
        <v>#N/A</v>
      </c>
      <c r="AD21" s="323" t="e">
        <f t="shared" ca="1" si="26"/>
        <v>#N/A</v>
      </c>
      <c r="AE21" s="324">
        <f t="shared" ca="1" si="5"/>
        <v>589.76639767328686</v>
      </c>
      <c r="AG21" s="306">
        <f t="shared" ca="1" si="27"/>
        <v>-26.623472288964965</v>
      </c>
      <c r="AH21" s="304">
        <f t="shared" ca="1" si="28"/>
        <v>-17.135609277700013</v>
      </c>
    </row>
    <row r="22" spans="1:34" x14ac:dyDescent="0.2">
      <c r="A22" s="347">
        <f t="shared" ca="1" si="6"/>
        <v>0.01</v>
      </c>
      <c r="B22" s="304">
        <f t="shared" ca="1" si="7"/>
        <v>3.3799999999999963</v>
      </c>
      <c r="D22" s="306">
        <f t="shared" ca="1" si="8"/>
        <v>-4.3418339798013266</v>
      </c>
      <c r="E22" s="307">
        <f t="shared" ca="1" si="9"/>
        <v>-26.320878791723842</v>
      </c>
      <c r="F22" s="304">
        <f t="shared" ca="1" si="10"/>
        <v>26.676584914054786</v>
      </c>
      <c r="G22" s="306">
        <f t="shared" ca="1" si="11"/>
        <v>37.726864903781397</v>
      </c>
      <c r="H22" s="307">
        <f t="shared" ca="1" si="12"/>
        <v>143.36747158009473</v>
      </c>
      <c r="I22" s="304">
        <f t="shared" ca="1" si="13"/>
        <v>148.24826556401069</v>
      </c>
      <c r="J22" s="306">
        <f t="shared" ca="1" si="14"/>
        <v>138.01749952910649</v>
      </c>
      <c r="K22" s="307">
        <f t="shared" ca="1" si="15"/>
        <v>591.20138843302743</v>
      </c>
      <c r="L22" s="304">
        <f t="shared" ca="1" si="0"/>
        <v>607.0979425606763</v>
      </c>
      <c r="M22" s="306">
        <f t="shared" ca="1" si="16"/>
        <v>1.3134818559967425</v>
      </c>
      <c r="N22" s="304">
        <f t="shared" ca="1" si="17"/>
        <v>75.2569668156235</v>
      </c>
      <c r="P22" s="310">
        <f t="shared" ca="1" si="18"/>
        <v>2</v>
      </c>
      <c r="Q22" s="304">
        <f t="shared" ca="1" si="19"/>
        <v>2.5000000000003743E-3</v>
      </c>
      <c r="R22" s="306">
        <f t="shared" ca="1" si="20"/>
        <v>2.5000000000003741E-4</v>
      </c>
      <c r="S22" s="307">
        <f t="shared" ca="1" si="21"/>
        <v>3.055002</v>
      </c>
      <c r="T22" s="304">
        <f t="shared" ca="1" si="1"/>
        <v>29.969569620000001</v>
      </c>
      <c r="U22" s="311">
        <f t="shared" ca="1" si="2"/>
        <v>0</v>
      </c>
      <c r="V22" s="306">
        <f t="shared" ca="1" si="3"/>
        <v>1.1546571688879423</v>
      </c>
      <c r="W22" s="304">
        <f t="shared" ca="1" si="4"/>
        <v>51.964310336794853</v>
      </c>
      <c r="Y22" s="314" t="str">
        <f t="shared" ca="1" si="22"/>
        <v/>
      </c>
      <c r="Z22" s="315" t="str">
        <f t="shared" ca="1" si="23"/>
        <v/>
      </c>
      <c r="AA22" s="316" t="str">
        <f t="shared" ca="1" si="24"/>
        <v/>
      </c>
      <c r="AC22" s="310" t="e">
        <f t="shared" ca="1" si="25"/>
        <v>#N/A</v>
      </c>
      <c r="AD22" s="323" t="e">
        <f t="shared" ca="1" si="26"/>
        <v>#N/A</v>
      </c>
      <c r="AE22" s="324">
        <f t="shared" ca="1" si="5"/>
        <v>591.20138843302743</v>
      </c>
      <c r="AG22" s="306">
        <f t="shared" ca="1" si="27"/>
        <v>-26.559662684160948</v>
      </c>
      <c r="AH22" s="304">
        <f t="shared" ca="1" si="28"/>
        <v>-17.072218390799524</v>
      </c>
    </row>
    <row r="23" spans="1:34" x14ac:dyDescent="0.2">
      <c r="A23" s="347">
        <f t="shared" ca="1" si="6"/>
        <v>0.01</v>
      </c>
      <c r="B23" s="304">
        <f t="shared" ca="1" si="7"/>
        <v>3.3899999999999961</v>
      </c>
      <c r="D23" s="306">
        <f t="shared" ca="1" si="8"/>
        <v>-4.3285500295449717</v>
      </c>
      <c r="E23" s="307">
        <f t="shared" ca="1" si="9"/>
        <v>-26.259107948050207</v>
      </c>
      <c r="F23" s="304">
        <f t="shared" ca="1" si="10"/>
        <v>26.613475826836812</v>
      </c>
      <c r="G23" s="306">
        <f t="shared" ca="1" si="11"/>
        <v>37.68357940348595</v>
      </c>
      <c r="H23" s="307">
        <f t="shared" ca="1" si="12"/>
        <v>143.10488050061423</v>
      </c>
      <c r="I23" s="304">
        <f t="shared" ca="1" si="13"/>
        <v>147.98330642256209</v>
      </c>
      <c r="J23" s="306">
        <f t="shared" ca="1" si="14"/>
        <v>138.39455175064282</v>
      </c>
      <c r="K23" s="307">
        <f t="shared" ca="1" si="15"/>
        <v>592.63375019343096</v>
      </c>
      <c r="L23" s="304">
        <f t="shared" ca="1" si="0"/>
        <v>608.57851902822802</v>
      </c>
      <c r="M23" s="306">
        <f t="shared" ca="1" si="16"/>
        <v>1.3133131551048285</v>
      </c>
      <c r="N23" s="304">
        <f t="shared" ca="1" si="17"/>
        <v>75.247300966516733</v>
      </c>
      <c r="P23" s="310">
        <f t="shared" ca="1" si="18"/>
        <v>2</v>
      </c>
      <c r="Q23" s="304">
        <f t="shared" ca="1" si="19"/>
        <v>1.5000000000003951E-3</v>
      </c>
      <c r="R23" s="306">
        <f t="shared" ca="1" si="20"/>
        <v>1.5000000000003951E-4</v>
      </c>
      <c r="S23" s="307">
        <f t="shared" ca="1" si="21"/>
        <v>3.0550004999999998</v>
      </c>
      <c r="T23" s="304">
        <f t="shared" ca="1" si="1"/>
        <v>29.969554904999999</v>
      </c>
      <c r="U23" s="311">
        <f t="shared" ca="1" si="2"/>
        <v>0</v>
      </c>
      <c r="V23" s="306">
        <f t="shared" ca="1" si="3"/>
        <v>1.1544916470817985</v>
      </c>
      <c r="W23" s="304">
        <f t="shared" ca="1" si="4"/>
        <v>51.771305640515045</v>
      </c>
      <c r="Y23" s="314" t="str">
        <f t="shared" ca="1" si="22"/>
        <v/>
      </c>
      <c r="Z23" s="315" t="str">
        <f t="shared" ca="1" si="23"/>
        <v/>
      </c>
      <c r="AA23" s="316" t="str">
        <f t="shared" ca="1" si="24"/>
        <v/>
      </c>
      <c r="AC23" s="310" t="e">
        <f t="shared" ca="1" si="25"/>
        <v>#N/A</v>
      </c>
      <c r="AD23" s="323" t="e">
        <f t="shared" ca="1" si="26"/>
        <v>#N/A</v>
      </c>
      <c r="AE23" s="324">
        <f t="shared" ca="1" si="5"/>
        <v>592.63375019343096</v>
      </c>
      <c r="AG23" s="306">
        <f t="shared" ca="1" si="27"/>
        <v>-26.496124725038307</v>
      </c>
      <c r="AH23" s="304">
        <f t="shared" ca="1" si="28"/>
        <v>-17.009100436086623</v>
      </c>
    </row>
    <row r="24" spans="1:34" x14ac:dyDescent="0.2">
      <c r="A24" s="347">
        <f t="shared" ca="1" si="6"/>
        <v>0.01</v>
      </c>
      <c r="B24" s="304">
        <f t="shared" ca="1" si="7"/>
        <v>3.3999999999999959</v>
      </c>
      <c r="D24" s="306">
        <f t="shared" ca="1" si="8"/>
        <v>-4.3153212316593095</v>
      </c>
      <c r="E24" s="307">
        <f t="shared" ca="1" si="9"/>
        <v>-26.197602742462486</v>
      </c>
      <c r="F24" s="304">
        <f t="shared" ca="1" si="10"/>
        <v>26.55063816152613</v>
      </c>
      <c r="G24" s="306">
        <f t="shared" ca="1" si="11"/>
        <v>37.640426191169354</v>
      </c>
      <c r="H24" s="307">
        <f t="shared" ca="1" si="12"/>
        <v>142.84290447318961</v>
      </c>
      <c r="I24" s="304">
        <f t="shared" ca="1" si="13"/>
        <v>147.71897996598011</v>
      </c>
      <c r="J24" s="306">
        <f t="shared" ca="1" si="14"/>
        <v>138.77117177861609</v>
      </c>
      <c r="K24" s="307">
        <f t="shared" ca="1" si="15"/>
        <v>594.06348911830003</v>
      </c>
      <c r="L24" s="304">
        <f t="shared" ca="1" si="0"/>
        <v>610.05644592957037</v>
      </c>
      <c r="M24" s="306">
        <f t="shared" ca="1" si="16"/>
        <v>1.3131440439985402</v>
      </c>
      <c r="N24" s="304">
        <f t="shared" ca="1" si="17"/>
        <v>75.237611613857638</v>
      </c>
      <c r="P24" s="310">
        <f t="shared" ca="1" si="18"/>
        <v>2</v>
      </c>
      <c r="Q24" s="304">
        <f t="shared" ca="1" si="19"/>
        <v>5.0000000000041678E-4</v>
      </c>
      <c r="R24" s="306">
        <f t="shared" ca="1" si="20"/>
        <v>5.0000000000041676E-5</v>
      </c>
      <c r="S24" s="307">
        <f t="shared" ca="1" si="21"/>
        <v>3.0549999999999997</v>
      </c>
      <c r="T24" s="304">
        <f t="shared" ca="1" si="1"/>
        <v>29.969549999999998</v>
      </c>
      <c r="U24" s="311">
        <f t="shared" ca="1" si="2"/>
        <v>0</v>
      </c>
      <c r="V24" s="306">
        <f t="shared" ca="1" si="3"/>
        <v>1.1543264513286131</v>
      </c>
      <c r="W24" s="304">
        <f t="shared" ca="1" si="4"/>
        <v>51.579142435508217</v>
      </c>
      <c r="Y24" s="314" t="str">
        <f t="shared" ca="1" si="22"/>
        <v/>
      </c>
      <c r="Z24" s="315" t="str">
        <f t="shared" ca="1" si="23"/>
        <v/>
      </c>
      <c r="AA24" s="316" t="str">
        <f t="shared" ca="1" si="24"/>
        <v/>
      </c>
      <c r="AC24" s="310" t="e">
        <f t="shared" ca="1" si="25"/>
        <v>#N/A</v>
      </c>
      <c r="AD24" s="323" t="e">
        <f t="shared" ca="1" si="26"/>
        <v>#N/A</v>
      </c>
      <c r="AE24" s="324">
        <f t="shared" ca="1" si="5"/>
        <v>594.06348911830003</v>
      </c>
      <c r="AG24" s="306">
        <f t="shared" ca="1" si="27"/>
        <v>-26.432856885748425</v>
      </c>
      <c r="AH24" s="304">
        <f t="shared" ca="1" si="28"/>
        <v>-16.946253892148953</v>
      </c>
    </row>
    <row r="25" spans="1:34" x14ac:dyDescent="0.2">
      <c r="A25" s="347">
        <f t="shared" ca="1" si="6"/>
        <v>0.01</v>
      </c>
      <c r="B25" s="304">
        <f t="shared" ca="1" si="7"/>
        <v>3.4099999999999957</v>
      </c>
      <c r="D25" s="306">
        <f t="shared" ca="1" si="8"/>
        <v>-4.3021062763676126</v>
      </c>
      <c r="E25" s="307">
        <f t="shared" ca="1" si="9"/>
        <v>-26.136206104777294</v>
      </c>
      <c r="F25" s="304">
        <f t="shared" ca="1" si="10"/>
        <v>26.487910222676298</v>
      </c>
      <c r="G25" s="306">
        <f t="shared" ca="1" si="11"/>
        <v>37.597405128405676</v>
      </c>
      <c r="H25" s="307">
        <f t="shared" ca="1" si="12"/>
        <v>142.58154241214183</v>
      </c>
      <c r="I25" s="304">
        <f t="shared" ca="1" si="13"/>
        <v>147.45528511726823</v>
      </c>
      <c r="J25" s="306">
        <f t="shared" ca="1" si="14"/>
        <v>139.14736093521398</v>
      </c>
      <c r="K25" s="307">
        <f t="shared" ca="1" si="15"/>
        <v>595.49061135272666</v>
      </c>
      <c r="L25" s="304">
        <f t="shared" ca="1" si="0"/>
        <v>611.53172956476988</v>
      </c>
      <c r="M25" s="306">
        <f t="shared" ca="1" si="16"/>
        <v>1.3129745216742332</v>
      </c>
      <c r="N25" s="304">
        <f t="shared" ca="1" si="17"/>
        <v>75.227898700141594</v>
      </c>
      <c r="P25" s="310">
        <f t="shared" ca="1" si="18"/>
        <v>3</v>
      </c>
      <c r="Q25" s="304">
        <f t="shared" ca="1" si="19"/>
        <v>0</v>
      </c>
      <c r="R25" s="306">
        <f t="shared" ca="1" si="20"/>
        <v>0</v>
      </c>
      <c r="S25" s="307">
        <f t="shared" ca="1" si="21"/>
        <v>3.0549999999999997</v>
      </c>
      <c r="T25" s="304">
        <f t="shared" ca="1" si="1"/>
        <v>29.969549999999998</v>
      </c>
      <c r="U25" s="311">
        <f t="shared" ca="1" si="2"/>
        <v>0</v>
      </c>
      <c r="V25" s="306">
        <f t="shared" ca="1" si="3"/>
        <v>1.154161580787497</v>
      </c>
      <c r="W25" s="304">
        <f t="shared" ca="1" si="4"/>
        <v>51.387817073458542</v>
      </c>
      <c r="Y25" s="314" t="str">
        <f t="shared" ca="1" si="22"/>
        <v>Fin de propulsion</v>
      </c>
      <c r="Z25" s="315" t="str">
        <f t="shared" ca="1" si="23"/>
        <v/>
      </c>
      <c r="AA25" s="316" t="str">
        <f t="shared" ca="1" si="24"/>
        <v/>
      </c>
      <c r="AC25" s="310" t="e">
        <f t="shared" ca="1" si="25"/>
        <v>#N/A</v>
      </c>
      <c r="AD25" s="323" t="e">
        <f t="shared" ca="1" si="26"/>
        <v>#N/A</v>
      </c>
      <c r="AE25" s="324">
        <f t="shared" ca="1" si="5"/>
        <v>595.49061135272666</v>
      </c>
      <c r="AG25" s="306">
        <f t="shared" ca="1" si="27"/>
        <v>-26.369696748349963</v>
      </c>
      <c r="AH25" s="304">
        <f t="shared" ca="1" si="28"/>
        <v>-16.883516345501874</v>
      </c>
    </row>
    <row r="26" spans="1:34" x14ac:dyDescent="0.2">
      <c r="A26" s="347">
        <f t="shared" ca="1" si="6"/>
        <v>0.01</v>
      </c>
      <c r="B26" s="304">
        <f t="shared" ca="1" si="7"/>
        <v>3.4199999999999955</v>
      </c>
      <c r="D26" s="306">
        <f t="shared" ca="1" si="8"/>
        <v>-4.2889055645112641</v>
      </c>
      <c r="E26" s="307">
        <f t="shared" ca="1" si="9"/>
        <v>-26.07491957515488</v>
      </c>
      <c r="F26" s="304">
        <f t="shared" ca="1" si="10"/>
        <v>26.425293598976168</v>
      </c>
      <c r="G26" s="306">
        <f t="shared" ca="1" si="11"/>
        <v>37.554516072760563</v>
      </c>
      <c r="H26" s="307">
        <f t="shared" ca="1" si="12"/>
        <v>142.32079321639029</v>
      </c>
      <c r="I26" s="304">
        <f t="shared" ca="1" si="13"/>
        <v>147.19222078357862</v>
      </c>
      <c r="J26" s="306">
        <f t="shared" ca="1" si="14"/>
        <v>139.52312054121981</v>
      </c>
      <c r="K26" s="307">
        <f t="shared" ca="1" si="15"/>
        <v>596.91512303086927</v>
      </c>
      <c r="L26" s="304">
        <f t="shared" ca="1" si="0"/>
        <v>613.00437622297409</v>
      </c>
      <c r="M26" s="306">
        <f t="shared" ca="1" si="16"/>
        <v>1.3128045871262917</v>
      </c>
      <c r="N26" s="304">
        <f t="shared" ca="1" si="17"/>
        <v>75.218162167751075</v>
      </c>
      <c r="P26" s="310">
        <f t="shared" ca="1" si="18"/>
        <v>3</v>
      </c>
      <c r="Q26" s="304">
        <f t="shared" ca="1" si="19"/>
        <v>0</v>
      </c>
      <c r="R26" s="306">
        <f t="shared" ca="1" si="20"/>
        <v>0</v>
      </c>
      <c r="S26" s="307">
        <f t="shared" ca="1" si="21"/>
        <v>3.0549999999999997</v>
      </c>
      <c r="T26" s="304">
        <f t="shared" ca="1" si="1"/>
        <v>29.969549999999998</v>
      </c>
      <c r="U26" s="311">
        <f t="shared" ca="1" si="2"/>
        <v>0</v>
      </c>
      <c r="V26" s="306">
        <f t="shared" ca="1" si="3"/>
        <v>1.1539970346195014</v>
      </c>
      <c r="W26" s="304">
        <f t="shared" ca="1" si="4"/>
        <v>51.197325909766278</v>
      </c>
      <c r="Y26" s="314" t="str">
        <f t="shared" ca="1" si="22"/>
        <v/>
      </c>
      <c r="Z26" s="315" t="str">
        <f t="shared" ca="1" si="23"/>
        <v/>
      </c>
      <c r="AA26" s="316" t="str">
        <f t="shared" ca="1" si="24"/>
        <v/>
      </c>
      <c r="AC26" s="310" t="e">
        <f t="shared" ca="1" si="25"/>
        <v>#N/A</v>
      </c>
      <c r="AD26" s="323" t="e">
        <f t="shared" ca="1" si="26"/>
        <v>#N/A</v>
      </c>
      <c r="AE26" s="324">
        <f t="shared" ca="1" si="5"/>
        <v>596.91512303086927</v>
      </c>
      <c r="AG26" s="306">
        <f t="shared" ca="1" si="27"/>
        <v>-26.306645897972409</v>
      </c>
      <c r="AH26" s="304">
        <f t="shared" ca="1" si="28"/>
        <v>-16.820889385747478</v>
      </c>
    </row>
    <row r="27" spans="1:34" x14ac:dyDescent="0.2">
      <c r="A27" s="347">
        <f t="shared" ca="1" si="6"/>
        <v>0.01</v>
      </c>
      <c r="B27" s="304">
        <f t="shared" ca="1" si="7"/>
        <v>3.4299999999999953</v>
      </c>
      <c r="D27" s="306">
        <f t="shared" ca="1" si="8"/>
        <v>-4.2757605457337826</v>
      </c>
      <c r="E27" s="307">
        <f t="shared" ca="1" si="9"/>
        <v>-26.013900252453595</v>
      </c>
      <c r="F27" s="304">
        <f t="shared" ca="1" si="10"/>
        <v>26.362950035780496</v>
      </c>
      <c r="G27" s="306">
        <f t="shared" ca="1" si="11"/>
        <v>37.511758467303224</v>
      </c>
      <c r="H27" s="307">
        <f t="shared" ca="1" si="12"/>
        <v>142.06065421386575</v>
      </c>
      <c r="I27" s="304">
        <f t="shared" ca="1" si="13"/>
        <v>146.92978424737726</v>
      </c>
      <c r="J27" s="306">
        <f t="shared" ca="1" si="14"/>
        <v>139.89845191392013</v>
      </c>
      <c r="K27" s="307">
        <f t="shared" ca="1" si="15"/>
        <v>598.3370302680205</v>
      </c>
      <c r="L27" s="304">
        <f t="shared" ca="1" si="0"/>
        <v>614.47439217421049</v>
      </c>
      <c r="M27" s="306">
        <f t="shared" ca="1" si="16"/>
        <v>1.312634239345245</v>
      </c>
      <c r="N27" s="304">
        <f t="shared" ca="1" si="17"/>
        <v>75.208401958847688</v>
      </c>
      <c r="P27" s="310">
        <f t="shared" ca="1" si="18"/>
        <v>3</v>
      </c>
      <c r="Q27" s="304">
        <f t="shared" ca="1" si="19"/>
        <v>0</v>
      </c>
      <c r="R27" s="306">
        <f t="shared" ca="1" si="20"/>
        <v>0</v>
      </c>
      <c r="S27" s="307">
        <f t="shared" ca="1" si="21"/>
        <v>3.0549999999999997</v>
      </c>
      <c r="T27" s="304">
        <f t="shared" ca="1" si="1"/>
        <v>29.969549999999998</v>
      </c>
      <c r="U27" s="311">
        <f t="shared" ca="1" si="2"/>
        <v>0</v>
      </c>
      <c r="V27" s="306">
        <f t="shared" ca="1" si="3"/>
        <v>1.153832811988533</v>
      </c>
      <c r="W27" s="304">
        <f t="shared" ca="1" si="4"/>
        <v>51.007664186602838</v>
      </c>
      <c r="Y27" s="314" t="str">
        <f t="shared" ca="1" si="22"/>
        <v/>
      </c>
      <c r="Z27" s="315" t="str">
        <f t="shared" ca="1" si="23"/>
        <v/>
      </c>
      <c r="AA27" s="316" t="str">
        <f t="shared" ca="1" si="24"/>
        <v/>
      </c>
      <c r="AC27" s="310" t="e">
        <f t="shared" ca="1" si="25"/>
        <v>#N/A</v>
      </c>
      <c r="AD27" s="323" t="e">
        <f t="shared" ca="1" si="26"/>
        <v>#N/A</v>
      </c>
      <c r="AE27" s="324">
        <f t="shared" ca="1" si="5"/>
        <v>598.3370302680205</v>
      </c>
      <c r="AG27" s="306">
        <f t="shared" ca="1" si="27"/>
        <v>-26.243866803253276</v>
      </c>
      <c r="AH27" s="304">
        <f t="shared" ca="1" si="28"/>
        <v>-16.758535486011876</v>
      </c>
    </row>
    <row r="28" spans="1:34" x14ac:dyDescent="0.2">
      <c r="A28" s="347">
        <f t="shared" ca="1" si="6"/>
        <v>0.01</v>
      </c>
      <c r="B28" s="304">
        <f t="shared" ca="1" si="7"/>
        <v>3.4399999999999951</v>
      </c>
      <c r="D28" s="306">
        <f t="shared" ca="1" si="8"/>
        <v>-4.2626708991633127</v>
      </c>
      <c r="E28" s="307">
        <f t="shared" ca="1" si="9"/>
        <v>-25.953146612584874</v>
      </c>
      <c r="F28" s="304">
        <f t="shared" ca="1" si="10"/>
        <v>26.300877975628481</v>
      </c>
      <c r="G28" s="306">
        <f t="shared" ca="1" si="11"/>
        <v>37.46913175831159</v>
      </c>
      <c r="H28" s="307">
        <f t="shared" ca="1" si="12"/>
        <v>141.8011227477399</v>
      </c>
      <c r="I28" s="304">
        <f t="shared" ca="1" si="13"/>
        <v>146.66797280674916</v>
      </c>
      <c r="J28" s="306">
        <f t="shared" ca="1" si="14"/>
        <v>140.27335636504819</v>
      </c>
      <c r="K28" s="307">
        <f t="shared" ca="1" si="15"/>
        <v>599.75633915282856</v>
      </c>
      <c r="L28" s="304">
        <f t="shared" ca="1" si="0"/>
        <v>615.94178366134452</v>
      </c>
      <c r="M28" s="306">
        <f t="shared" ca="1" si="16"/>
        <v>1.3124634773177497</v>
      </c>
      <c r="N28" s="304">
        <f t="shared" ca="1" si="17"/>
        <v>75.19861801537111</v>
      </c>
      <c r="P28" s="310">
        <f t="shared" ca="1" si="18"/>
        <v>3</v>
      </c>
      <c r="Q28" s="304">
        <f t="shared" ca="1" si="19"/>
        <v>0</v>
      </c>
      <c r="R28" s="306">
        <f t="shared" ca="1" si="20"/>
        <v>0</v>
      </c>
      <c r="S28" s="307">
        <f t="shared" ca="1" si="21"/>
        <v>3.0549999999999997</v>
      </c>
      <c r="T28" s="304">
        <f t="shared" ca="1" si="1"/>
        <v>29.969549999999998</v>
      </c>
      <c r="U28" s="311">
        <f t="shared" ca="1" si="2"/>
        <v>0</v>
      </c>
      <c r="V28" s="306">
        <f t="shared" ca="1" si="3"/>
        <v>1.1536689120622454</v>
      </c>
      <c r="W28" s="304">
        <f t="shared" ca="1" si="4"/>
        <v>50.818827180438113</v>
      </c>
      <c r="Y28" s="314" t="str">
        <f t="shared" ca="1" si="22"/>
        <v/>
      </c>
      <c r="Z28" s="315" t="str">
        <f t="shared" ca="1" si="23"/>
        <v/>
      </c>
      <c r="AA28" s="316" t="str">
        <f t="shared" ca="1" si="24"/>
        <v/>
      </c>
      <c r="AC28" s="310" t="e">
        <f t="shared" ca="1" si="25"/>
        <v>#N/A</v>
      </c>
      <c r="AD28" s="323" t="e">
        <f t="shared" ca="1" si="26"/>
        <v>#N/A</v>
      </c>
      <c r="AE28" s="324">
        <f t="shared" ca="1" si="5"/>
        <v>599.75633915282856</v>
      </c>
      <c r="AG28" s="306">
        <f t="shared" ca="1" si="27"/>
        <v>-26.181357902292465</v>
      </c>
      <c r="AH28" s="304">
        <f t="shared" ca="1" si="28"/>
        <v>-16.696453088904367</v>
      </c>
    </row>
    <row r="29" spans="1:34" x14ac:dyDescent="0.2">
      <c r="A29" s="347">
        <f t="shared" ca="1" si="6"/>
        <v>0.01</v>
      </c>
      <c r="B29" s="304">
        <f t="shared" ca="1" si="7"/>
        <v>3.4499999999999948</v>
      </c>
      <c r="D29" s="306">
        <f t="shared" ca="1" si="8"/>
        <v>-4.2496363062378473</v>
      </c>
      <c r="E29" s="307">
        <f t="shared" ca="1" si="9"/>
        <v>-25.892657142446659</v>
      </c>
      <c r="F29" s="304">
        <f t="shared" ca="1" si="10"/>
        <v>26.239075872286143</v>
      </c>
      <c r="G29" s="306">
        <f t="shared" ca="1" si="11"/>
        <v>37.426635395249214</v>
      </c>
      <c r="H29" s="307">
        <f t="shared" ca="1" si="12"/>
        <v>141.54219617631543</v>
      </c>
      <c r="I29" s="304">
        <f t="shared" ca="1" si="13"/>
        <v>146.40678377528647</v>
      </c>
      <c r="J29" s="306">
        <f t="shared" ca="1" si="14"/>
        <v>140.64783520081599</v>
      </c>
      <c r="K29" s="307">
        <f t="shared" ca="1" si="15"/>
        <v>601.17305574744887</v>
      </c>
      <c r="L29" s="304">
        <f t="shared" ca="1" si="0"/>
        <v>617.40655690023345</v>
      </c>
      <c r="M29" s="306">
        <f t="shared" ca="1" si="16"/>
        <v>1.3122923000265747</v>
      </c>
      <c r="N29" s="304">
        <f t="shared" ca="1" si="17"/>
        <v>75.188810279038307</v>
      </c>
      <c r="P29" s="310">
        <f t="shared" ca="1" si="18"/>
        <v>3</v>
      </c>
      <c r="Q29" s="304">
        <f t="shared" ca="1" si="19"/>
        <v>0</v>
      </c>
      <c r="R29" s="306">
        <f t="shared" ca="1" si="20"/>
        <v>0</v>
      </c>
      <c r="S29" s="307">
        <f t="shared" ca="1" si="21"/>
        <v>3.0549999999999997</v>
      </c>
      <c r="T29" s="304">
        <f t="shared" ca="1" si="1"/>
        <v>29.969549999999998</v>
      </c>
      <c r="U29" s="311">
        <f t="shared" ca="1" si="2"/>
        <v>0</v>
      </c>
      <c r="V29" s="306">
        <f t="shared" ca="1" si="3"/>
        <v>1.1535053340120196</v>
      </c>
      <c r="W29" s="304">
        <f t="shared" ca="1" si="4"/>
        <v>50.630810201743827</v>
      </c>
      <c r="Y29" s="314" t="str">
        <f t="shared" ca="1" si="22"/>
        <v/>
      </c>
      <c r="Z29" s="315" t="str">
        <f t="shared" ca="1" si="23"/>
        <v/>
      </c>
      <c r="AA29" s="316" t="str">
        <f t="shared" ca="1" si="24"/>
        <v/>
      </c>
      <c r="AC29" s="310" t="e">
        <f t="shared" ca="1" si="25"/>
        <v>#N/A</v>
      </c>
      <c r="AD29" s="323" t="e">
        <f t="shared" ca="1" si="26"/>
        <v>#N/A</v>
      </c>
      <c r="AE29" s="324">
        <f t="shared" ca="1" si="5"/>
        <v>601.17305574744887</v>
      </c>
      <c r="AG29" s="306">
        <f t="shared" ca="1" si="27"/>
        <v>-26.119117644395992</v>
      </c>
      <c r="AH29" s="304">
        <f t="shared" ca="1" si="28"/>
        <v>-16.63464064826125</v>
      </c>
    </row>
    <row r="30" spans="1:34" x14ac:dyDescent="0.2">
      <c r="A30" s="347">
        <f t="shared" ca="1" si="6"/>
        <v>0.01</v>
      </c>
      <c r="B30" s="304">
        <f t="shared" ca="1" si="7"/>
        <v>3.4599999999999946</v>
      </c>
      <c r="D30" s="306">
        <f t="shared" ca="1" si="8"/>
        <v>-4.2366564506851967</v>
      </c>
      <c r="E30" s="307">
        <f t="shared" ca="1" si="9"/>
        <v>-25.832430339828399</v>
      </c>
      <c r="F30" s="304">
        <f t="shared" ca="1" si="10"/>
        <v>26.177542190649206</v>
      </c>
      <c r="G30" s="306">
        <f t="shared" ca="1" si="11"/>
        <v>37.384268830742364</v>
      </c>
      <c r="H30" s="307">
        <f t="shared" ca="1" si="12"/>
        <v>141.28387187291713</v>
      </c>
      <c r="I30" s="304">
        <f t="shared" ca="1" si="13"/>
        <v>146.14621448197718</v>
      </c>
      <c r="J30" s="306">
        <f t="shared" ca="1" si="14"/>
        <v>141.02188972194594</v>
      </c>
      <c r="K30" s="307">
        <f t="shared" ca="1" si="15"/>
        <v>602.58718608769504</v>
      </c>
      <c r="L30" s="304">
        <f t="shared" ca="1" si="0"/>
        <v>618.86871807988086</v>
      </c>
      <c r="M30" s="306">
        <f t="shared" ca="1" si="16"/>
        <v>1.3121207064505835</v>
      </c>
      <c r="N30" s="304">
        <f t="shared" ca="1" si="17"/>
        <v>75.178978691342451</v>
      </c>
      <c r="P30" s="310">
        <f t="shared" ca="1" si="18"/>
        <v>3</v>
      </c>
      <c r="Q30" s="304">
        <f t="shared" ca="1" si="19"/>
        <v>0</v>
      </c>
      <c r="R30" s="306">
        <f t="shared" ca="1" si="20"/>
        <v>0</v>
      </c>
      <c r="S30" s="307">
        <f t="shared" ca="1" si="21"/>
        <v>3.0549999999999997</v>
      </c>
      <c r="T30" s="304">
        <f t="shared" ca="1" si="1"/>
        <v>29.969549999999998</v>
      </c>
      <c r="U30" s="311">
        <f t="shared" ca="1" si="2"/>
        <v>0</v>
      </c>
      <c r="V30" s="306">
        <f t="shared" ca="1" si="3"/>
        <v>1.1533420770129406</v>
      </c>
      <c r="W30" s="304">
        <f t="shared" ca="1" si="4"/>
        <v>50.443608594699676</v>
      </c>
      <c r="Y30" s="314" t="str">
        <f t="shared" ca="1" si="22"/>
        <v/>
      </c>
      <c r="Z30" s="315" t="str">
        <f t="shared" ca="1" si="23"/>
        <v/>
      </c>
      <c r="AA30" s="316" t="str">
        <f t="shared" ca="1" si="24"/>
        <v/>
      </c>
      <c r="AC30" s="310" t="e">
        <f t="shared" ca="1" si="25"/>
        <v>#N/A</v>
      </c>
      <c r="AD30" s="323" t="e">
        <f t="shared" ca="1" si="26"/>
        <v>#N/A</v>
      </c>
      <c r="AE30" s="324">
        <f t="shared" ca="1" si="5"/>
        <v>602.58718608769504</v>
      </c>
      <c r="AG30" s="306">
        <f t="shared" ca="1" si="27"/>
        <v>-26.057144489978768</v>
      </c>
      <c r="AH30" s="304">
        <f t="shared" ca="1" si="28"/>
        <v>-16.573096629048717</v>
      </c>
    </row>
    <row r="31" spans="1:34" x14ac:dyDescent="0.2">
      <c r="A31" s="347">
        <f t="shared" ca="1" si="6"/>
        <v>0.01</v>
      </c>
      <c r="B31" s="304">
        <f t="shared" ca="1" si="7"/>
        <v>3.4699999999999944</v>
      </c>
      <c r="D31" s="306">
        <f t="shared" ca="1" si="8"/>
        <v>-4.2237310185032326</v>
      </c>
      <c r="E31" s="307">
        <f t="shared" ca="1" si="9"/>
        <v>-25.772464713316857</v>
      </c>
      <c r="F31" s="304">
        <f t="shared" ca="1" si="10"/>
        <v>26.116275406646885</v>
      </c>
      <c r="G31" s="306">
        <f t="shared" ca="1" si="11"/>
        <v>37.342031520557335</v>
      </c>
      <c r="H31" s="307">
        <f t="shared" ca="1" si="12"/>
        <v>141.02614722578397</v>
      </c>
      <c r="I31" s="304">
        <f t="shared" ca="1" si="13"/>
        <v>145.88626227109526</v>
      </c>
      <c r="J31" s="306">
        <f t="shared" ca="1" si="14"/>
        <v>141.39552122370245</v>
      </c>
      <c r="K31" s="307">
        <f t="shared" ca="1" si="15"/>
        <v>603.9987361831885</v>
      </c>
      <c r="L31" s="304">
        <f t="shared" ca="1" si="0"/>
        <v>620.32827336258936</v>
      </c>
      <c r="M31" s="306">
        <f t="shared" ca="1" si="16"/>
        <v>1.3119486955647186</v>
      </c>
      <c r="N31" s="304">
        <f t="shared" ca="1" si="17"/>
        <v>75.169123193552082</v>
      </c>
      <c r="P31" s="310">
        <f t="shared" ca="1" si="18"/>
        <v>3</v>
      </c>
      <c r="Q31" s="304">
        <f t="shared" ca="1" si="19"/>
        <v>0</v>
      </c>
      <c r="R31" s="306">
        <f t="shared" ca="1" si="20"/>
        <v>0</v>
      </c>
      <c r="S31" s="307">
        <f t="shared" ca="1" si="21"/>
        <v>3.0549999999999997</v>
      </c>
      <c r="T31" s="304">
        <f t="shared" ca="1" si="1"/>
        <v>29.969549999999998</v>
      </c>
      <c r="U31" s="311">
        <f t="shared" ca="1" si="2"/>
        <v>0</v>
      </c>
      <c r="V31" s="306">
        <f t="shared" ca="1" si="3"/>
        <v>1.153179140243777</v>
      </c>
      <c r="W31" s="304">
        <f t="shared" ca="1" si="4"/>
        <v>50.257217736902646</v>
      </c>
      <c r="Y31" s="314" t="str">
        <f t="shared" ca="1" si="22"/>
        <v/>
      </c>
      <c r="Z31" s="315" t="str">
        <f t="shared" ca="1" si="23"/>
        <v/>
      </c>
      <c r="AA31" s="316" t="str">
        <f t="shared" ca="1" si="24"/>
        <v/>
      </c>
      <c r="AC31" s="310" t="e">
        <f t="shared" ca="1" si="25"/>
        <v>#N/A</v>
      </c>
      <c r="AD31" s="323" t="e">
        <f t="shared" ca="1" si="26"/>
        <v>#N/A</v>
      </c>
      <c r="AE31" s="324">
        <f t="shared" ca="1" si="5"/>
        <v>603.9987361831885</v>
      </c>
      <c r="AG31" s="306">
        <f t="shared" ca="1" si="27"/>
        <v>-25.995436910468303</v>
      </c>
      <c r="AH31" s="304">
        <f t="shared" ca="1" si="28"/>
        <v>-16.511819507266672</v>
      </c>
    </row>
    <row r="32" spans="1:34" x14ac:dyDescent="0.2">
      <c r="A32" s="347">
        <f t="shared" ca="1" si="6"/>
        <v>0.01</v>
      </c>
      <c r="B32" s="304">
        <f t="shared" ca="1" si="7"/>
        <v>3.4799999999999942</v>
      </c>
      <c r="D32" s="306">
        <f t="shared" ca="1" si="8"/>
        <v>-4.2108596979402844</v>
      </c>
      <c r="E32" s="307">
        <f t="shared" ca="1" si="9"/>
        <v>-25.712758782203068</v>
      </c>
      <c r="F32" s="304">
        <f t="shared" ca="1" si="10"/>
        <v>26.055274007146782</v>
      </c>
      <c r="G32" s="306">
        <f t="shared" ca="1" si="11"/>
        <v>37.299922923577931</v>
      </c>
      <c r="H32" s="307">
        <f t="shared" ca="1" si="12"/>
        <v>140.76901963796195</v>
      </c>
      <c r="I32" s="304">
        <f t="shared" ca="1" si="13"/>
        <v>145.62692450209119</v>
      </c>
      <c r="J32" s="306">
        <f t="shared" ca="1" si="14"/>
        <v>141.76873099592314</v>
      </c>
      <c r="K32" s="307">
        <f t="shared" ca="1" si="15"/>
        <v>605.40771201750727</v>
      </c>
      <c r="L32" s="304">
        <f t="shared" ca="1" si="0"/>
        <v>621.78522888411192</v>
      </c>
      <c r="M32" s="306">
        <f t="shared" ca="1" si="16"/>
        <v>1.3117762663399832</v>
      </c>
      <c r="N32" s="304">
        <f t="shared" ca="1" si="17"/>
        <v>75.159243726710031</v>
      </c>
      <c r="P32" s="310">
        <f t="shared" ca="1" si="18"/>
        <v>3</v>
      </c>
      <c r="Q32" s="304">
        <f t="shared" ca="1" si="19"/>
        <v>0</v>
      </c>
      <c r="R32" s="306">
        <f t="shared" ca="1" si="20"/>
        <v>0</v>
      </c>
      <c r="S32" s="307">
        <f t="shared" ca="1" si="21"/>
        <v>3.0549999999999997</v>
      </c>
      <c r="T32" s="304">
        <f t="shared" ca="1" si="1"/>
        <v>29.969549999999998</v>
      </c>
      <c r="U32" s="311">
        <f t="shared" ca="1" si="2"/>
        <v>0</v>
      </c>
      <c r="V32" s="306">
        <f t="shared" ca="1" si="3"/>
        <v>1.1530165228869591</v>
      </c>
      <c r="W32" s="304">
        <f t="shared" ca="1" si="4"/>
        <v>50.071633039078996</v>
      </c>
      <c r="Y32" s="314" t="str">
        <f t="shared" ca="1" si="22"/>
        <v/>
      </c>
      <c r="Z32" s="315" t="str">
        <f t="shared" ca="1" si="23"/>
        <v/>
      </c>
      <c r="AA32" s="316" t="str">
        <f t="shared" ca="1" si="24"/>
        <v/>
      </c>
      <c r="AC32" s="310" t="e">
        <f t="shared" ca="1" si="25"/>
        <v>#N/A</v>
      </c>
      <c r="AD32" s="323" t="e">
        <f t="shared" ca="1" si="26"/>
        <v>#N/A</v>
      </c>
      <c r="AE32" s="324">
        <f t="shared" ca="1" si="5"/>
        <v>605.40771201750727</v>
      </c>
      <c r="AG32" s="306">
        <f t="shared" ca="1" si="27"/>
        <v>-25.933993388209423</v>
      </c>
      <c r="AH32" s="304">
        <f t="shared" ca="1" si="28"/>
        <v>-16.450807769853569</v>
      </c>
    </row>
    <row r="33" spans="1:34" x14ac:dyDescent="0.2">
      <c r="A33" s="347">
        <f t="shared" ca="1" si="6"/>
        <v>0.01</v>
      </c>
      <c r="B33" s="304">
        <f t="shared" ca="1" si="7"/>
        <v>3.489999999999994</v>
      </c>
      <c r="D33" s="306">
        <f t="shared" ca="1" si="8"/>
        <v>-4.1980421794757641</v>
      </c>
      <c r="E33" s="307">
        <f t="shared" ca="1" si="9"/>
        <v>-25.653311076390018</v>
      </c>
      <c r="F33" s="304">
        <f t="shared" ca="1" si="10"/>
        <v>25.994536489860565</v>
      </c>
      <c r="G33" s="306">
        <f t="shared" ca="1" si="11"/>
        <v>37.257942501783177</v>
      </c>
      <c r="H33" s="307">
        <f t="shared" ca="1" si="12"/>
        <v>140.51248652719804</v>
      </c>
      <c r="I33" s="304">
        <f t="shared" ca="1" si="13"/>
        <v>145.36819854948396</v>
      </c>
      <c r="J33" s="306">
        <f t="shared" ca="1" si="14"/>
        <v>142.14152032304995</v>
      </c>
      <c r="K33" s="307">
        <f t="shared" ca="1" si="15"/>
        <v>606.81411954833311</v>
      </c>
      <c r="L33" s="304">
        <f t="shared" ca="1" si="0"/>
        <v>623.23959075380208</v>
      </c>
      <c r="M33" s="306">
        <f t="shared" ca="1" si="16"/>
        <v>1.3116034177434268</v>
      </c>
      <c r="N33" s="304">
        <f t="shared" ca="1" si="17"/>
        <v>75.149340231632593</v>
      </c>
      <c r="P33" s="310">
        <f t="shared" ca="1" si="18"/>
        <v>3</v>
      </c>
      <c r="Q33" s="304">
        <f t="shared" ca="1" si="19"/>
        <v>0</v>
      </c>
      <c r="R33" s="306">
        <f t="shared" ca="1" si="20"/>
        <v>0</v>
      </c>
      <c r="S33" s="307">
        <f t="shared" ca="1" si="21"/>
        <v>3.0549999999999997</v>
      </c>
      <c r="T33" s="304">
        <f t="shared" ca="1" si="1"/>
        <v>29.969549999999998</v>
      </c>
      <c r="U33" s="311">
        <f t="shared" ca="1" si="2"/>
        <v>0</v>
      </c>
      <c r="V33" s="306">
        <f t="shared" ca="1" si="3"/>
        <v>1.1528542241285573</v>
      </c>
      <c r="W33" s="304">
        <f t="shared" ca="1" si="4"/>
        <v>49.886849944799366</v>
      </c>
      <c r="Y33" s="314" t="str">
        <f t="shared" ca="1" si="22"/>
        <v/>
      </c>
      <c r="Z33" s="315" t="str">
        <f t="shared" ca="1" si="23"/>
        <v/>
      </c>
      <c r="AA33" s="316" t="str">
        <f t="shared" ca="1" si="24"/>
        <v/>
      </c>
      <c r="AC33" s="310" t="e">
        <f t="shared" ca="1" si="25"/>
        <v>#N/A</v>
      </c>
      <c r="AD33" s="323" t="e">
        <f t="shared" ca="1" si="26"/>
        <v>#N/A</v>
      </c>
      <c r="AE33" s="324">
        <f t="shared" ca="1" si="5"/>
        <v>606.81411954833311</v>
      </c>
      <c r="AG33" s="306">
        <f t="shared" ca="1" si="27"/>
        <v>-25.872812416369904</v>
      </c>
      <c r="AH33" s="304">
        <f t="shared" ca="1" si="28"/>
        <v>-16.390059914592143</v>
      </c>
    </row>
    <row r="34" spans="1:34" x14ac:dyDescent="0.2">
      <c r="A34" s="347">
        <f t="shared" ca="1" si="6"/>
        <v>0.01</v>
      </c>
      <c r="B34" s="304">
        <f t="shared" ca="1" si="7"/>
        <v>3.4999999999999938</v>
      </c>
      <c r="D34" s="306">
        <f t="shared" ca="1" si="8"/>
        <v>-4.185278155800944</v>
      </c>
      <c r="E34" s="307">
        <f t="shared" ca="1" si="9"/>
        <v>-25.594120136301424</v>
      </c>
      <c r="F34" s="304">
        <f t="shared" ca="1" si="10"/>
        <v>25.934061363250734</v>
      </c>
      <c r="G34" s="306">
        <f t="shared" ca="1" si="11"/>
        <v>37.21608972022517</v>
      </c>
      <c r="H34" s="307">
        <f t="shared" ca="1" si="12"/>
        <v>140.25654532583502</v>
      </c>
      <c r="I34" s="304">
        <f t="shared" ca="1" si="13"/>
        <v>145.11008180275368</v>
      </c>
      <c r="J34" s="306">
        <f t="shared" ca="1" si="14"/>
        <v>142.51389048415999</v>
      </c>
      <c r="K34" s="307">
        <f t="shared" ca="1" si="15"/>
        <v>608.2179647075983</v>
      </c>
      <c r="L34" s="304">
        <f t="shared" ca="1" si="0"/>
        <v>624.69136505476399</v>
      </c>
      <c r="M34" s="306">
        <f t="shared" ca="1" si="16"/>
        <v>1.3114301487381259</v>
      </c>
      <c r="N34" s="304">
        <f t="shared" ca="1" si="17"/>
        <v>75.139412648908419</v>
      </c>
      <c r="P34" s="310">
        <f t="shared" ca="1" si="18"/>
        <v>3</v>
      </c>
      <c r="Q34" s="304">
        <f t="shared" ca="1" si="19"/>
        <v>0</v>
      </c>
      <c r="R34" s="306">
        <f t="shared" ca="1" si="20"/>
        <v>0</v>
      </c>
      <c r="S34" s="307">
        <f t="shared" ca="1" si="21"/>
        <v>3.0549999999999997</v>
      </c>
      <c r="T34" s="304">
        <f t="shared" ca="1" si="1"/>
        <v>29.969549999999998</v>
      </c>
      <c r="U34" s="311">
        <f t="shared" ca="1" si="2"/>
        <v>0</v>
      </c>
      <c r="V34" s="306">
        <f t="shared" ca="1" si="3"/>
        <v>1.1526922431582622</v>
      </c>
      <c r="W34" s="304">
        <f t="shared" ca="1" si="4"/>
        <v>49.702863930196671</v>
      </c>
      <c r="Y34" s="314" t="str">
        <f t="shared" ca="1" si="22"/>
        <v/>
      </c>
      <c r="Z34" s="315" t="str">
        <f t="shared" ca="1" si="23"/>
        <v/>
      </c>
      <c r="AA34" s="316" t="str">
        <f t="shared" ca="1" si="24"/>
        <v/>
      </c>
      <c r="AC34" s="310" t="e">
        <f t="shared" ca="1" si="25"/>
        <v>#N/A</v>
      </c>
      <c r="AD34" s="323" t="e">
        <f t="shared" ca="1" si="26"/>
        <v>#N/A</v>
      </c>
      <c r="AE34" s="324">
        <f t="shared" ca="1" si="5"/>
        <v>608.2179647075983</v>
      </c>
      <c r="AG34" s="306">
        <f t="shared" ca="1" si="27"/>
        <v>-25.811892498847108</v>
      </c>
      <c r="AH34" s="304">
        <f t="shared" ca="1" si="28"/>
        <v>-16.32957445001616</v>
      </c>
    </row>
    <row r="35" spans="1:34" x14ac:dyDescent="0.2">
      <c r="A35" s="347">
        <f t="shared" ca="1" si="6"/>
        <v>0.01</v>
      </c>
      <c r="B35" s="304">
        <f t="shared" ca="1" si="7"/>
        <v>3.5099999999999936</v>
      </c>
      <c r="D35" s="306">
        <f t="shared" ca="1" si="8"/>
        <v>-4.1725673217999857</v>
      </c>
      <c r="E35" s="307">
        <f t="shared" ca="1" si="9"/>
        <v>-25.535184512791346</v>
      </c>
      <c r="F35" s="304">
        <f t="shared" ca="1" si="10"/>
        <v>25.873847146438276</v>
      </c>
      <c r="G35" s="306">
        <f t="shared" ca="1" si="11"/>
        <v>37.174364047007174</v>
      </c>
      <c r="H35" s="307">
        <f t="shared" ca="1" si="12"/>
        <v>140.00119348070712</v>
      </c>
      <c r="I35" s="304">
        <f t="shared" ca="1" si="13"/>
        <v>144.85257166623521</v>
      </c>
      <c r="J35" s="306">
        <f t="shared" ca="1" si="14"/>
        <v>142.88584275299615</v>
      </c>
      <c r="K35" s="307">
        <f t="shared" ca="1" si="15"/>
        <v>609.619253401631</v>
      </c>
      <c r="L35" s="304">
        <f t="shared" ca="1" si="0"/>
        <v>626.14055784400034</v>
      </c>
      <c r="M35" s="306">
        <f t="shared" ca="1" si="16"/>
        <v>1.3112564582831685</v>
      </c>
      <c r="N35" s="304">
        <f t="shared" ca="1" si="17"/>
        <v>75.129460918897649</v>
      </c>
      <c r="P35" s="310">
        <f t="shared" ca="1" si="18"/>
        <v>3</v>
      </c>
      <c r="Q35" s="304">
        <f t="shared" ca="1" si="19"/>
        <v>0</v>
      </c>
      <c r="R35" s="306">
        <f t="shared" ca="1" si="20"/>
        <v>0</v>
      </c>
      <c r="S35" s="307">
        <f t="shared" ca="1" si="21"/>
        <v>3.0549999999999997</v>
      </c>
      <c r="T35" s="304">
        <f t="shared" ca="1" si="1"/>
        <v>29.969549999999998</v>
      </c>
      <c r="U35" s="311">
        <f t="shared" ca="1" si="2"/>
        <v>0</v>
      </c>
      <c r="V35" s="306">
        <f t="shared" ca="1" si="3"/>
        <v>1.1525305791693616</v>
      </c>
      <c r="W35" s="304">
        <f t="shared" ca="1" si="4"/>
        <v>49.519670503686719</v>
      </c>
      <c r="Y35" s="314" t="str">
        <f t="shared" ca="1" si="22"/>
        <v/>
      </c>
      <c r="Z35" s="315" t="str">
        <f t="shared" ca="1" si="23"/>
        <v/>
      </c>
      <c r="AA35" s="316" t="str">
        <f t="shared" ca="1" si="24"/>
        <v/>
      </c>
      <c r="AC35" s="310" t="e">
        <f t="shared" ca="1" si="25"/>
        <v>#N/A</v>
      </c>
      <c r="AD35" s="323" t="e">
        <f t="shared" ca="1" si="26"/>
        <v>#N/A</v>
      </c>
      <c r="AE35" s="324">
        <f t="shared" ca="1" si="5"/>
        <v>609.619253401631</v>
      </c>
      <c r="AG35" s="306">
        <f t="shared" ca="1" si="27"/>
        <v>-25.751232150175504</v>
      </c>
      <c r="AH35" s="304">
        <f t="shared" ca="1" si="28"/>
        <v>-16.269349895318062</v>
      </c>
    </row>
    <row r="36" spans="1:34" x14ac:dyDescent="0.2">
      <c r="A36" s="347">
        <f t="shared" ca="1" si="6"/>
        <v>0.01</v>
      </c>
      <c r="B36" s="304">
        <f t="shared" ca="1" si="7"/>
        <v>3.5199999999999934</v>
      </c>
      <c r="D36" s="306">
        <f t="shared" ca="1" si="8"/>
        <v>-4.1599093745311029</v>
      </c>
      <c r="E36" s="307">
        <f t="shared" ca="1" si="9"/>
        <v>-25.476502767054694</v>
      </c>
      <c r="F36" s="304">
        <f t="shared" ca="1" si="10"/>
        <v>25.813892369111194</v>
      </c>
      <c r="G36" s="306">
        <f t="shared" ca="1" si="11"/>
        <v>37.132764953261862</v>
      </c>
      <c r="H36" s="307">
        <f t="shared" ca="1" si="12"/>
        <v>139.74642845303657</v>
      </c>
      <c r="I36" s="304">
        <f t="shared" ca="1" si="13"/>
        <v>144.59566555901273</v>
      </c>
      <c r="J36" s="306">
        <f t="shared" ca="1" si="14"/>
        <v>143.25737839799751</v>
      </c>
      <c r="K36" s="307">
        <f t="shared" ca="1" si="15"/>
        <v>611.01799151129967</v>
      </c>
      <c r="L36" s="304">
        <f t="shared" ca="1" si="0"/>
        <v>627.58717515255978</v>
      </c>
      <c r="M36" s="306">
        <f t="shared" ca="1" si="16"/>
        <v>1.3110823453336367</v>
      </c>
      <c r="N36" s="304">
        <f t="shared" ca="1" si="17"/>
        <v>75.119484981730906</v>
      </c>
      <c r="P36" s="310">
        <f t="shared" ca="1" si="18"/>
        <v>3</v>
      </c>
      <c r="Q36" s="304">
        <f t="shared" ca="1" si="19"/>
        <v>0</v>
      </c>
      <c r="R36" s="306">
        <f t="shared" ca="1" si="20"/>
        <v>0</v>
      </c>
      <c r="S36" s="307">
        <f t="shared" ca="1" si="21"/>
        <v>3.0549999999999997</v>
      </c>
      <c r="T36" s="304">
        <f t="shared" ca="1" si="1"/>
        <v>29.969549999999998</v>
      </c>
      <c r="U36" s="311">
        <f t="shared" ca="1" si="2"/>
        <v>0</v>
      </c>
      <c r="V36" s="306">
        <f t="shared" ca="1" si="3"/>
        <v>1.1523692313587215</v>
      </c>
      <c r="W36" s="304">
        <f t="shared" ca="1" si="4"/>
        <v>49.33726520569185</v>
      </c>
      <c r="Y36" s="314" t="str">
        <f t="shared" ca="1" si="22"/>
        <v/>
      </c>
      <c r="Z36" s="315" t="str">
        <f t="shared" ca="1" si="23"/>
        <v/>
      </c>
      <c r="AA36" s="316" t="str">
        <f t="shared" ca="1" si="24"/>
        <v/>
      </c>
      <c r="AC36" s="310" t="e">
        <f t="shared" ca="1" si="25"/>
        <v>#N/A</v>
      </c>
      <c r="AD36" s="323" t="e">
        <f t="shared" ca="1" si="26"/>
        <v>#N/A</v>
      </c>
      <c r="AE36" s="324">
        <f t="shared" ca="1" si="5"/>
        <v>611.01799151129967</v>
      </c>
      <c r="AG36" s="306">
        <f t="shared" ca="1" si="27"/>
        <v>-25.690829895435101</v>
      </c>
      <c r="AH36" s="304">
        <f t="shared" ca="1" si="28"/>
        <v>-16.209384780257519</v>
      </c>
    </row>
    <row r="37" spans="1:34" x14ac:dyDescent="0.2">
      <c r="A37" s="347">
        <f t="shared" ca="1" si="6"/>
        <v>0.01</v>
      </c>
      <c r="B37" s="304">
        <f t="shared" ca="1" si="7"/>
        <v>3.5299999999999931</v>
      </c>
      <c r="D37" s="306">
        <f t="shared" ca="1" si="8"/>
        <v>-4.1473040132079531</v>
      </c>
      <c r="E37" s="307">
        <f t="shared" ca="1" si="9"/>
        <v>-25.418073470538722</v>
      </c>
      <c r="F37" s="304">
        <f t="shared" ca="1" si="10"/>
        <v>25.754195571434089</v>
      </c>
      <c r="G37" s="306">
        <f t="shared" ca="1" si="11"/>
        <v>37.09129191312978</v>
      </c>
      <c r="H37" s="307">
        <f t="shared" ca="1" si="12"/>
        <v>139.49224771833119</v>
      </c>
      <c r="I37" s="304">
        <f t="shared" ca="1" si="13"/>
        <v>144.33936091481519</v>
      </c>
      <c r="J37" s="306">
        <f t="shared" ca="1" si="14"/>
        <v>143.62849868232948</v>
      </c>
      <c r="K37" s="307">
        <f t="shared" ca="1" si="15"/>
        <v>612.41418489215653</v>
      </c>
      <c r="L37" s="304">
        <f t="shared" ca="1" si="0"/>
        <v>629.03122298568326</v>
      </c>
      <c r="M37" s="306">
        <f t="shared" ca="1" si="16"/>
        <v>1.3109078088405894</v>
      </c>
      <c r="N37" s="304">
        <f t="shared" ca="1" si="17"/>
        <v>75.109484777308282</v>
      </c>
      <c r="P37" s="310">
        <f t="shared" ca="1" si="18"/>
        <v>3</v>
      </c>
      <c r="Q37" s="304">
        <f t="shared" ca="1" si="19"/>
        <v>0</v>
      </c>
      <c r="R37" s="306">
        <f t="shared" ca="1" si="20"/>
        <v>0</v>
      </c>
      <c r="S37" s="307">
        <f t="shared" ca="1" si="21"/>
        <v>3.0549999999999997</v>
      </c>
      <c r="T37" s="304">
        <f t="shared" ca="1" si="1"/>
        <v>29.969549999999998</v>
      </c>
      <c r="U37" s="311">
        <f t="shared" ca="1" si="2"/>
        <v>0</v>
      </c>
      <c r="V37" s="306">
        <f t="shared" ca="1" si="3"/>
        <v>1.1522081989267656</v>
      </c>
      <c r="W37" s="304">
        <f t="shared" ca="1" si="4"/>
        <v>49.155643608367171</v>
      </c>
      <c r="Y37" s="314" t="str">
        <f t="shared" ca="1" si="22"/>
        <v/>
      </c>
      <c r="Z37" s="315" t="str">
        <f t="shared" ca="1" si="23"/>
        <v/>
      </c>
      <c r="AA37" s="316" t="str">
        <f t="shared" ca="1" si="24"/>
        <v/>
      </c>
      <c r="AC37" s="310" t="e">
        <f t="shared" ca="1" si="25"/>
        <v>#N/A</v>
      </c>
      <c r="AD37" s="323" t="e">
        <f t="shared" ca="1" si="26"/>
        <v>#N/A</v>
      </c>
      <c r="AE37" s="324">
        <f t="shared" ca="1" si="5"/>
        <v>612.41418489215653</v>
      </c>
      <c r="AG37" s="306">
        <f t="shared" ca="1" si="27"/>
        <v>-25.630684270160923</v>
      </c>
      <c r="AH37" s="304">
        <f t="shared" ca="1" si="28"/>
        <v>-16.149677645070984</v>
      </c>
    </row>
    <row r="38" spans="1:34" x14ac:dyDescent="0.2">
      <c r="A38" s="347">
        <f t="shared" ca="1" si="6"/>
        <v>0.01</v>
      </c>
      <c r="B38" s="304">
        <f t="shared" ca="1" si="7"/>
        <v>3.5399999999999929</v>
      </c>
      <c r="D38" s="306">
        <f t="shared" ca="1" si="8"/>
        <v>-4.1347509391811927</v>
      </c>
      <c r="E38" s="307">
        <f t="shared" ca="1" si="9"/>
        <v>-25.359895204855306</v>
      </c>
      <c r="F38" s="304">
        <f t="shared" ca="1" si="10"/>
        <v>25.694755303958488</v>
      </c>
      <c r="G38" s="306">
        <f t="shared" ca="1" si="11"/>
        <v>37.049944403737967</v>
      </c>
      <c r="H38" s="307">
        <f t="shared" ca="1" si="12"/>
        <v>139.23864876628264</v>
      </c>
      <c r="I38" s="304">
        <f t="shared" ca="1" si="13"/>
        <v>144.08365518191263</v>
      </c>
      <c r="J38" s="306">
        <f t="shared" ca="1" si="14"/>
        <v>143.9992048639138</v>
      </c>
      <c r="K38" s="307">
        <f t="shared" ca="1" si="15"/>
        <v>613.80783937457954</v>
      </c>
      <c r="L38" s="304">
        <f t="shared" ca="1" si="0"/>
        <v>630.47270732294908</v>
      </c>
      <c r="M38" s="306">
        <f t="shared" ca="1" si="16"/>
        <v>1.3107328477510454</v>
      </c>
      <c r="N38" s="304">
        <f t="shared" ca="1" si="17"/>
        <v>75.099460245298403</v>
      </c>
      <c r="P38" s="310">
        <f t="shared" ca="1" si="18"/>
        <v>3</v>
      </c>
      <c r="Q38" s="304">
        <f t="shared" ca="1" si="19"/>
        <v>0</v>
      </c>
      <c r="R38" s="306">
        <f t="shared" ca="1" si="20"/>
        <v>0</v>
      </c>
      <c r="S38" s="307">
        <f t="shared" ca="1" si="21"/>
        <v>3.0549999999999997</v>
      </c>
      <c r="T38" s="304">
        <f t="shared" ca="1" si="1"/>
        <v>29.969549999999998</v>
      </c>
      <c r="U38" s="311">
        <f t="shared" ca="1" si="2"/>
        <v>0</v>
      </c>
      <c r="V38" s="306">
        <f t="shared" ca="1" si="3"/>
        <v>1.1520474810774533</v>
      </c>
      <c r="W38" s="304">
        <f t="shared" ca="1" si="4"/>
        <v>48.974801315329543</v>
      </c>
      <c r="Y38" s="314" t="str">
        <f t="shared" ca="1" si="22"/>
        <v/>
      </c>
      <c r="Z38" s="315" t="str">
        <f t="shared" ca="1" si="23"/>
        <v/>
      </c>
      <c r="AA38" s="316" t="str">
        <f t="shared" ca="1" si="24"/>
        <v/>
      </c>
      <c r="AC38" s="310" t="e">
        <f t="shared" ca="1" si="25"/>
        <v>#N/A</v>
      </c>
      <c r="AD38" s="323" t="e">
        <f t="shared" ca="1" si="26"/>
        <v>#N/A</v>
      </c>
      <c r="AE38" s="324">
        <f t="shared" ca="1" si="5"/>
        <v>613.80783937457954</v>
      </c>
      <c r="AG38" s="306">
        <f t="shared" ca="1" si="27"/>
        <v>-25.570793820253201</v>
      </c>
      <c r="AH38" s="304">
        <f t="shared" ca="1" si="28"/>
        <v>-16.090227040382054</v>
      </c>
    </row>
    <row r="39" spans="1:34" x14ac:dyDescent="0.2">
      <c r="A39" s="347">
        <f t="shared" ca="1" si="6"/>
        <v>0.01</v>
      </c>
      <c r="B39" s="304">
        <f t="shared" ca="1" si="7"/>
        <v>3.5499999999999927</v>
      </c>
      <c r="D39" s="306">
        <f t="shared" ca="1" si="8"/>
        <v>-4.122249855920229</v>
      </c>
      <c r="E39" s="307">
        <f t="shared" ca="1" si="9"/>
        <v>-25.301966561694151</v>
      </c>
      <c r="F39" s="304">
        <f t="shared" ca="1" si="10"/>
        <v>25.635570127534191</v>
      </c>
      <c r="G39" s="306">
        <f t="shared" ca="1" si="11"/>
        <v>37.008721905178767</v>
      </c>
      <c r="H39" s="307">
        <f t="shared" ca="1" si="12"/>
        <v>138.9856291006657</v>
      </c>
      <c r="I39" s="304">
        <f t="shared" ca="1" si="13"/>
        <v>143.82854582301343</v>
      </c>
      <c r="J39" s="306">
        <f t="shared" ca="1" si="14"/>
        <v>144.36949819545839</v>
      </c>
      <c r="K39" s="307">
        <f t="shared" ca="1" si="15"/>
        <v>615.19896076391433</v>
      </c>
      <c r="L39" s="304">
        <f t="shared" ca="1" si="0"/>
        <v>631.9116341184174</v>
      </c>
      <c r="M39" s="306">
        <f t="shared" ca="1" si="16"/>
        <v>1.3105574610079653</v>
      </c>
      <c r="N39" s="304">
        <f t="shared" ca="1" si="17"/>
        <v>75.089411325137362</v>
      </c>
      <c r="P39" s="310">
        <f t="shared" ca="1" si="18"/>
        <v>3</v>
      </c>
      <c r="Q39" s="304">
        <f t="shared" ca="1" si="19"/>
        <v>0</v>
      </c>
      <c r="R39" s="306">
        <f t="shared" ca="1" si="20"/>
        <v>0</v>
      </c>
      <c r="S39" s="307">
        <f t="shared" ca="1" si="21"/>
        <v>3.0549999999999997</v>
      </c>
      <c r="T39" s="304">
        <f t="shared" ca="1" si="1"/>
        <v>29.969549999999998</v>
      </c>
      <c r="U39" s="311">
        <f t="shared" ca="1" si="2"/>
        <v>0</v>
      </c>
      <c r="V39" s="306">
        <f t="shared" ca="1" si="3"/>
        <v>1.1518870770182594</v>
      </c>
      <c r="W39" s="304">
        <f t="shared" ca="1" si="4"/>
        <v>48.794733961389269</v>
      </c>
      <c r="Y39" s="314" t="str">
        <f t="shared" ca="1" si="22"/>
        <v/>
      </c>
      <c r="Z39" s="315" t="str">
        <f t="shared" ca="1" si="23"/>
        <v/>
      </c>
      <c r="AA39" s="316" t="str">
        <f t="shared" ca="1" si="24"/>
        <v/>
      </c>
      <c r="AC39" s="310" t="e">
        <f t="shared" ca="1" si="25"/>
        <v>#N/A</v>
      </c>
      <c r="AD39" s="323" t="e">
        <f t="shared" ca="1" si="26"/>
        <v>#N/A</v>
      </c>
      <c r="AE39" s="324">
        <f t="shared" ca="1" si="5"/>
        <v>615.19896076391433</v>
      </c>
      <c r="AG39" s="306">
        <f t="shared" ca="1" si="27"/>
        <v>-25.511157101888614</v>
      </c>
      <c r="AH39" s="304">
        <f t="shared" ca="1" si="28"/>
        <v>-16.031031527112781</v>
      </c>
    </row>
    <row r="40" spans="1:34" x14ac:dyDescent="0.2">
      <c r="A40" s="347">
        <f t="shared" ca="1" si="6"/>
        <v>0.01</v>
      </c>
      <c r="B40" s="304">
        <f t="shared" ca="1" si="7"/>
        <v>3.5599999999999925</v>
      </c>
      <c r="D40" s="306">
        <f t="shared" ca="1" si="8"/>
        <v>-4.1098004689951457</v>
      </c>
      <c r="E40" s="307">
        <f t="shared" ca="1" si="9"/>
        <v>-25.244286142736815</v>
      </c>
      <c r="F40" s="304">
        <f t="shared" ca="1" si="10"/>
        <v>25.576638613221377</v>
      </c>
      <c r="G40" s="306">
        <f t="shared" ca="1" si="11"/>
        <v>36.967623900488817</v>
      </c>
      <c r="H40" s="307">
        <f t="shared" ca="1" si="12"/>
        <v>138.73318623923834</v>
      </c>
      <c r="I40" s="304">
        <f t="shared" ca="1" si="13"/>
        <v>143.57403031516242</v>
      </c>
      <c r="J40" s="306">
        <f t="shared" ca="1" si="14"/>
        <v>144.73937992448674</v>
      </c>
      <c r="K40" s="307">
        <f t="shared" ca="1" si="15"/>
        <v>616.58755484061385</v>
      </c>
      <c r="L40" s="304">
        <f t="shared" ca="1" si="0"/>
        <v>633.3480093007729</v>
      </c>
      <c r="M40" s="306">
        <f t="shared" ca="1" si="16"/>
        <v>1.3103816475502352</v>
      </c>
      <c r="N40" s="304">
        <f t="shared" ca="1" si="17"/>
        <v>75.079337956027828</v>
      </c>
      <c r="P40" s="310">
        <f t="shared" ca="1" si="18"/>
        <v>3</v>
      </c>
      <c r="Q40" s="304">
        <f t="shared" ca="1" si="19"/>
        <v>0</v>
      </c>
      <c r="R40" s="306">
        <f t="shared" ca="1" si="20"/>
        <v>0</v>
      </c>
      <c r="S40" s="307">
        <f t="shared" ca="1" si="21"/>
        <v>3.0549999999999997</v>
      </c>
      <c r="T40" s="304">
        <f t="shared" ca="1" si="1"/>
        <v>29.969549999999998</v>
      </c>
      <c r="U40" s="311">
        <f t="shared" ca="1" si="2"/>
        <v>0</v>
      </c>
      <c r="V40" s="306">
        <f t="shared" ca="1" si="3"/>
        <v>1.1517269859601562</v>
      </c>
      <c r="W40" s="304">
        <f t="shared" ca="1" si="4"/>
        <v>48.615437212284604</v>
      </c>
      <c r="Y40" s="314" t="str">
        <f t="shared" ca="1" si="22"/>
        <v/>
      </c>
      <c r="Z40" s="315" t="str">
        <f t="shared" ca="1" si="23"/>
        <v/>
      </c>
      <c r="AA40" s="316" t="str">
        <f t="shared" ca="1" si="24"/>
        <v/>
      </c>
      <c r="AC40" s="310" t="e">
        <f t="shared" ca="1" si="25"/>
        <v>#N/A</v>
      </c>
      <c r="AD40" s="323" t="e">
        <f t="shared" ca="1" si="26"/>
        <v>#N/A</v>
      </c>
      <c r="AE40" s="324">
        <f t="shared" ca="1" si="5"/>
        <v>616.58755484061385</v>
      </c>
      <c r="AG40" s="306">
        <f t="shared" ca="1" si="27"/>
        <v>-25.45177268143231</v>
      </c>
      <c r="AH40" s="304">
        <f t="shared" ca="1" si="28"/>
        <v>-15.972089676395834</v>
      </c>
    </row>
    <row r="41" spans="1:34" x14ac:dyDescent="0.2">
      <c r="A41" s="347">
        <f t="shared" ca="1" si="6"/>
        <v>0.01</v>
      </c>
      <c r="B41" s="304">
        <f t="shared" ca="1" si="7"/>
        <v>3.5699999999999923</v>
      </c>
      <c r="D41" s="306">
        <f t="shared" ca="1" si="8"/>
        <v>-4.0974024860588125</v>
      </c>
      <c r="E41" s="307">
        <f t="shared" ca="1" si="9"/>
        <v>-25.186852559571705</v>
      </c>
      <c r="F41" s="304">
        <f t="shared" ca="1" si="10"/>
        <v>25.51795934220377</v>
      </c>
      <c r="G41" s="306">
        <f t="shared" ca="1" si="11"/>
        <v>36.926649875628229</v>
      </c>
      <c r="H41" s="307">
        <f t="shared" ca="1" si="12"/>
        <v>138.48131771364262</v>
      </c>
      <c r="I41" s="304">
        <f t="shared" ca="1" si="13"/>
        <v>143.32010614963997</v>
      </c>
      <c r="J41" s="306">
        <f t="shared" ca="1" si="14"/>
        <v>145.10885129336734</v>
      </c>
      <c r="K41" s="307">
        <f t="shared" ca="1" si="15"/>
        <v>617.97362736037826</v>
      </c>
      <c r="L41" s="304">
        <f t="shared" ca="1" si="0"/>
        <v>634.78183877346726</v>
      </c>
      <c r="M41" s="306">
        <f t="shared" ca="1" si="16"/>
        <v>1.3102054063126478</v>
      </c>
      <c r="N41" s="304">
        <f t="shared" ca="1" si="17"/>
        <v>75.069240076937902</v>
      </c>
      <c r="P41" s="310">
        <f t="shared" ca="1" si="18"/>
        <v>3</v>
      </c>
      <c r="Q41" s="304">
        <f t="shared" ca="1" si="19"/>
        <v>0</v>
      </c>
      <c r="R41" s="306">
        <f t="shared" ca="1" si="20"/>
        <v>0</v>
      </c>
      <c r="S41" s="307">
        <f t="shared" ca="1" si="21"/>
        <v>3.0549999999999997</v>
      </c>
      <c r="T41" s="304">
        <f t="shared" ca="1" si="1"/>
        <v>29.969549999999998</v>
      </c>
      <c r="U41" s="311">
        <f t="shared" ca="1" si="2"/>
        <v>0</v>
      </c>
      <c r="V41" s="306">
        <f t="shared" ca="1" si="3"/>
        <v>1.1515672071175911</v>
      </c>
      <c r="W41" s="304">
        <f t="shared" ca="1" si="4"/>
        <v>48.436906764418779</v>
      </c>
      <c r="Y41" s="314" t="str">
        <f t="shared" ca="1" si="22"/>
        <v/>
      </c>
      <c r="Z41" s="315" t="str">
        <f t="shared" ca="1" si="23"/>
        <v/>
      </c>
      <c r="AA41" s="316" t="str">
        <f t="shared" ca="1" si="24"/>
        <v/>
      </c>
      <c r="AC41" s="310" t="e">
        <f t="shared" ca="1" si="25"/>
        <v>#N/A</v>
      </c>
      <c r="AD41" s="323" t="e">
        <f t="shared" ca="1" si="26"/>
        <v>#N/A</v>
      </c>
      <c r="AE41" s="324">
        <f t="shared" ca="1" si="5"/>
        <v>617.97362736037826</v>
      </c>
      <c r="AG41" s="306">
        <f t="shared" ca="1" si="27"/>
        <v>-25.39263913535089</v>
      </c>
      <c r="AH41" s="304">
        <f t="shared" ca="1" si="28"/>
        <v>-15.913400069487597</v>
      </c>
    </row>
    <row r="42" spans="1:34" x14ac:dyDescent="0.2">
      <c r="A42" s="347">
        <f t="shared" ca="1" si="6"/>
        <v>0.01</v>
      </c>
      <c r="B42" s="304">
        <f t="shared" ca="1" si="7"/>
        <v>3.5799999999999921</v>
      </c>
      <c r="D42" s="306">
        <f t="shared" ca="1" si="8"/>
        <v>-4.0850556168291927</v>
      </c>
      <c r="E42" s="307">
        <f t="shared" ca="1" si="9"/>
        <v>-25.129664433609804</v>
      </c>
      <c r="F42" s="304">
        <f t="shared" ca="1" si="10"/>
        <v>25.459530905702508</v>
      </c>
      <c r="G42" s="306">
        <f t="shared" ca="1" si="11"/>
        <v>36.885799319459935</v>
      </c>
      <c r="H42" s="307">
        <f t="shared" ca="1" si="12"/>
        <v>138.23002106930653</v>
      </c>
      <c r="I42" s="304">
        <f t="shared" ca="1" si="13"/>
        <v>143.06677083186156</v>
      </c>
      <c r="J42" s="306">
        <f t="shared" ca="1" si="14"/>
        <v>145.47791353934278</v>
      </c>
      <c r="K42" s="307">
        <f t="shared" ca="1" si="15"/>
        <v>619.35718405429304</v>
      </c>
      <c r="L42" s="304">
        <f t="shared" ca="1" si="0"/>
        <v>636.21312841486065</v>
      </c>
      <c r="M42" s="306">
        <f t="shared" ca="1" si="16"/>
        <v>1.3100287362258864</v>
      </c>
      <c r="N42" s="304">
        <f t="shared" ca="1" si="17"/>
        <v>75.059117626600269</v>
      </c>
      <c r="P42" s="310">
        <f t="shared" ca="1" si="18"/>
        <v>3</v>
      </c>
      <c r="Q42" s="304">
        <f t="shared" ca="1" si="19"/>
        <v>0</v>
      </c>
      <c r="R42" s="306">
        <f t="shared" ca="1" si="20"/>
        <v>0</v>
      </c>
      <c r="S42" s="307">
        <f t="shared" ca="1" si="21"/>
        <v>3.0549999999999997</v>
      </c>
      <c r="T42" s="304">
        <f t="shared" ca="1" si="1"/>
        <v>29.969549999999998</v>
      </c>
      <c r="U42" s="311">
        <f t="shared" ca="1" si="2"/>
        <v>0</v>
      </c>
      <c r="V42" s="306">
        <f t="shared" ca="1" si="3"/>
        <v>1.1514077397084668</v>
      </c>
      <c r="W42" s="304">
        <f t="shared" ca="1" si="4"/>
        <v>48.259138344599393</v>
      </c>
      <c r="Y42" s="314" t="str">
        <f t="shared" ca="1" si="22"/>
        <v/>
      </c>
      <c r="Z42" s="315" t="str">
        <f t="shared" ca="1" si="23"/>
        <v/>
      </c>
      <c r="AA42" s="316" t="str">
        <f t="shared" ca="1" si="24"/>
        <v/>
      </c>
      <c r="AC42" s="310" t="e">
        <f t="shared" ca="1" si="25"/>
        <v>#N/A</v>
      </c>
      <c r="AD42" s="323" t="e">
        <f t="shared" ca="1" si="26"/>
        <v>#N/A</v>
      </c>
      <c r="AE42" s="324">
        <f t="shared" ca="1" si="5"/>
        <v>619.35718405429304</v>
      </c>
      <c r="AG42" s="306">
        <f t="shared" ca="1" si="27"/>
        <v>-25.3337550501262</v>
      </c>
      <c r="AH42" s="304">
        <f t="shared" ca="1" si="28"/>
        <v>-15.85496129768209</v>
      </c>
    </row>
    <row r="43" spans="1:34" x14ac:dyDescent="0.2">
      <c r="A43" s="347">
        <f t="shared" ca="1" si="6"/>
        <v>0.01</v>
      </c>
      <c r="B43" s="304">
        <f t="shared" ca="1" si="7"/>
        <v>3.5899999999999919</v>
      </c>
      <c r="D43" s="306">
        <f t="shared" ca="1" si="8"/>
        <v>-4.0727595730717532</v>
      </c>
      <c r="E43" s="307">
        <f t="shared" ca="1" si="9"/>
        <v>-25.072720396001209</v>
      </c>
      <c r="F43" s="304">
        <f t="shared" ca="1" si="10"/>
        <v>25.401351904890859</v>
      </c>
      <c r="G43" s="306">
        <f t="shared" ca="1" si="11"/>
        <v>36.84507172372922</v>
      </c>
      <c r="H43" s="307">
        <f t="shared" ca="1" si="12"/>
        <v>137.97929386534651</v>
      </c>
      <c r="I43" s="304">
        <f t="shared" ca="1" si="13"/>
        <v>142.81402188127888</v>
      </c>
      <c r="J43" s="306">
        <f t="shared" ca="1" si="14"/>
        <v>145.84656789455872</v>
      </c>
      <c r="K43" s="307">
        <f t="shared" ca="1" si="15"/>
        <v>620.73823062896633</v>
      </c>
      <c r="L43" s="304">
        <f t="shared" ca="1" si="0"/>
        <v>637.64188407836104</v>
      </c>
      <c r="M43" s="306">
        <f t="shared" ca="1" si="16"/>
        <v>1.3098516362165054</v>
      </c>
      <c r="N43" s="304">
        <f t="shared" ca="1" si="17"/>
        <v>75.048970543511004</v>
      </c>
      <c r="P43" s="310">
        <f t="shared" ca="1" si="18"/>
        <v>3</v>
      </c>
      <c r="Q43" s="304">
        <f t="shared" ca="1" si="19"/>
        <v>0</v>
      </c>
      <c r="R43" s="306">
        <f t="shared" ca="1" si="20"/>
        <v>0</v>
      </c>
      <c r="S43" s="307">
        <f t="shared" ca="1" si="21"/>
        <v>3.0549999999999997</v>
      </c>
      <c r="T43" s="304">
        <f t="shared" ca="1" si="1"/>
        <v>29.969549999999998</v>
      </c>
      <c r="U43" s="311">
        <f t="shared" ca="1" si="2"/>
        <v>0</v>
      </c>
      <c r="V43" s="306">
        <f t="shared" ca="1" si="3"/>
        <v>1.1512485829541237</v>
      </c>
      <c r="W43" s="304">
        <f t="shared" ca="1" si="4"/>
        <v>48.082127709781084</v>
      </c>
      <c r="Y43" s="314" t="str">
        <f t="shared" ca="1" si="22"/>
        <v/>
      </c>
      <c r="Z43" s="315" t="str">
        <f t="shared" ca="1" si="23"/>
        <v/>
      </c>
      <c r="AA43" s="316" t="str">
        <f t="shared" ca="1" si="24"/>
        <v/>
      </c>
      <c r="AC43" s="310" t="e">
        <f t="shared" ca="1" si="25"/>
        <v>#N/A</v>
      </c>
      <c r="AD43" s="323" t="e">
        <f t="shared" ca="1" si="26"/>
        <v>#N/A</v>
      </c>
      <c r="AE43" s="324">
        <f t="shared" ca="1" si="5"/>
        <v>620.73823062896633</v>
      </c>
      <c r="AG43" s="306">
        <f t="shared" ca="1" si="27"/>
        <v>-25.275119022169942</v>
      </c>
      <c r="AH43" s="304">
        <f t="shared" ca="1" si="28"/>
        <v>-15.796771962225662</v>
      </c>
    </row>
    <row r="44" spans="1:34" x14ac:dyDescent="0.2">
      <c r="A44" s="347">
        <f t="shared" ca="1" si="6"/>
        <v>0.01</v>
      </c>
      <c r="B44" s="304">
        <f t="shared" ca="1" si="7"/>
        <v>3.5999999999999917</v>
      </c>
      <c r="D44" s="306">
        <f t="shared" ca="1" si="8"/>
        <v>-4.0605140685821777</v>
      </c>
      <c r="E44" s="307">
        <f t="shared" ca="1" si="9"/>
        <v>-25.016019087552678</v>
      </c>
      <c r="F44" s="304">
        <f t="shared" ca="1" si="10"/>
        <v>25.343420950809968</v>
      </c>
      <c r="G44" s="306">
        <f t="shared" ca="1" si="11"/>
        <v>36.8044665830434</v>
      </c>
      <c r="H44" s="307">
        <f t="shared" ca="1" si="12"/>
        <v>137.72913367447097</v>
      </c>
      <c r="I44" s="304">
        <f t="shared" ca="1" si="13"/>
        <v>142.56185683128098</v>
      </c>
      <c r="J44" s="306">
        <f t="shared" ca="1" si="14"/>
        <v>146.21481558609258</v>
      </c>
      <c r="K44" s="307">
        <f t="shared" ca="1" si="15"/>
        <v>622.11677276666546</v>
      </c>
      <c r="L44" s="304">
        <f t="shared" ca="1" si="0"/>
        <v>639.06811159256415</v>
      </c>
      <c r="M44" s="306">
        <f t="shared" ca="1" si="16"/>
        <v>1.3096741052069145</v>
      </c>
      <c r="N44" s="304">
        <f t="shared" ca="1" si="17"/>
        <v>75.03879876592876</v>
      </c>
      <c r="P44" s="310">
        <f t="shared" ca="1" si="18"/>
        <v>3</v>
      </c>
      <c r="Q44" s="304">
        <f t="shared" ca="1" si="19"/>
        <v>0</v>
      </c>
      <c r="R44" s="306">
        <f t="shared" ca="1" si="20"/>
        <v>0</v>
      </c>
      <c r="S44" s="307">
        <f t="shared" ca="1" si="21"/>
        <v>3.0549999999999997</v>
      </c>
      <c r="T44" s="304">
        <f t="shared" ca="1" si="1"/>
        <v>29.969549999999998</v>
      </c>
      <c r="U44" s="311">
        <f t="shared" ca="1" si="2"/>
        <v>0</v>
      </c>
      <c r="V44" s="306">
        <f t="shared" ca="1" si="3"/>
        <v>1.1510897360793171</v>
      </c>
      <c r="W44" s="304">
        <f t="shared" ca="1" si="4"/>
        <v>47.90587064680988</v>
      </c>
      <c r="Y44" s="314" t="str">
        <f t="shared" ca="1" si="22"/>
        <v/>
      </c>
      <c r="Z44" s="315" t="str">
        <f t="shared" ca="1" si="23"/>
        <v/>
      </c>
      <c r="AA44" s="316" t="str">
        <f t="shared" ca="1" si="24"/>
        <v/>
      </c>
      <c r="AC44" s="310" t="e">
        <f t="shared" ca="1" si="25"/>
        <v>#N/A</v>
      </c>
      <c r="AD44" s="323" t="e">
        <f t="shared" ca="1" si="26"/>
        <v>#N/A</v>
      </c>
      <c r="AE44" s="324">
        <f t="shared" ca="1" si="5"/>
        <v>622.11677276666546</v>
      </c>
      <c r="AG44" s="306">
        <f t="shared" ca="1" si="27"/>
        <v>-25.216729657739272</v>
      </c>
      <c r="AH44" s="304">
        <f t="shared" ca="1" si="28"/>
        <v>-15.738830674232762</v>
      </c>
    </row>
    <row r="45" spans="1:34" x14ac:dyDescent="0.2">
      <c r="A45" s="347">
        <f t="shared" ca="1" si="6"/>
        <v>0.01</v>
      </c>
      <c r="B45" s="304">
        <f t="shared" ca="1" si="7"/>
        <v>3.6099999999999914</v>
      </c>
      <c r="D45" s="306">
        <f t="shared" ca="1" si="8"/>
        <v>-4.0483188191690989</v>
      </c>
      <c r="E45" s="307">
        <f t="shared" ca="1" si="9"/>
        <v>-24.959559158645774</v>
      </c>
      <c r="F45" s="304">
        <f t="shared" ca="1" si="10"/>
        <v>25.285736664285199</v>
      </c>
      <c r="G45" s="306">
        <f t="shared" ca="1" si="11"/>
        <v>36.763983394851707</v>
      </c>
      <c r="H45" s="307">
        <f t="shared" ca="1" si="12"/>
        <v>137.47953808288452</v>
      </c>
      <c r="I45" s="304">
        <f t="shared" ca="1" si="13"/>
        <v>142.31027322909694</v>
      </c>
      <c r="J45" s="306">
        <f t="shared" ca="1" si="14"/>
        <v>146.58265783598205</v>
      </c>
      <c r="K45" s="307">
        <f t="shared" ca="1" si="15"/>
        <v>623.49281612545224</v>
      </c>
      <c r="L45" s="304">
        <f t="shared" ca="1" si="0"/>
        <v>640.49181676139119</v>
      </c>
      <c r="M45" s="306">
        <f t="shared" ca="1" si="16"/>
        <v>1.3094961421153586</v>
      </c>
      <c r="N45" s="304">
        <f t="shared" ca="1" si="17"/>
        <v>75.028602231873506</v>
      </c>
      <c r="P45" s="310">
        <f t="shared" ca="1" si="18"/>
        <v>3</v>
      </c>
      <c r="Q45" s="304">
        <f t="shared" ca="1" si="19"/>
        <v>0</v>
      </c>
      <c r="R45" s="306">
        <f t="shared" ca="1" si="20"/>
        <v>0</v>
      </c>
      <c r="S45" s="307">
        <f t="shared" ca="1" si="21"/>
        <v>3.0549999999999997</v>
      </c>
      <c r="T45" s="304">
        <f t="shared" ca="1" si="1"/>
        <v>29.969549999999998</v>
      </c>
      <c r="U45" s="311">
        <f t="shared" ca="1" si="2"/>
        <v>0</v>
      </c>
      <c r="V45" s="306">
        <f t="shared" ca="1" si="3"/>
        <v>1.1509311983122001</v>
      </c>
      <c r="W45" s="304">
        <f t="shared" ca="1" si="4"/>
        <v>47.730362972170767</v>
      </c>
      <c r="Y45" s="314" t="str">
        <f t="shared" ca="1" si="22"/>
        <v/>
      </c>
      <c r="Z45" s="315" t="str">
        <f t="shared" ca="1" si="23"/>
        <v/>
      </c>
      <c r="AA45" s="316" t="str">
        <f t="shared" ca="1" si="24"/>
        <v/>
      </c>
      <c r="AC45" s="310" t="e">
        <f t="shared" ca="1" si="25"/>
        <v>#N/A</v>
      </c>
      <c r="AD45" s="323" t="e">
        <f t="shared" ca="1" si="26"/>
        <v>#N/A</v>
      </c>
      <c r="AE45" s="324">
        <f t="shared" ca="1" si="5"/>
        <v>623.49281612545224</v>
      </c>
      <c r="AG45" s="306">
        <f t="shared" ca="1" si="27"/>
        <v>-25.158585572853035</v>
      </c>
      <c r="AH45" s="304">
        <f t="shared" ca="1" si="28"/>
        <v>-15.681136054602254</v>
      </c>
    </row>
    <row r="46" spans="1:34" x14ac:dyDescent="0.2">
      <c r="A46" s="347">
        <f t="shared" ca="1" si="6"/>
        <v>0.01</v>
      </c>
      <c r="B46" s="304">
        <f t="shared" ca="1" si="7"/>
        <v>3.6199999999999912</v>
      </c>
      <c r="D46" s="306">
        <f t="shared" ca="1" si="8"/>
        <v>-4.0361735426371403</v>
      </c>
      <c r="E46" s="307">
        <f t="shared" ca="1" si="9"/>
        <v>-24.903339269155975</v>
      </c>
      <c r="F46" s="304">
        <f t="shared" ca="1" si="10"/>
        <v>25.228297675843493</v>
      </c>
      <c r="G46" s="306">
        <f t="shared" ca="1" si="11"/>
        <v>36.723621659425334</v>
      </c>
      <c r="H46" s="307">
        <f t="shared" ca="1" si="12"/>
        <v>137.23050469019296</v>
      </c>
      <c r="I46" s="304">
        <f t="shared" ca="1" si="13"/>
        <v>142.05926863569897</v>
      </c>
      <c r="J46" s="306">
        <f t="shared" ca="1" si="14"/>
        <v>146.95009586125343</v>
      </c>
      <c r="K46" s="307">
        <f t="shared" ca="1" si="15"/>
        <v>624.86636633931766</v>
      </c>
      <c r="L46" s="304">
        <f t="shared" ca="1" si="0"/>
        <v>641.91300536422682</v>
      </c>
      <c r="M46" s="306">
        <f t="shared" ca="1" si="16"/>
        <v>1.309317745855902</v>
      </c>
      <c r="N46" s="304">
        <f t="shared" ca="1" si="17"/>
        <v>75.018380879125715</v>
      </c>
      <c r="P46" s="310">
        <f t="shared" ca="1" si="18"/>
        <v>3</v>
      </c>
      <c r="Q46" s="304">
        <f t="shared" ca="1" si="19"/>
        <v>0</v>
      </c>
      <c r="R46" s="306">
        <f t="shared" ca="1" si="20"/>
        <v>0</v>
      </c>
      <c r="S46" s="307">
        <f t="shared" ca="1" si="21"/>
        <v>3.0549999999999997</v>
      </c>
      <c r="T46" s="304">
        <f t="shared" ca="1" si="1"/>
        <v>29.969549999999998</v>
      </c>
      <c r="U46" s="311">
        <f t="shared" ca="1" si="2"/>
        <v>0</v>
      </c>
      <c r="V46" s="306">
        <f t="shared" ca="1" si="3"/>
        <v>1.1507729688843047</v>
      </c>
      <c r="W46" s="304">
        <f t="shared" ca="1" si="4"/>
        <v>47.555600531737483</v>
      </c>
      <c r="Y46" s="314" t="str">
        <f t="shared" ca="1" si="22"/>
        <v/>
      </c>
      <c r="Z46" s="315" t="str">
        <f t="shared" ca="1" si="23"/>
        <v/>
      </c>
      <c r="AA46" s="316" t="str">
        <f t="shared" ca="1" si="24"/>
        <v/>
      </c>
      <c r="AC46" s="310" t="e">
        <f t="shared" ca="1" si="25"/>
        <v>#N/A</v>
      </c>
      <c r="AD46" s="323" t="e">
        <f t="shared" ca="1" si="26"/>
        <v>#N/A</v>
      </c>
      <c r="AE46" s="324">
        <f t="shared" ca="1" si="5"/>
        <v>624.86636633931766</v>
      </c>
      <c r="AG46" s="306">
        <f t="shared" ca="1" si="27"/>
        <v>-25.100685393208991</v>
      </c>
      <c r="AH46" s="304">
        <f t="shared" ca="1" si="28"/>
        <v>-15.623686733934786</v>
      </c>
    </row>
    <row r="47" spans="1:34" x14ac:dyDescent="0.2">
      <c r="A47" s="347">
        <f t="shared" ca="1" si="6"/>
        <v>0.01</v>
      </c>
      <c r="B47" s="304">
        <f t="shared" ca="1" si="7"/>
        <v>3.629999999999991</v>
      </c>
      <c r="D47" s="306">
        <f t="shared" ca="1" si="8"/>
        <v>-4.0240779587700271</v>
      </c>
      <c r="E47" s="307">
        <f t="shared" ca="1" si="9"/>
        <v>-24.84735808837253</v>
      </c>
      <c r="F47" s="304">
        <f t="shared" ca="1" si="10"/>
        <v>25.171102625631452</v>
      </c>
      <c r="G47" s="306">
        <f t="shared" ca="1" si="11"/>
        <v>36.683380879837635</v>
      </c>
      <c r="H47" s="307">
        <f t="shared" ca="1" si="12"/>
        <v>136.98203110930925</v>
      </c>
      <c r="I47" s="304">
        <f t="shared" ca="1" si="13"/>
        <v>141.80884062570641</v>
      </c>
      <c r="J47" s="306">
        <f t="shared" ca="1" si="14"/>
        <v>147.31713087394974</v>
      </c>
      <c r="K47" s="307">
        <f t="shared" ca="1" si="15"/>
        <v>626.2374290183152</v>
      </c>
      <c r="L47" s="304">
        <f t="shared" ca="1" si="0"/>
        <v>643.33168315605428</v>
      </c>
      <c r="M47" s="306">
        <f t="shared" ca="1" si="16"/>
        <v>1.3091389153384085</v>
      </c>
      <c r="N47" s="304">
        <f t="shared" ca="1" si="17"/>
        <v>75.008134645225198</v>
      </c>
      <c r="P47" s="310">
        <f t="shared" ca="1" si="18"/>
        <v>3</v>
      </c>
      <c r="Q47" s="304">
        <f t="shared" ca="1" si="19"/>
        <v>0</v>
      </c>
      <c r="R47" s="306">
        <f t="shared" ca="1" si="20"/>
        <v>0</v>
      </c>
      <c r="S47" s="307">
        <f t="shared" ca="1" si="21"/>
        <v>3.0549999999999997</v>
      </c>
      <c r="T47" s="304">
        <f t="shared" ca="1" si="1"/>
        <v>29.969549999999998</v>
      </c>
      <c r="U47" s="311">
        <f t="shared" ca="1" si="2"/>
        <v>0</v>
      </c>
      <c r="V47" s="306">
        <f t="shared" ca="1" si="3"/>
        <v>1.1506150470305194</v>
      </c>
      <c r="W47" s="304">
        <f t="shared" ca="1" si="4"/>
        <v>47.381579200524598</v>
      </c>
      <c r="Y47" s="314" t="str">
        <f t="shared" ca="1" si="22"/>
        <v/>
      </c>
      <c r="Z47" s="315" t="str">
        <f t="shared" ca="1" si="23"/>
        <v/>
      </c>
      <c r="AA47" s="316" t="str">
        <f t="shared" ca="1" si="24"/>
        <v/>
      </c>
      <c r="AC47" s="310" t="e">
        <f t="shared" ca="1" si="25"/>
        <v>#N/A</v>
      </c>
      <c r="AD47" s="323" t="e">
        <f t="shared" ca="1" si="26"/>
        <v>#N/A</v>
      </c>
      <c r="AE47" s="324">
        <f t="shared" ca="1" si="5"/>
        <v>626.2374290183152</v>
      </c>
      <c r="AG47" s="306">
        <f t="shared" ca="1" si="27"/>
        <v>-25.043027754101807</v>
      </c>
      <c r="AH47" s="304">
        <f t="shared" ca="1" si="28"/>
        <v>-15.566481352450896</v>
      </c>
    </row>
    <row r="48" spans="1:34" x14ac:dyDescent="0.2">
      <c r="A48" s="347">
        <f t="shared" ca="1" si="6"/>
        <v>0.01</v>
      </c>
      <c r="B48" s="304">
        <f t="shared" ca="1" si="7"/>
        <v>3.6399999999999908</v>
      </c>
      <c r="D48" s="306">
        <f t="shared" ca="1" si="8"/>
        <v>-4.0120317893139097</v>
      </c>
      <c r="E48" s="307">
        <f t="shared" ca="1" si="9"/>
        <v>-24.79161429491905</v>
      </c>
      <c r="F48" s="304">
        <f t="shared" ca="1" si="10"/>
        <v>25.114150163334216</v>
      </c>
      <c r="G48" s="306">
        <f t="shared" ca="1" si="11"/>
        <v>36.643260561944494</v>
      </c>
      <c r="H48" s="307">
        <f t="shared" ca="1" si="12"/>
        <v>136.73411496636007</v>
      </c>
      <c r="I48" s="304">
        <f t="shared" ca="1" si="13"/>
        <v>141.55898678729065</v>
      </c>
      <c r="J48" s="306">
        <f t="shared" ca="1" si="14"/>
        <v>147.68376408115864</v>
      </c>
      <c r="K48" s="307">
        <f t="shared" ca="1" si="15"/>
        <v>627.60600974869351</v>
      </c>
      <c r="L48" s="304">
        <f t="shared" ca="1" si="0"/>
        <v>644.74785586759151</v>
      </c>
      <c r="M48" s="306">
        <f t="shared" ca="1" si="16"/>
        <v>1.3089596494685241</v>
      </c>
      <c r="N48" s="304">
        <f t="shared" ca="1" si="17"/>
        <v>74.997863467470083</v>
      </c>
      <c r="P48" s="310">
        <f t="shared" ca="1" si="18"/>
        <v>3</v>
      </c>
      <c r="Q48" s="304">
        <f t="shared" ca="1" si="19"/>
        <v>0</v>
      </c>
      <c r="R48" s="306">
        <f t="shared" ca="1" si="20"/>
        <v>0</v>
      </c>
      <c r="S48" s="307">
        <f t="shared" ca="1" si="21"/>
        <v>3.0549999999999997</v>
      </c>
      <c r="T48" s="304">
        <f t="shared" ca="1" si="1"/>
        <v>29.969549999999998</v>
      </c>
      <c r="U48" s="311">
        <f t="shared" ca="1" si="2"/>
        <v>0</v>
      </c>
      <c r="V48" s="306">
        <f t="shared" ca="1" si="3"/>
        <v>1.1504574319890728</v>
      </c>
      <c r="W48" s="304">
        <f t="shared" ca="1" si="4"/>
        <v>47.208294882442431</v>
      </c>
      <c r="Y48" s="314" t="str">
        <f t="shared" ca="1" si="22"/>
        <v/>
      </c>
      <c r="Z48" s="315" t="str">
        <f t="shared" ca="1" si="23"/>
        <v/>
      </c>
      <c r="AA48" s="316" t="str">
        <f t="shared" ca="1" si="24"/>
        <v/>
      </c>
      <c r="AC48" s="310" t="e">
        <f t="shared" ca="1" si="25"/>
        <v>#N/A</v>
      </c>
      <c r="AD48" s="323" t="e">
        <f t="shared" ca="1" si="26"/>
        <v>#N/A</v>
      </c>
      <c r="AE48" s="324">
        <f t="shared" ca="1" si="5"/>
        <v>627.60600974869351</v>
      </c>
      <c r="AG48" s="306">
        <f t="shared" ca="1" si="27"/>
        <v>-24.985611300341773</v>
      </c>
      <c r="AH48" s="304">
        <f t="shared" ca="1" si="28"/>
        <v>-15.509518559909854</v>
      </c>
    </row>
    <row r="49" spans="1:34" x14ac:dyDescent="0.2">
      <c r="A49" s="347">
        <f t="shared" ca="1" si="6"/>
        <v>0.01</v>
      </c>
      <c r="B49" s="304">
        <f t="shared" ca="1" si="7"/>
        <v>3.6499999999999906</v>
      </c>
      <c r="D49" s="306">
        <f t="shared" ca="1" si="8"/>
        <v>-4.0000347579608517</v>
      </c>
      <c r="E49" s="307">
        <f t="shared" ca="1" si="9"/>
        <v>-24.736106576674999</v>
      </c>
      <c r="F49" s="304">
        <f t="shared" ca="1" si="10"/>
        <v>25.057438948095214</v>
      </c>
      <c r="G49" s="306">
        <f t="shared" ca="1" si="11"/>
        <v>36.603260214364887</v>
      </c>
      <c r="H49" s="307">
        <f t="shared" ca="1" si="12"/>
        <v>136.48675390059333</v>
      </c>
      <c r="I49" s="304">
        <f t="shared" ca="1" si="13"/>
        <v>141.30970472208068</v>
      </c>
      <c r="J49" s="306">
        <f t="shared" ca="1" si="14"/>
        <v>148.04999668504018</v>
      </c>
      <c r="K49" s="307">
        <f t="shared" ca="1" si="15"/>
        <v>628.97211409302827</v>
      </c>
      <c r="L49" s="304">
        <f t="shared" ca="1" si="0"/>
        <v>646.16152920542538</v>
      </c>
      <c r="M49" s="306">
        <f t="shared" ca="1" si="16"/>
        <v>1.3087799471476587</v>
      </c>
      <c r="N49" s="304">
        <f t="shared" ca="1" si="17"/>
        <v>74.987567282915791</v>
      </c>
      <c r="P49" s="310">
        <f t="shared" ca="1" si="18"/>
        <v>3</v>
      </c>
      <c r="Q49" s="304">
        <f t="shared" ca="1" si="19"/>
        <v>0</v>
      </c>
      <c r="R49" s="306">
        <f t="shared" ca="1" si="20"/>
        <v>0</v>
      </c>
      <c r="S49" s="307">
        <f t="shared" ca="1" si="21"/>
        <v>3.0549999999999997</v>
      </c>
      <c r="T49" s="304">
        <f t="shared" ca="1" si="1"/>
        <v>29.969549999999998</v>
      </c>
      <c r="U49" s="311">
        <f t="shared" ca="1" si="2"/>
        <v>0</v>
      </c>
      <c r="V49" s="306">
        <f t="shared" ca="1" si="3"/>
        <v>1.1503001230015155</v>
      </c>
      <c r="W49" s="304">
        <f t="shared" ca="1" si="4"/>
        <v>47.035743510054097</v>
      </c>
      <c r="Y49" s="314" t="str">
        <f t="shared" ca="1" si="22"/>
        <v/>
      </c>
      <c r="Z49" s="315" t="str">
        <f t="shared" ca="1" si="23"/>
        <v/>
      </c>
      <c r="AA49" s="316" t="str">
        <f t="shared" ca="1" si="24"/>
        <v/>
      </c>
      <c r="AC49" s="310" t="e">
        <f t="shared" ca="1" si="25"/>
        <v>#N/A</v>
      </c>
      <c r="AD49" s="323" t="e">
        <f t="shared" ca="1" si="26"/>
        <v>#N/A</v>
      </c>
      <c r="AE49" s="324">
        <f t="shared" ca="1" si="5"/>
        <v>628.97211409302827</v>
      </c>
      <c r="AG49" s="306">
        <f t="shared" ca="1" si="27"/>
        <v>-24.928434686174462</v>
      </c>
      <c r="AH49" s="304">
        <f t="shared" ca="1" si="28"/>
        <v>-15.452797015529439</v>
      </c>
    </row>
    <row r="50" spans="1:34" x14ac:dyDescent="0.2">
      <c r="A50" s="347">
        <f t="shared" ca="1" si="6"/>
        <v>0.01</v>
      </c>
      <c r="B50" s="304">
        <f t="shared" ca="1" si="7"/>
        <v>3.6599999999999904</v>
      </c>
      <c r="D50" s="306">
        <f t="shared" ca="1" si="8"/>
        <v>-3.9880865903324536</v>
      </c>
      <c r="E50" s="307">
        <f t="shared" ca="1" si="9"/>
        <v>-24.680833630697855</v>
      </c>
      <c r="F50" s="304">
        <f t="shared" ca="1" si="10"/>
        <v>25.000967648436646</v>
      </c>
      <c r="G50" s="306">
        <f t="shared" ca="1" si="11"/>
        <v>36.563379348461559</v>
      </c>
      <c r="H50" s="307">
        <f t="shared" ca="1" si="12"/>
        <v>136.23994556428636</v>
      </c>
      <c r="I50" s="304">
        <f t="shared" ca="1" si="13"/>
        <v>141.0609920450697</v>
      </c>
      <c r="J50" s="306">
        <f t="shared" ca="1" si="14"/>
        <v>148.41582988285433</v>
      </c>
      <c r="K50" s="307">
        <f t="shared" ca="1" si="15"/>
        <v>630.33574759035264</v>
      </c>
      <c r="L50" s="304">
        <f t="shared" ca="1" si="0"/>
        <v>647.57270885214507</v>
      </c>
      <c r="M50" s="306">
        <f t="shared" ca="1" si="16"/>
        <v>1.3085998072729672</v>
      </c>
      <c r="N50" s="304">
        <f t="shared" ca="1" si="17"/>
        <v>74.977246028373955</v>
      </c>
      <c r="P50" s="310">
        <f t="shared" ca="1" si="18"/>
        <v>3</v>
      </c>
      <c r="Q50" s="304">
        <f t="shared" ca="1" si="19"/>
        <v>0</v>
      </c>
      <c r="R50" s="306">
        <f t="shared" ca="1" si="20"/>
        <v>0</v>
      </c>
      <c r="S50" s="307">
        <f t="shared" ca="1" si="21"/>
        <v>3.0549999999999997</v>
      </c>
      <c r="T50" s="304">
        <f t="shared" ca="1" si="1"/>
        <v>29.969549999999998</v>
      </c>
      <c r="U50" s="311">
        <f t="shared" ca="1" si="2"/>
        <v>0</v>
      </c>
      <c r="V50" s="306">
        <f t="shared" ca="1" si="3"/>
        <v>1.1501431193126972</v>
      </c>
      <c r="W50" s="304">
        <f t="shared" ca="1" si="4"/>
        <v>46.863921044334944</v>
      </c>
      <c r="Y50" s="314" t="str">
        <f t="shared" ca="1" si="22"/>
        <v/>
      </c>
      <c r="Z50" s="315" t="str">
        <f t="shared" ca="1" si="23"/>
        <v/>
      </c>
      <c r="AA50" s="316" t="str">
        <f t="shared" ca="1" si="24"/>
        <v/>
      </c>
      <c r="AC50" s="310" t="e">
        <f t="shared" ca="1" si="25"/>
        <v>#N/A</v>
      </c>
      <c r="AD50" s="323" t="e">
        <f t="shared" ca="1" si="26"/>
        <v>#N/A</v>
      </c>
      <c r="AE50" s="324">
        <f t="shared" ca="1" si="5"/>
        <v>630.33574759035264</v>
      </c>
      <c r="AG50" s="306">
        <f t="shared" ca="1" si="27"/>
        <v>-24.871496575201064</v>
      </c>
      <c r="AH50" s="304">
        <f t="shared" ca="1" si="28"/>
        <v>-15.396315387906416</v>
      </c>
    </row>
    <row r="51" spans="1:34" x14ac:dyDescent="0.2">
      <c r="A51" s="347">
        <f t="shared" ca="1" si="6"/>
        <v>0.01</v>
      </c>
      <c r="B51" s="304">
        <f t="shared" ca="1" si="7"/>
        <v>3.6699999999999902</v>
      </c>
      <c r="D51" s="306">
        <f t="shared" ca="1" si="8"/>
        <v>-3.9761870139636701</v>
      </c>
      <c r="E51" s="307">
        <f t="shared" ca="1" si="9"/>
        <v>-24.625794163146075</v>
      </c>
      <c r="F51" s="304">
        <f t="shared" ca="1" si="10"/>
        <v>24.944734942180737</v>
      </c>
      <c r="G51" s="306">
        <f t="shared" ca="1" si="11"/>
        <v>36.523617478321924</v>
      </c>
      <c r="H51" s="307">
        <f t="shared" ca="1" si="12"/>
        <v>135.9936876226549</v>
      </c>
      <c r="I51" s="304">
        <f t="shared" ca="1" si="13"/>
        <v>140.81284638452212</v>
      </c>
      <c r="J51" s="306">
        <f t="shared" ca="1" si="14"/>
        <v>148.78126486698824</v>
      </c>
      <c r="K51" s="307">
        <f t="shared" ca="1" si="15"/>
        <v>631.69691575628735</v>
      </c>
      <c r="L51" s="304">
        <f t="shared" ca="1" si="0"/>
        <v>648.98140046647484</v>
      </c>
      <c r="M51" s="306">
        <f t="shared" ca="1" si="16"/>
        <v>1.3084192287373322</v>
      </c>
      <c r="N51" s="304">
        <f t="shared" ca="1" si="17"/>
        <v>74.966899640411413</v>
      </c>
      <c r="P51" s="310">
        <f t="shared" ca="1" si="18"/>
        <v>3</v>
      </c>
      <c r="Q51" s="304">
        <f t="shared" ca="1" si="19"/>
        <v>0</v>
      </c>
      <c r="R51" s="306">
        <f t="shared" ca="1" si="20"/>
        <v>0</v>
      </c>
      <c r="S51" s="307">
        <f t="shared" ca="1" si="21"/>
        <v>3.0549999999999997</v>
      </c>
      <c r="T51" s="304">
        <f t="shared" ca="1" si="1"/>
        <v>29.969549999999998</v>
      </c>
      <c r="U51" s="311">
        <f t="shared" ca="1" si="2"/>
        <v>0</v>
      </c>
      <c r="V51" s="306">
        <f t="shared" ca="1" si="3"/>
        <v>1.1499864201707533</v>
      </c>
      <c r="W51" s="304">
        <f t="shared" ca="1" si="4"/>
        <v>46.692823474434533</v>
      </c>
      <c r="Y51" s="314" t="str">
        <f t="shared" ca="1" si="22"/>
        <v/>
      </c>
      <c r="Z51" s="315" t="str">
        <f t="shared" ca="1" si="23"/>
        <v/>
      </c>
      <c r="AA51" s="316" t="str">
        <f t="shared" ca="1" si="24"/>
        <v/>
      </c>
      <c r="AC51" s="310" t="e">
        <f t="shared" ca="1" si="25"/>
        <v>#N/A</v>
      </c>
      <c r="AD51" s="323" t="e">
        <f t="shared" ca="1" si="26"/>
        <v>#N/A</v>
      </c>
      <c r="AE51" s="324">
        <f t="shared" ca="1" si="5"/>
        <v>631.69691575628735</v>
      </c>
      <c r="AG51" s="306">
        <f t="shared" ca="1" si="27"/>
        <v>-24.814795640299533</v>
      </c>
      <c r="AH51" s="304">
        <f t="shared" ca="1" si="28"/>
        <v>-15.34007235493779</v>
      </c>
    </row>
    <row r="52" spans="1:34" x14ac:dyDescent="0.2">
      <c r="A52" s="347">
        <f t="shared" ca="1" si="6"/>
        <v>0.01</v>
      </c>
      <c r="B52" s="304">
        <f t="shared" ca="1" si="7"/>
        <v>3.6799999999999899</v>
      </c>
      <c r="D52" s="306">
        <f t="shared" ca="1" si="8"/>
        <v>-3.9643357582867518</v>
      </c>
      <c r="E52" s="307">
        <f t="shared" ca="1" si="9"/>
        <v>-24.570986889202828</v>
      </c>
      <c r="F52" s="304">
        <f t="shared" ca="1" si="10"/>
        <v>24.888739516371821</v>
      </c>
      <c r="G52" s="306">
        <f t="shared" ca="1" si="11"/>
        <v>36.483974120739056</v>
      </c>
      <c r="H52" s="307">
        <f t="shared" ca="1" si="12"/>
        <v>135.74797775376288</v>
      </c>
      <c r="I52" s="304">
        <f t="shared" ca="1" si="13"/>
        <v>140.5652653818818</v>
      </c>
      <c r="J52" s="306">
        <f t="shared" ca="1" si="14"/>
        <v>149.14630282498354</v>
      </c>
      <c r="K52" s="307">
        <f t="shared" ca="1" si="15"/>
        <v>633.05562408316939</v>
      </c>
      <c r="L52" s="304">
        <f t="shared" ca="1" si="0"/>
        <v>650.38760968340466</v>
      </c>
      <c r="M52" s="306">
        <f t="shared" ca="1" si="16"/>
        <v>1.3082382104293437</v>
      </c>
      <c r="N52" s="304">
        <f t="shared" ca="1" si="17"/>
        <v>74.956528055349068</v>
      </c>
      <c r="P52" s="310">
        <f t="shared" ca="1" si="18"/>
        <v>3</v>
      </c>
      <c r="Q52" s="304">
        <f t="shared" ca="1" si="19"/>
        <v>0</v>
      </c>
      <c r="R52" s="306">
        <f t="shared" ca="1" si="20"/>
        <v>0</v>
      </c>
      <c r="S52" s="307">
        <f t="shared" ca="1" si="21"/>
        <v>3.0549999999999997</v>
      </c>
      <c r="T52" s="304">
        <f t="shared" ca="1" si="1"/>
        <v>29.969549999999998</v>
      </c>
      <c r="U52" s="311">
        <f t="shared" ca="1" si="2"/>
        <v>0</v>
      </c>
      <c r="V52" s="306">
        <f t="shared" ca="1" si="3"/>
        <v>1.1498300248270823</v>
      </c>
      <c r="W52" s="304">
        <f t="shared" ca="1" si="4"/>
        <v>46.52244681744083</v>
      </c>
      <c r="Y52" s="314" t="str">
        <f t="shared" ca="1" si="22"/>
        <v/>
      </c>
      <c r="Z52" s="315" t="str">
        <f t="shared" ca="1" si="23"/>
        <v/>
      </c>
      <c r="AA52" s="316" t="str">
        <f t="shared" ca="1" si="24"/>
        <v/>
      </c>
      <c r="AC52" s="310" t="e">
        <f t="shared" ca="1" si="25"/>
        <v>#N/A</v>
      </c>
      <c r="AD52" s="323" t="e">
        <f t="shared" ca="1" si="26"/>
        <v>#N/A</v>
      </c>
      <c r="AE52" s="324">
        <f t="shared" ca="1" si="5"/>
        <v>633.05562408316939</v>
      </c>
      <c r="AG52" s="306">
        <f t="shared" ca="1" si="27"/>
        <v>-24.758330563546536</v>
      </c>
      <c r="AH52" s="304">
        <f t="shared" ca="1" si="28"/>
        <v>-15.284066603742893</v>
      </c>
    </row>
    <row r="53" spans="1:34" x14ac:dyDescent="0.2">
      <c r="A53" s="347">
        <f t="shared" ca="1" si="6"/>
        <v>0.01</v>
      </c>
      <c r="B53" s="304">
        <f t="shared" ca="1" si="7"/>
        <v>3.6899999999999897</v>
      </c>
      <c r="D53" s="306">
        <f t="shared" ca="1" si="8"/>
        <v>-3.9525325546153889</v>
      </c>
      <c r="E53" s="307">
        <f t="shared" ca="1" si="9"/>
        <v>-24.516410533000471</v>
      </c>
      <c r="F53" s="304">
        <f t="shared" ca="1" si="10"/>
        <v>24.832980067199159</v>
      </c>
      <c r="G53" s="306">
        <f t="shared" ca="1" si="11"/>
        <v>36.444448795192905</v>
      </c>
      <c r="H53" s="307">
        <f t="shared" ca="1" si="12"/>
        <v>135.50281364843289</v>
      </c>
      <c r="I53" s="304">
        <f t="shared" ca="1" si="13"/>
        <v>140.31824669168071</v>
      </c>
      <c r="J53" s="306">
        <f t="shared" ca="1" si="14"/>
        <v>149.51094493956319</v>
      </c>
      <c r="K53" s="307">
        <f t="shared" ca="1" si="15"/>
        <v>634.41187804018034</v>
      </c>
      <c r="L53" s="304">
        <f t="shared" ca="1" si="0"/>
        <v>651.79134211432245</v>
      </c>
      <c r="M53" s="306">
        <f t="shared" ca="1" si="16"/>
        <v>1.3080567512332817</v>
      </c>
      <c r="N53" s="304">
        <f t="shared" ca="1" si="17"/>
        <v>74.946131209260884</v>
      </c>
      <c r="P53" s="310">
        <f t="shared" ca="1" si="18"/>
        <v>3</v>
      </c>
      <c r="Q53" s="304">
        <f t="shared" ca="1" si="19"/>
        <v>0</v>
      </c>
      <c r="R53" s="306">
        <f t="shared" ca="1" si="20"/>
        <v>0</v>
      </c>
      <c r="S53" s="307">
        <f t="shared" ca="1" si="21"/>
        <v>3.0549999999999997</v>
      </c>
      <c r="T53" s="304">
        <f t="shared" ca="1" si="1"/>
        <v>29.969549999999998</v>
      </c>
      <c r="U53" s="311">
        <f t="shared" ca="1" si="2"/>
        <v>0</v>
      </c>
      <c r="V53" s="306">
        <f t="shared" ca="1" si="3"/>
        <v>1.1496739325363285</v>
      </c>
      <c r="W53" s="304">
        <f t="shared" ca="1" si="4"/>
        <v>46.352787118146573</v>
      </c>
      <c r="Y53" s="314" t="str">
        <f t="shared" ca="1" si="22"/>
        <v/>
      </c>
      <c r="Z53" s="315" t="str">
        <f t="shared" ca="1" si="23"/>
        <v/>
      </c>
      <c r="AA53" s="316" t="str">
        <f t="shared" ca="1" si="24"/>
        <v/>
      </c>
      <c r="AC53" s="310" t="e">
        <f t="shared" ca="1" si="25"/>
        <v>#N/A</v>
      </c>
      <c r="AD53" s="323" t="e">
        <f t="shared" ca="1" si="26"/>
        <v>#N/A</v>
      </c>
      <c r="AE53" s="324">
        <f t="shared" ca="1" si="5"/>
        <v>634.41187804018034</v>
      </c>
      <c r="AG53" s="306">
        <f t="shared" ca="1" si="27"/>
        <v>-24.702100036140152</v>
      </c>
      <c r="AH53" s="304">
        <f t="shared" ca="1" si="28"/>
        <v>-15.228296830586197</v>
      </c>
    </row>
    <row r="54" spans="1:34" x14ac:dyDescent="0.2">
      <c r="A54" s="347">
        <f t="shared" ca="1" si="6"/>
        <v>0.01</v>
      </c>
      <c r="B54" s="304">
        <f t="shared" ca="1" si="7"/>
        <v>3.6999999999999895</v>
      </c>
      <c r="D54" s="306">
        <f t="shared" ca="1" si="8"/>
        <v>-3.9407771361289603</v>
      </c>
      <c r="E54" s="307">
        <f t="shared" ca="1" si="9"/>
        <v>-24.462063827545698</v>
      </c>
      <c r="F54" s="304">
        <f t="shared" ca="1" si="10"/>
        <v>24.777455299920458</v>
      </c>
      <c r="G54" s="306">
        <f t="shared" ca="1" si="11"/>
        <v>36.405041023831615</v>
      </c>
      <c r="H54" s="307">
        <f t="shared" ca="1" si="12"/>
        <v>135.25819301015744</v>
      </c>
      <c r="I54" s="304">
        <f t="shared" ca="1" si="13"/>
        <v>140.07178798144852</v>
      </c>
      <c r="J54" s="306">
        <f t="shared" ca="1" si="14"/>
        <v>149.87519238865832</v>
      </c>
      <c r="K54" s="307">
        <f t="shared" ca="1" si="15"/>
        <v>635.76568307347327</v>
      </c>
      <c r="L54" s="304">
        <f t="shared" ca="1" si="0"/>
        <v>653.19260334714249</v>
      </c>
      <c r="M54" s="306">
        <f t="shared" ca="1" si="16"/>
        <v>1.3078748500290973</v>
      </c>
      <c r="N54" s="304">
        <f t="shared" ca="1" si="17"/>
        <v>74.935709037972771</v>
      </c>
      <c r="P54" s="310">
        <f t="shared" ca="1" si="18"/>
        <v>3</v>
      </c>
      <c r="Q54" s="304">
        <f t="shared" ca="1" si="19"/>
        <v>0</v>
      </c>
      <c r="R54" s="306">
        <f t="shared" ca="1" si="20"/>
        <v>0</v>
      </c>
      <c r="S54" s="307">
        <f t="shared" ca="1" si="21"/>
        <v>3.0549999999999997</v>
      </c>
      <c r="T54" s="304">
        <f t="shared" ca="1" si="1"/>
        <v>29.969549999999998</v>
      </c>
      <c r="U54" s="311">
        <f t="shared" ca="1" si="2"/>
        <v>0</v>
      </c>
      <c r="V54" s="306">
        <f t="shared" ca="1" si="3"/>
        <v>1.1495181425563648</v>
      </c>
      <c r="W54" s="304">
        <f t="shared" ca="1" si="4"/>
        <v>46.183840448818202</v>
      </c>
      <c r="Y54" s="314" t="str">
        <f t="shared" ca="1" si="22"/>
        <v/>
      </c>
      <c r="Z54" s="315" t="str">
        <f t="shared" ca="1" si="23"/>
        <v/>
      </c>
      <c r="AA54" s="316" t="str">
        <f t="shared" ca="1" si="24"/>
        <v/>
      </c>
      <c r="AC54" s="310" t="e">
        <f t="shared" ca="1" si="25"/>
        <v>#N/A</v>
      </c>
      <c r="AD54" s="323" t="e">
        <f t="shared" ca="1" si="26"/>
        <v>#N/A</v>
      </c>
      <c r="AE54" s="324">
        <f t="shared" ca="1" si="5"/>
        <v>635.76568307347327</v>
      </c>
      <c r="AG54" s="306">
        <f t="shared" ca="1" si="27"/>
        <v>-24.646102758323252</v>
      </c>
      <c r="AH54" s="304">
        <f t="shared" ca="1" si="28"/>
        <v>-15.172761740800844</v>
      </c>
    </row>
    <row r="55" spans="1:34" x14ac:dyDescent="0.2">
      <c r="A55" s="347">
        <f t="shared" ca="1" si="6"/>
        <v>0.01</v>
      </c>
      <c r="B55" s="304">
        <f t="shared" ca="1" si="7"/>
        <v>3.7099999999999893</v>
      </c>
      <c r="D55" s="306">
        <f t="shared" ca="1" si="8"/>
        <v>-3.9290692378569632</v>
      </c>
      <c r="E55" s="307">
        <f t="shared" ca="1" si="9"/>
        <v>-24.407945514645537</v>
      </c>
      <c r="F55" s="304">
        <f t="shared" ca="1" si="10"/>
        <v>24.72216392878623</v>
      </c>
      <c r="G55" s="306">
        <f t="shared" ca="1" si="11"/>
        <v>36.365750331453043</v>
      </c>
      <c r="H55" s="307">
        <f t="shared" ca="1" si="12"/>
        <v>135.01411355501099</v>
      </c>
      <c r="I55" s="304">
        <f t="shared" ca="1" si="13"/>
        <v>139.82588693162288</v>
      </c>
      <c r="J55" s="306">
        <f t="shared" ca="1" si="14"/>
        <v>150.23904634543473</v>
      </c>
      <c r="K55" s="307">
        <f t="shared" ca="1" si="15"/>
        <v>637.11704460629915</v>
      </c>
      <c r="L55" s="304">
        <f t="shared" ca="1" si="0"/>
        <v>654.59139894643488</v>
      </c>
      <c r="M55" s="306">
        <f t="shared" ca="1" si="16"/>
        <v>1.3076925056923929</v>
      </c>
      <c r="N55" s="304">
        <f t="shared" ca="1" si="17"/>
        <v>74.925261477061497</v>
      </c>
      <c r="P55" s="310">
        <f t="shared" ca="1" si="18"/>
        <v>3</v>
      </c>
      <c r="Q55" s="304">
        <f t="shared" ca="1" si="19"/>
        <v>0</v>
      </c>
      <c r="R55" s="306">
        <f t="shared" ca="1" si="20"/>
        <v>0</v>
      </c>
      <c r="S55" s="307">
        <f t="shared" ca="1" si="21"/>
        <v>3.0549999999999997</v>
      </c>
      <c r="T55" s="304">
        <f t="shared" ca="1" si="1"/>
        <v>29.969549999999998</v>
      </c>
      <c r="U55" s="311">
        <f t="shared" ca="1" si="2"/>
        <v>0</v>
      </c>
      <c r="V55" s="306">
        <f t="shared" ca="1" si="3"/>
        <v>1.149362654148274</v>
      </c>
      <c r="W55" s="304">
        <f t="shared" ca="1" si="4"/>
        <v>46.015602908966876</v>
      </c>
      <c r="Y55" s="314" t="str">
        <f t="shared" ca="1" si="22"/>
        <v/>
      </c>
      <c r="Z55" s="315" t="str">
        <f t="shared" ca="1" si="23"/>
        <v/>
      </c>
      <c r="AA55" s="316" t="str">
        <f t="shared" ca="1" si="24"/>
        <v/>
      </c>
      <c r="AC55" s="310" t="e">
        <f t="shared" ca="1" si="25"/>
        <v>#N/A</v>
      </c>
      <c r="AD55" s="323" t="e">
        <f t="shared" ca="1" si="26"/>
        <v>#N/A</v>
      </c>
      <c r="AE55" s="324">
        <f t="shared" ca="1" si="5"/>
        <v>637.11704460629915</v>
      </c>
      <c r="AG55" s="306">
        <f t="shared" ca="1" si="27"/>
        <v>-24.590337439307746</v>
      </c>
      <c r="AH55" s="304">
        <f t="shared" ca="1" si="28"/>
        <v>-15.117460048712998</v>
      </c>
    </row>
    <row r="56" spans="1:34" x14ac:dyDescent="0.2">
      <c r="A56" s="347">
        <f t="shared" ca="1" si="6"/>
        <v>0.01</v>
      </c>
      <c r="B56" s="304">
        <f t="shared" ca="1" si="7"/>
        <v>3.7199999999999891</v>
      </c>
      <c r="D56" s="306">
        <f t="shared" ca="1" si="8"/>
        <v>-3.9174085966636123</v>
      </c>
      <c r="E56" s="307">
        <f t="shared" ca="1" si="9"/>
        <v>-24.354054344833976</v>
      </c>
      <c r="F56" s="304">
        <f t="shared" ca="1" si="10"/>
        <v>24.66710467696484</v>
      </c>
      <c r="G56" s="306">
        <f t="shared" ca="1" si="11"/>
        <v>36.326576245486407</v>
      </c>
      <c r="H56" s="307">
        <f t="shared" ca="1" si="12"/>
        <v>134.77057301156265</v>
      </c>
      <c r="I56" s="304">
        <f t="shared" ca="1" si="13"/>
        <v>139.58054123546046</v>
      </c>
      <c r="J56" s="306">
        <f t="shared" ca="1" si="14"/>
        <v>150.60250797831944</v>
      </c>
      <c r="K56" s="307">
        <f t="shared" ca="1" si="15"/>
        <v>638.46596803913201</v>
      </c>
      <c r="L56" s="304">
        <f t="shared" ca="1" si="0"/>
        <v>655.98773445355334</v>
      </c>
      <c r="M56" s="306">
        <f t="shared" ca="1" si="16"/>
        <v>1.3075097170944043</v>
      </c>
      <c r="N56" s="304">
        <f t="shared" ca="1" si="17"/>
        <v>74.914788461853632</v>
      </c>
      <c r="P56" s="310">
        <f t="shared" ca="1" si="18"/>
        <v>3</v>
      </c>
      <c r="Q56" s="304">
        <f t="shared" ca="1" si="19"/>
        <v>0</v>
      </c>
      <c r="R56" s="306">
        <f t="shared" ca="1" si="20"/>
        <v>0</v>
      </c>
      <c r="S56" s="307">
        <f t="shared" ca="1" si="21"/>
        <v>3.0549999999999997</v>
      </c>
      <c r="T56" s="304">
        <f t="shared" ca="1" si="1"/>
        <v>29.969549999999998</v>
      </c>
      <c r="U56" s="311">
        <f t="shared" ca="1" si="2"/>
        <v>0</v>
      </c>
      <c r="V56" s="306">
        <f t="shared" ca="1" si="3"/>
        <v>1.1492074665763305</v>
      </c>
      <c r="W56" s="304">
        <f t="shared" ca="1" si="4"/>
        <v>45.84807062512165</v>
      </c>
      <c r="Y56" s="314" t="str">
        <f t="shared" ca="1" si="22"/>
        <v/>
      </c>
      <c r="Z56" s="315" t="str">
        <f t="shared" ca="1" si="23"/>
        <v/>
      </c>
      <c r="AA56" s="316" t="str">
        <f t="shared" ca="1" si="24"/>
        <v/>
      </c>
      <c r="AC56" s="310" t="e">
        <f t="shared" ca="1" si="25"/>
        <v>#N/A</v>
      </c>
      <c r="AD56" s="323" t="e">
        <f t="shared" ca="1" si="26"/>
        <v>#N/A</v>
      </c>
      <c r="AE56" s="324">
        <f t="shared" ca="1" si="5"/>
        <v>638.46596803913201</v>
      </c>
      <c r="AG56" s="306">
        <f t="shared" ca="1" si="27"/>
        <v>-24.53480279719949</v>
      </c>
      <c r="AH56" s="304">
        <f t="shared" ca="1" si="28"/>
        <v>-15.0623904775669</v>
      </c>
    </row>
    <row r="57" spans="1:34" x14ac:dyDescent="0.2">
      <c r="A57" s="347">
        <f t="shared" ca="1" si="6"/>
        <v>0.01</v>
      </c>
      <c r="B57" s="304">
        <f t="shared" ca="1" si="7"/>
        <v>3.7299999999999889</v>
      </c>
      <c r="D57" s="306">
        <f t="shared" ca="1" si="8"/>
        <v>-3.9057949512325392</v>
      </c>
      <c r="E57" s="307">
        <f t="shared" ca="1" si="9"/>
        <v>-24.300389077299336</v>
      </c>
      <c r="F57" s="304">
        <f t="shared" ca="1" si="10"/>
        <v>24.612276276468261</v>
      </c>
      <c r="G57" s="306">
        <f t="shared" ca="1" si="11"/>
        <v>36.287518295974081</v>
      </c>
      <c r="H57" s="307">
        <f t="shared" ca="1" si="12"/>
        <v>134.52756912078965</v>
      </c>
      <c r="I57" s="304">
        <f t="shared" ca="1" si="13"/>
        <v>139.3357485989489</v>
      </c>
      <c r="J57" s="306">
        <f t="shared" ca="1" si="14"/>
        <v>150.96557845102674</v>
      </c>
      <c r="K57" s="307">
        <f t="shared" ca="1" si="15"/>
        <v>639.81245874979379</v>
      </c>
      <c r="L57" s="304">
        <f t="shared" ca="1" si="0"/>
        <v>657.38161538676275</v>
      </c>
      <c r="M57" s="306">
        <f t="shared" ca="1" si="16"/>
        <v>1.3073264831019811</v>
      </c>
      <c r="N57" s="304">
        <f t="shared" ca="1" si="17"/>
        <v>74.904289927424458</v>
      </c>
      <c r="P57" s="310">
        <f t="shared" ca="1" si="18"/>
        <v>3</v>
      </c>
      <c r="Q57" s="304">
        <f t="shared" ca="1" si="19"/>
        <v>0</v>
      </c>
      <c r="R57" s="306">
        <f t="shared" ca="1" si="20"/>
        <v>0</v>
      </c>
      <c r="S57" s="307">
        <f t="shared" ca="1" si="21"/>
        <v>3.0549999999999997</v>
      </c>
      <c r="T57" s="304">
        <f t="shared" ca="1" si="1"/>
        <v>29.969549999999998</v>
      </c>
      <c r="U57" s="311">
        <f t="shared" ca="1" si="2"/>
        <v>0</v>
      </c>
      <c r="V57" s="306">
        <f t="shared" ca="1" si="3"/>
        <v>1.1490525791079815</v>
      </c>
      <c r="W57" s="304">
        <f t="shared" ca="1" si="4"/>
        <v>45.681239750605016</v>
      </c>
      <c r="Y57" s="314" t="str">
        <f t="shared" ca="1" si="22"/>
        <v/>
      </c>
      <c r="Z57" s="315" t="str">
        <f t="shared" ca="1" si="23"/>
        <v/>
      </c>
      <c r="AA57" s="316" t="str">
        <f t="shared" ca="1" si="24"/>
        <v/>
      </c>
      <c r="AC57" s="310" t="e">
        <f t="shared" ca="1" si="25"/>
        <v>#N/A</v>
      </c>
      <c r="AD57" s="323" t="e">
        <f t="shared" ca="1" si="26"/>
        <v>#N/A</v>
      </c>
      <c r="AE57" s="324">
        <f t="shared" ca="1" si="5"/>
        <v>639.81245874979379</v>
      </c>
      <c r="AG57" s="306">
        <f t="shared" ca="1" si="27"/>
        <v>-24.479497558923924</v>
      </c>
      <c r="AH57" s="304">
        <f t="shared" ca="1" si="28"/>
        <v>-15.007551759450623</v>
      </c>
    </row>
    <row r="58" spans="1:34" x14ac:dyDescent="0.2">
      <c r="A58" s="347">
        <f t="shared" ca="1" si="6"/>
        <v>0.01</v>
      </c>
      <c r="B58" s="304">
        <f t="shared" ca="1" si="7"/>
        <v>3.7399999999999887</v>
      </c>
      <c r="D58" s="306">
        <f t="shared" ca="1" si="8"/>
        <v>-3.894228042051687</v>
      </c>
      <c r="E58" s="307">
        <f t="shared" ca="1" si="9"/>
        <v>-24.246948479812342</v>
      </c>
      <c r="F58" s="304">
        <f t="shared" ca="1" si="10"/>
        <v>24.557677468078609</v>
      </c>
      <c r="G58" s="306">
        <f t="shared" ca="1" si="11"/>
        <v>36.248576015553567</v>
      </c>
      <c r="H58" s="307">
        <f t="shared" ca="1" si="12"/>
        <v>134.28509963599151</v>
      </c>
      <c r="I58" s="304">
        <f t="shared" ca="1" si="13"/>
        <v>139.09150674071918</v>
      </c>
      <c r="J58" s="306">
        <f t="shared" ca="1" si="14"/>
        <v>151.32825892258438</v>
      </c>
      <c r="K58" s="307">
        <f t="shared" ca="1" si="15"/>
        <v>641.15652209357768</v>
      </c>
      <c r="L58" s="304">
        <f t="shared" ca="1" si="0"/>
        <v>658.77304724136445</v>
      </c>
      <c r="M58" s="306">
        <f t="shared" ca="1" si="16"/>
        <v>1.3071428025775675</v>
      </c>
      <c r="N58" s="304">
        <f t="shared" ca="1" si="17"/>
        <v>74.893765808596811</v>
      </c>
      <c r="P58" s="310">
        <f t="shared" ca="1" si="18"/>
        <v>3</v>
      </c>
      <c r="Q58" s="304">
        <f t="shared" ca="1" si="19"/>
        <v>0</v>
      </c>
      <c r="R58" s="306">
        <f t="shared" ca="1" si="20"/>
        <v>0</v>
      </c>
      <c r="S58" s="307">
        <f t="shared" ca="1" si="21"/>
        <v>3.0549999999999997</v>
      </c>
      <c r="T58" s="304">
        <f t="shared" ca="1" si="1"/>
        <v>29.969549999999998</v>
      </c>
      <c r="U58" s="311">
        <f t="shared" ca="1" si="2"/>
        <v>0</v>
      </c>
      <c r="V58" s="306">
        <f t="shared" ca="1" si="3"/>
        <v>1.1488979910138322</v>
      </c>
      <c r="W58" s="304">
        <f t="shared" ca="1" si="4"/>
        <v>45.51510646531063</v>
      </c>
      <c r="Y58" s="314" t="str">
        <f t="shared" ca="1" si="22"/>
        <v/>
      </c>
      <c r="Z58" s="315" t="str">
        <f t="shared" ca="1" si="23"/>
        <v/>
      </c>
      <c r="AA58" s="316" t="str">
        <f t="shared" ca="1" si="24"/>
        <v/>
      </c>
      <c r="AC58" s="310" t="e">
        <f t="shared" ca="1" si="25"/>
        <v>#N/A</v>
      </c>
      <c r="AD58" s="323" t="e">
        <f t="shared" ca="1" si="26"/>
        <v>#N/A</v>
      </c>
      <c r="AE58" s="324">
        <f t="shared" ca="1" si="5"/>
        <v>641.15652209357768</v>
      </c>
      <c r="AG58" s="306">
        <f t="shared" ca="1" si="27"/>
        <v>-24.424420460152454</v>
      </c>
      <c r="AH58" s="304">
        <f t="shared" ca="1" si="28"/>
        <v>-14.952942635222593</v>
      </c>
    </row>
    <row r="59" spans="1:34" x14ac:dyDescent="0.2">
      <c r="A59" s="347">
        <f t="shared" ca="1" si="6"/>
        <v>0.01</v>
      </c>
      <c r="B59" s="304">
        <f t="shared" ca="1" si="7"/>
        <v>3.7499999999999885</v>
      </c>
      <c r="D59" s="306">
        <f t="shared" ca="1" si="8"/>
        <v>-3.8827076113983323</v>
      </c>
      <c r="E59" s="307">
        <f t="shared" ca="1" si="9"/>
        <v>-24.19373132865493</v>
      </c>
      <c r="F59" s="304">
        <f t="shared" ca="1" si="10"/>
        <v>24.503307001275349</v>
      </c>
      <c r="G59" s="306">
        <f t="shared" ca="1" si="11"/>
        <v>36.209748939439585</v>
      </c>
      <c r="H59" s="307">
        <f t="shared" ca="1" si="12"/>
        <v>134.04316232270497</v>
      </c>
      <c r="I59" s="304">
        <f t="shared" ca="1" si="13"/>
        <v>138.84781339195905</v>
      </c>
      <c r="J59" s="306">
        <f t="shared" ca="1" si="14"/>
        <v>151.69055054735935</v>
      </c>
      <c r="K59" s="307">
        <f t="shared" ca="1" si="15"/>
        <v>642.49816340337111</v>
      </c>
      <c r="L59" s="304">
        <f t="shared" ca="1" si="0"/>
        <v>660.16203548982264</v>
      </c>
      <c r="M59" s="306">
        <f t="shared" ca="1" si="16"/>
        <v>1.3069586743791832</v>
      </c>
      <c r="N59" s="304">
        <f t="shared" ca="1" si="17"/>
        <v>74.883216039940038</v>
      </c>
      <c r="P59" s="310">
        <f t="shared" ca="1" si="18"/>
        <v>3</v>
      </c>
      <c r="Q59" s="304">
        <f t="shared" ca="1" si="19"/>
        <v>0</v>
      </c>
      <c r="R59" s="306">
        <f t="shared" ca="1" si="20"/>
        <v>0</v>
      </c>
      <c r="S59" s="307">
        <f t="shared" ca="1" si="21"/>
        <v>3.0549999999999997</v>
      </c>
      <c r="T59" s="304">
        <f t="shared" ca="1" si="1"/>
        <v>29.969549999999998</v>
      </c>
      <c r="U59" s="311">
        <f t="shared" ca="1" si="2"/>
        <v>0</v>
      </c>
      <c r="V59" s="306">
        <f t="shared" ca="1" si="3"/>
        <v>1.1487437015676241</v>
      </c>
      <c r="W59" s="304">
        <f t="shared" ca="1" si="4"/>
        <v>45.349666975482997</v>
      </c>
      <c r="Y59" s="314" t="str">
        <f t="shared" ca="1" si="22"/>
        <v/>
      </c>
      <c r="Z59" s="315" t="str">
        <f t="shared" ca="1" si="23"/>
        <v/>
      </c>
      <c r="AA59" s="316" t="str">
        <f t="shared" ca="1" si="24"/>
        <v/>
      </c>
      <c r="AC59" s="310" t="e">
        <f t="shared" ca="1" si="25"/>
        <v>#N/A</v>
      </c>
      <c r="AD59" s="323" t="e">
        <f t="shared" ca="1" si="26"/>
        <v>#N/A</v>
      </c>
      <c r="AE59" s="324">
        <f t="shared" ca="1" si="5"/>
        <v>642.49816340337111</v>
      </c>
      <c r="AG59" s="306">
        <f t="shared" ca="1" si="27"/>
        <v>-24.369570245229561</v>
      </c>
      <c r="AH59" s="304">
        <f t="shared" ca="1" si="28"/>
        <v>-14.898561854438833</v>
      </c>
    </row>
    <row r="60" spans="1:34" x14ac:dyDescent="0.2">
      <c r="A60" s="347">
        <f t="shared" ca="1" si="6"/>
        <v>0.01</v>
      </c>
      <c r="B60" s="304">
        <f t="shared" ca="1" si="7"/>
        <v>3.7599999999999882</v>
      </c>
      <c r="D60" s="306">
        <f t="shared" ca="1" si="8"/>
        <v>-3.8712334033242519</v>
      </c>
      <c r="E60" s="307">
        <f t="shared" ca="1" si="9"/>
        <v>-24.140736408549685</v>
      </c>
      <c r="F60" s="304">
        <f t="shared" ca="1" si="10"/>
        <v>24.449163634163231</v>
      </c>
      <c r="G60" s="306">
        <f t="shared" ca="1" si="11"/>
        <v>36.171036605406343</v>
      </c>
      <c r="H60" s="307">
        <f t="shared" ca="1" si="12"/>
        <v>133.80175495861948</v>
      </c>
      <c r="I60" s="304">
        <f t="shared" ca="1" si="13"/>
        <v>138.60466629632674</v>
      </c>
      <c r="J60" s="306">
        <f t="shared" ca="1" si="14"/>
        <v>152.05245447508358</v>
      </c>
      <c r="K60" s="307">
        <f t="shared" ca="1" si="15"/>
        <v>643.83738798977777</v>
      </c>
      <c r="L60" s="304">
        <f t="shared" ca="1" si="0"/>
        <v>661.54858558188835</v>
      </c>
      <c r="M60" s="306">
        <f t="shared" ca="1" si="16"/>
        <v>1.3067740973604038</v>
      </c>
      <c r="N60" s="304">
        <f t="shared" ca="1" si="17"/>
        <v>74.872640555768868</v>
      </c>
      <c r="P60" s="310">
        <f t="shared" ca="1" si="18"/>
        <v>3</v>
      </c>
      <c r="Q60" s="304">
        <f t="shared" ca="1" si="19"/>
        <v>0</v>
      </c>
      <c r="R60" s="306">
        <f t="shared" ca="1" si="20"/>
        <v>0</v>
      </c>
      <c r="S60" s="307">
        <f t="shared" ca="1" si="21"/>
        <v>3.0549999999999997</v>
      </c>
      <c r="T60" s="304">
        <f t="shared" ca="1" si="1"/>
        <v>29.969549999999998</v>
      </c>
      <c r="U60" s="311">
        <f t="shared" ca="1" si="2"/>
        <v>0</v>
      </c>
      <c r="V60" s="306">
        <f t="shared" ca="1" si="3"/>
        <v>1.1485897100462215</v>
      </c>
      <c r="W60" s="304">
        <f t="shared" ca="1" si="4"/>
        <v>45.184917513499393</v>
      </c>
      <c r="Y60" s="314" t="str">
        <f t="shared" ca="1" si="22"/>
        <v/>
      </c>
      <c r="Z60" s="315" t="str">
        <f t="shared" ca="1" si="23"/>
        <v/>
      </c>
      <c r="AA60" s="316" t="str">
        <f t="shared" ca="1" si="24"/>
        <v/>
      </c>
      <c r="AC60" s="310" t="e">
        <f t="shared" ca="1" si="25"/>
        <v>#N/A</v>
      </c>
      <c r="AD60" s="323" t="e">
        <f t="shared" ca="1" si="26"/>
        <v>#N/A</v>
      </c>
      <c r="AE60" s="324">
        <f t="shared" ca="1" si="5"/>
        <v>643.83738798977777</v>
      </c>
      <c r="AG60" s="306">
        <f t="shared" ca="1" si="27"/>
        <v>-24.314945667100567</v>
      </c>
      <c r="AH60" s="304">
        <f t="shared" ca="1" si="28"/>
        <v>-14.844408175280851</v>
      </c>
    </row>
    <row r="61" spans="1:34" x14ac:dyDescent="0.2">
      <c r="A61" s="347">
        <f t="shared" ca="1" si="6"/>
        <v>0.01</v>
      </c>
      <c r="B61" s="304">
        <f t="shared" ca="1" si="7"/>
        <v>3.769999999999988</v>
      </c>
      <c r="D61" s="306">
        <f t="shared" ca="1" si="8"/>
        <v>-3.8598051636410284</v>
      </c>
      <c r="E61" s="307">
        <f t="shared" ca="1" si="9"/>
        <v>-24.087962512589968</v>
      </c>
      <c r="F61" s="304">
        <f t="shared" ca="1" si="10"/>
        <v>24.395246133400857</v>
      </c>
      <c r="G61" s="306">
        <f t="shared" ca="1" si="11"/>
        <v>36.13243855376993</v>
      </c>
      <c r="H61" s="307">
        <f t="shared" ca="1" si="12"/>
        <v>133.56087533349358</v>
      </c>
      <c r="I61" s="304">
        <f t="shared" ca="1" si="13"/>
        <v>138.36206320986608</v>
      </c>
      <c r="J61" s="306">
        <f t="shared" ca="1" si="14"/>
        <v>152.41397185087945</v>
      </c>
      <c r="K61" s="307">
        <f t="shared" ca="1" si="15"/>
        <v>645.17420114123831</v>
      </c>
      <c r="L61" s="304">
        <f t="shared" ca="1" si="0"/>
        <v>662.93270294472256</v>
      </c>
      <c r="M61" s="306">
        <f t="shared" ca="1" si="16"/>
        <v>1.3065890703703411</v>
      </c>
      <c r="N61" s="304">
        <f t="shared" ca="1" si="17"/>
        <v>74.862039290142263</v>
      </c>
      <c r="P61" s="310">
        <f t="shared" ca="1" si="18"/>
        <v>3</v>
      </c>
      <c r="Q61" s="304">
        <f t="shared" ca="1" si="19"/>
        <v>0</v>
      </c>
      <c r="R61" s="306">
        <f t="shared" ca="1" si="20"/>
        <v>0</v>
      </c>
      <c r="S61" s="307">
        <f t="shared" ca="1" si="21"/>
        <v>3.0549999999999997</v>
      </c>
      <c r="T61" s="304">
        <f t="shared" ca="1" si="1"/>
        <v>29.969549999999998</v>
      </c>
      <c r="U61" s="311">
        <f t="shared" ca="1" si="2"/>
        <v>0</v>
      </c>
      <c r="V61" s="306">
        <f t="shared" ca="1" si="3"/>
        <v>1.148436015729591</v>
      </c>
      <c r="W61" s="304">
        <f t="shared" ca="1" si="4"/>
        <v>45.020854337654107</v>
      </c>
      <c r="Y61" s="314" t="str">
        <f t="shared" ca="1" si="22"/>
        <v/>
      </c>
      <c r="Z61" s="315" t="str">
        <f t="shared" ca="1" si="23"/>
        <v/>
      </c>
      <c r="AA61" s="316" t="str">
        <f t="shared" ca="1" si="24"/>
        <v/>
      </c>
      <c r="AC61" s="310" t="e">
        <f t="shared" ca="1" si="25"/>
        <v>#N/A</v>
      </c>
      <c r="AD61" s="323" t="e">
        <f t="shared" ca="1" si="26"/>
        <v>#N/A</v>
      </c>
      <c r="AE61" s="324">
        <f t="shared" ca="1" si="5"/>
        <v>645.17420114123831</v>
      </c>
      <c r="AG61" s="306">
        <f t="shared" ca="1" si="27"/>
        <v>-24.260545487240105</v>
      </c>
      <c r="AH61" s="304">
        <f t="shared" ca="1" si="28"/>
        <v>-14.790480364484255</v>
      </c>
    </row>
    <row r="62" spans="1:34" x14ac:dyDescent="0.2">
      <c r="A62" s="347">
        <f t="shared" ca="1" si="6"/>
        <v>0.01</v>
      </c>
      <c r="B62" s="304">
        <f t="shared" ca="1" si="7"/>
        <v>3.7799999999999878</v>
      </c>
      <c r="D62" s="306">
        <f t="shared" ca="1" si="8"/>
        <v>-3.8484226399055279</v>
      </c>
      <c r="E62" s="307">
        <f t="shared" ca="1" si="9"/>
        <v>-24.035408442170798</v>
      </c>
      <c r="F62" s="304">
        <f t="shared" ca="1" si="10"/>
        <v>24.341553274130074</v>
      </c>
      <c r="G62" s="306">
        <f t="shared" ca="1" si="11"/>
        <v>36.093954327370874</v>
      </c>
      <c r="H62" s="307">
        <f t="shared" ca="1" si="12"/>
        <v>133.32052124907187</v>
      </c>
      <c r="I62" s="304">
        <f t="shared" ca="1" si="13"/>
        <v>138.12000190092149</v>
      </c>
      <c r="J62" s="306">
        <f t="shared" ca="1" si="14"/>
        <v>152.77510381528515</v>
      </c>
      <c r="K62" s="307">
        <f t="shared" ca="1" si="15"/>
        <v>646.50860812415112</v>
      </c>
      <c r="L62" s="304">
        <f t="shared" ca="1" si="0"/>
        <v>664.31439298302007</v>
      </c>
      <c r="M62" s="306">
        <f t="shared" ca="1" si="16"/>
        <v>1.3064035922536241</v>
      </c>
      <c r="N62" s="304">
        <f t="shared" ca="1" si="17"/>
        <v>74.851412176862354</v>
      </c>
      <c r="P62" s="310">
        <f t="shared" ca="1" si="18"/>
        <v>3</v>
      </c>
      <c r="Q62" s="304">
        <f t="shared" ca="1" si="19"/>
        <v>0</v>
      </c>
      <c r="R62" s="306">
        <f t="shared" ca="1" si="20"/>
        <v>0</v>
      </c>
      <c r="S62" s="307">
        <f t="shared" ca="1" si="21"/>
        <v>3.0549999999999997</v>
      </c>
      <c r="T62" s="304">
        <f t="shared" ca="1" si="1"/>
        <v>29.969549999999998</v>
      </c>
      <c r="U62" s="311">
        <f t="shared" ca="1" si="2"/>
        <v>0</v>
      </c>
      <c r="V62" s="306">
        <f t="shared" ca="1" si="3"/>
        <v>1.1482826179007863</v>
      </c>
      <c r="W62" s="304">
        <f t="shared" ca="1" si="4"/>
        <v>44.857473731944324</v>
      </c>
      <c r="Y62" s="314" t="str">
        <f t="shared" ca="1" si="22"/>
        <v/>
      </c>
      <c r="Z62" s="315" t="str">
        <f t="shared" ca="1" si="23"/>
        <v/>
      </c>
      <c r="AA62" s="316" t="str">
        <f t="shared" ca="1" si="24"/>
        <v/>
      </c>
      <c r="AC62" s="310" t="e">
        <f t="shared" ca="1" si="25"/>
        <v>#N/A</v>
      </c>
      <c r="AD62" s="323" t="e">
        <f t="shared" ca="1" si="26"/>
        <v>#N/A</v>
      </c>
      <c r="AE62" s="324">
        <f t="shared" ca="1" si="5"/>
        <v>646.50860812415112</v>
      </c>
      <c r="AG62" s="306">
        <f t="shared" ca="1" si="27"/>
        <v>-24.206368475581357</v>
      </c>
      <c r="AH62" s="304">
        <f t="shared" ca="1" si="28"/>
        <v>-14.736777197268122</v>
      </c>
    </row>
    <row r="63" spans="1:34" x14ac:dyDescent="0.2">
      <c r="A63" s="347">
        <f t="shared" ca="1" si="6"/>
        <v>0.01</v>
      </c>
      <c r="B63" s="304">
        <f t="shared" ca="1" si="7"/>
        <v>3.7899999999999876</v>
      </c>
      <c r="D63" s="306">
        <f t="shared" ca="1" si="8"/>
        <v>-3.8370855814054625</v>
      </c>
      <c r="E63" s="307">
        <f t="shared" ca="1" si="9"/>
        <v>-23.983073006920296</v>
      </c>
      <c r="F63" s="304">
        <f t="shared" ca="1" si="10"/>
        <v>24.288083839905912</v>
      </c>
      <c r="G63" s="306">
        <f t="shared" ca="1" si="11"/>
        <v>36.055583471556822</v>
      </c>
      <c r="H63" s="307">
        <f t="shared" ca="1" si="12"/>
        <v>133.08069051900267</v>
      </c>
      <c r="I63" s="304">
        <f t="shared" ca="1" si="13"/>
        <v>137.87848015005449</v>
      </c>
      <c r="J63" s="306">
        <f t="shared" ca="1" si="14"/>
        <v>153.1358515042798</v>
      </c>
      <c r="K63" s="307">
        <f t="shared" ca="1" si="15"/>
        <v>647.84061418299154</v>
      </c>
      <c r="L63" s="304">
        <f t="shared" ca="1" si="0"/>
        <v>665.69366107913072</v>
      </c>
      <c r="M63" s="306">
        <f t="shared" ca="1" si="16"/>
        <v>1.3062176618503789</v>
      </c>
      <c r="N63" s="304">
        <f t="shared" ca="1" si="17"/>
        <v>74.840759149473229</v>
      </c>
      <c r="P63" s="310">
        <f t="shared" ca="1" si="18"/>
        <v>3</v>
      </c>
      <c r="Q63" s="304">
        <f t="shared" ca="1" si="19"/>
        <v>0</v>
      </c>
      <c r="R63" s="306">
        <f t="shared" ca="1" si="20"/>
        <v>0</v>
      </c>
      <c r="S63" s="307">
        <f t="shared" ca="1" si="21"/>
        <v>3.0549999999999997</v>
      </c>
      <c r="T63" s="304">
        <f t="shared" ca="1" si="1"/>
        <v>29.969549999999998</v>
      </c>
      <c r="U63" s="311">
        <f t="shared" ca="1" si="2"/>
        <v>0</v>
      </c>
      <c r="V63" s="306">
        <f t="shared" ca="1" si="3"/>
        <v>1.1481295158459295</v>
      </c>
      <c r="W63" s="304">
        <f t="shared" ca="1" si="4"/>
        <v>44.694772005858518</v>
      </c>
      <c r="Y63" s="314" t="str">
        <f t="shared" ca="1" si="22"/>
        <v/>
      </c>
      <c r="Z63" s="315" t="str">
        <f t="shared" ca="1" si="23"/>
        <v/>
      </c>
      <c r="AA63" s="316" t="str">
        <f t="shared" ca="1" si="24"/>
        <v/>
      </c>
      <c r="AC63" s="310" t="e">
        <f t="shared" ca="1" si="25"/>
        <v>#N/A</v>
      </c>
      <c r="AD63" s="323" t="e">
        <f t="shared" ca="1" si="26"/>
        <v>#N/A</v>
      </c>
      <c r="AE63" s="324">
        <f t="shared" ca="1" si="5"/>
        <v>647.84061418299154</v>
      </c>
      <c r="AG63" s="306">
        <f t="shared" ca="1" si="27"/>
        <v>-24.152413410445842</v>
      </c>
      <c r="AH63" s="304">
        <f t="shared" ca="1" si="28"/>
        <v>-14.683297457264919</v>
      </c>
    </row>
    <row r="64" spans="1:34" x14ac:dyDescent="0.2">
      <c r="A64" s="347">
        <f t="shared" ca="1" si="6"/>
        <v>0.01</v>
      </c>
      <c r="B64" s="304">
        <f t="shared" ca="1" si="7"/>
        <v>3.7999999999999874</v>
      </c>
      <c r="D64" s="306">
        <f t="shared" ca="1" si="8"/>
        <v>-3.8257937391451495</v>
      </c>
      <c r="E64" s="307">
        <f t="shared" ca="1" si="9"/>
        <v>-23.930955024631864</v>
      </c>
      <c r="F64" s="304">
        <f t="shared" ca="1" si="10"/>
        <v>24.234836622627256</v>
      </c>
      <c r="G64" s="306">
        <f t="shared" ca="1" si="11"/>
        <v>36.017325534165373</v>
      </c>
      <c r="H64" s="307">
        <f t="shared" ca="1" si="12"/>
        <v>132.84138096875634</v>
      </c>
      <c r="I64" s="304">
        <f t="shared" ca="1" si="13"/>
        <v>137.63749574996015</v>
      </c>
      <c r="J64" s="306">
        <f t="shared" ca="1" si="14"/>
        <v>153.4962160493084</v>
      </c>
      <c r="K64" s="307">
        <f t="shared" ca="1" si="15"/>
        <v>649.17022454043035</v>
      </c>
      <c r="L64" s="304">
        <f t="shared" ca="1" si="0"/>
        <v>667.07051259318064</v>
      </c>
      <c r="M64" s="306">
        <f t="shared" ca="1" si="16"/>
        <v>1.3060312779962084</v>
      </c>
      <c r="N64" s="304">
        <f t="shared" ca="1" si="17"/>
        <v>74.830080141259884</v>
      </c>
      <c r="P64" s="310">
        <f t="shared" ca="1" si="18"/>
        <v>3</v>
      </c>
      <c r="Q64" s="304">
        <f t="shared" ca="1" si="19"/>
        <v>0</v>
      </c>
      <c r="R64" s="306">
        <f t="shared" ca="1" si="20"/>
        <v>0</v>
      </c>
      <c r="S64" s="307">
        <f t="shared" ca="1" si="21"/>
        <v>3.0549999999999997</v>
      </c>
      <c r="T64" s="304">
        <f t="shared" ca="1" si="1"/>
        <v>29.969549999999998</v>
      </c>
      <c r="U64" s="311">
        <f t="shared" ca="1" si="2"/>
        <v>0</v>
      </c>
      <c r="V64" s="306">
        <f t="shared" ca="1" si="3"/>
        <v>1.1479767088541954</v>
      </c>
      <c r="W64" s="304">
        <f t="shared" ca="1" si="4"/>
        <v>44.532745494166619</v>
      </c>
      <c r="Y64" s="314" t="str">
        <f t="shared" ca="1" si="22"/>
        <v/>
      </c>
      <c r="Z64" s="315" t="str">
        <f t="shared" ca="1" si="23"/>
        <v/>
      </c>
      <c r="AA64" s="316" t="str">
        <f t="shared" ca="1" si="24"/>
        <v/>
      </c>
      <c r="AC64" s="310" t="e">
        <f t="shared" ca="1" si="25"/>
        <v>#N/A</v>
      </c>
      <c r="AD64" s="323" t="e">
        <f t="shared" ca="1" si="26"/>
        <v>#N/A</v>
      </c>
      <c r="AE64" s="324">
        <f t="shared" ca="1" si="5"/>
        <v>649.17022454043035</v>
      </c>
      <c r="AG64" s="306">
        <f t="shared" ca="1" si="27"/>
        <v>-24.09867907847401</v>
      </c>
      <c r="AH64" s="304">
        <f t="shared" ca="1" si="28"/>
        <v>-14.630039936451235</v>
      </c>
    </row>
    <row r="65" spans="1:34" x14ac:dyDescent="0.2">
      <c r="A65" s="347">
        <f t="shared" ca="1" si="6"/>
        <v>0.01</v>
      </c>
      <c r="B65" s="304">
        <f t="shared" ca="1" si="7"/>
        <v>3.8099999999999872</v>
      </c>
      <c r="D65" s="306">
        <f t="shared" ca="1" si="8"/>
        <v>-3.8145468658313804</v>
      </c>
      <c r="E65" s="307">
        <f t="shared" ca="1" si="9"/>
        <v>-23.879053321196974</v>
      </c>
      <c r="F65" s="304">
        <f t="shared" ca="1" si="10"/>
        <v>24.181810422468214</v>
      </c>
      <c r="G65" s="306">
        <f t="shared" ca="1" si="11"/>
        <v>35.979180065507059</v>
      </c>
      <c r="H65" s="307">
        <f t="shared" ca="1" si="12"/>
        <v>132.60259043554436</v>
      </c>
      <c r="I65" s="304">
        <f t="shared" ca="1" si="13"/>
        <v>137.39704650538491</v>
      </c>
      <c r="J65" s="306">
        <f t="shared" ca="1" si="14"/>
        <v>153.85619857730677</v>
      </c>
      <c r="K65" s="307">
        <f t="shared" ca="1" si="15"/>
        <v>650.49744439745189</v>
      </c>
      <c r="L65" s="304">
        <f t="shared" ca="1" si="0"/>
        <v>668.4449528631925</v>
      </c>
      <c r="M65" s="306">
        <f t="shared" ca="1" si="16"/>
        <v>1.3058444395221738</v>
      </c>
      <c r="N65" s="304">
        <f t="shared" ca="1" si="17"/>
        <v>74.819375085247032</v>
      </c>
      <c r="P65" s="310">
        <f t="shared" ca="1" si="18"/>
        <v>3</v>
      </c>
      <c r="Q65" s="304">
        <f t="shared" ca="1" si="19"/>
        <v>0</v>
      </c>
      <c r="R65" s="306">
        <f t="shared" ca="1" si="20"/>
        <v>0</v>
      </c>
      <c r="S65" s="307">
        <f t="shared" ca="1" si="21"/>
        <v>3.0549999999999997</v>
      </c>
      <c r="T65" s="304">
        <f t="shared" ca="1" si="1"/>
        <v>29.969549999999998</v>
      </c>
      <c r="U65" s="311">
        <f t="shared" ca="1" si="2"/>
        <v>0</v>
      </c>
      <c r="V65" s="306">
        <f t="shared" ca="1" si="3"/>
        <v>1.1478241962177942</v>
      </c>
      <c r="W65" s="304">
        <f t="shared" ca="1" si="4"/>
        <v>44.37139055671225</v>
      </c>
      <c r="Y65" s="314" t="str">
        <f t="shared" ca="1" si="22"/>
        <v/>
      </c>
      <c r="Z65" s="315" t="str">
        <f t="shared" ca="1" si="23"/>
        <v/>
      </c>
      <c r="AA65" s="316" t="str">
        <f t="shared" ca="1" si="24"/>
        <v/>
      </c>
      <c r="AC65" s="310" t="e">
        <f t="shared" ca="1" si="25"/>
        <v>#N/A</v>
      </c>
      <c r="AD65" s="323" t="e">
        <f t="shared" ca="1" si="26"/>
        <v>#N/A</v>
      </c>
      <c r="AE65" s="324">
        <f t="shared" ca="1" si="5"/>
        <v>650.49744439745189</v>
      </c>
      <c r="AG65" s="306">
        <f t="shared" ca="1" si="27"/>
        <v>-24.04516427455642</v>
      </c>
      <c r="AH65" s="304">
        <f t="shared" ca="1" si="28"/>
        <v>-14.57700343507909</v>
      </c>
    </row>
    <row r="66" spans="1:34" x14ac:dyDescent="0.2">
      <c r="A66" s="347">
        <f t="shared" ca="1" si="6"/>
        <v>0.01</v>
      </c>
      <c r="B66" s="304">
        <f t="shared" ca="1" si="7"/>
        <v>3.819999999999987</v>
      </c>
      <c r="D66" s="306">
        <f t="shared" ca="1" si="8"/>
        <v>-3.8033447158594136</v>
      </c>
      <c r="E66" s="307">
        <f t="shared" ca="1" si="9"/>
        <v>-23.827366730538643</v>
      </c>
      <c r="F66" s="304">
        <f t="shared" ca="1" si="10"/>
        <v>24.129004047810085</v>
      </c>
      <c r="G66" s="306">
        <f t="shared" ca="1" si="11"/>
        <v>35.941146618348462</v>
      </c>
      <c r="H66" s="307">
        <f t="shared" ca="1" si="12"/>
        <v>132.36431676823898</v>
      </c>
      <c r="I66" s="304">
        <f t="shared" ca="1" si="13"/>
        <v>137.15713023304451</v>
      </c>
      <c r="J66" s="306">
        <f t="shared" ca="1" si="14"/>
        <v>154.21580021072606</v>
      </c>
      <c r="K66" s="307">
        <f t="shared" ca="1" si="15"/>
        <v>651.82227893347078</v>
      </c>
      <c r="L66" s="304">
        <f t="shared" ca="1" si="0"/>
        <v>669.81698720520512</v>
      </c>
      <c r="M66" s="306">
        <f t="shared" ca="1" si="16"/>
        <v>1.3056571452547727</v>
      </c>
      <c r="N66" s="304">
        <f t="shared" ca="1" si="17"/>
        <v>74.808643914197958</v>
      </c>
      <c r="P66" s="310">
        <f t="shared" ca="1" si="18"/>
        <v>3</v>
      </c>
      <c r="Q66" s="304">
        <f t="shared" ca="1" si="19"/>
        <v>0</v>
      </c>
      <c r="R66" s="306">
        <f t="shared" ca="1" si="20"/>
        <v>0</v>
      </c>
      <c r="S66" s="307">
        <f t="shared" ca="1" si="21"/>
        <v>3.0549999999999997</v>
      </c>
      <c r="T66" s="304">
        <f t="shared" ca="1" si="1"/>
        <v>29.969549999999998</v>
      </c>
      <c r="U66" s="311">
        <f t="shared" ca="1" si="2"/>
        <v>0</v>
      </c>
      <c r="V66" s="306">
        <f t="shared" ca="1" si="3"/>
        <v>1.1476719772319541</v>
      </c>
      <c r="W66" s="304">
        <f t="shared" ca="1" si="4"/>
        <v>44.21070357820701</v>
      </c>
      <c r="Y66" s="314" t="str">
        <f t="shared" ca="1" si="22"/>
        <v/>
      </c>
      <c r="Z66" s="315" t="str">
        <f t="shared" ca="1" si="23"/>
        <v/>
      </c>
      <c r="AA66" s="316" t="str">
        <f t="shared" ca="1" si="24"/>
        <v/>
      </c>
      <c r="AC66" s="310" t="e">
        <f t="shared" ca="1" si="25"/>
        <v>#N/A</v>
      </c>
      <c r="AD66" s="323" t="e">
        <f t="shared" ca="1" si="26"/>
        <v>#N/A</v>
      </c>
      <c r="AE66" s="324">
        <f t="shared" ca="1" si="5"/>
        <v>651.82227893347078</v>
      </c>
      <c r="AG66" s="306">
        <f t="shared" ca="1" si="27"/>
        <v>-23.991867801765579</v>
      </c>
      <c r="AH66" s="304">
        <f t="shared" ca="1" si="28"/>
        <v>-14.52418676160794</v>
      </c>
    </row>
    <row r="67" spans="1:34" x14ac:dyDescent="0.2">
      <c r="A67" s="347">
        <f t="shared" ca="1" si="6"/>
        <v>0.01</v>
      </c>
      <c r="B67" s="304">
        <f t="shared" ca="1" si="7"/>
        <v>3.8299999999999867</v>
      </c>
      <c r="D67" s="306">
        <f t="shared" ca="1" si="8"/>
        <v>-3.7921870452991322</v>
      </c>
      <c r="E67" s="307">
        <f t="shared" ca="1" si="9"/>
        <v>-23.7758940945455</v>
      </c>
      <c r="F67" s="304">
        <f t="shared" ca="1" si="10"/>
        <v>24.076416315174029</v>
      </c>
      <c r="G67" s="306">
        <f t="shared" ca="1" si="11"/>
        <v>35.903224747895472</v>
      </c>
      <c r="H67" s="307">
        <f t="shared" ca="1" si="12"/>
        <v>132.12655782729351</v>
      </c>
      <c r="I67" s="304">
        <f t="shared" ca="1" si="13"/>
        <v>136.91774476154299</v>
      </c>
      <c r="J67" s="306">
        <f t="shared" ca="1" si="14"/>
        <v>154.57502206755728</v>
      </c>
      <c r="K67" s="307">
        <f t="shared" ca="1" si="15"/>
        <v>653.14473330644842</v>
      </c>
      <c r="L67" s="304">
        <f t="shared" ca="1" si="0"/>
        <v>671.18662091339206</v>
      </c>
      <c r="M67" s="306">
        <f t="shared" ca="1" si="16"/>
        <v>1.3054693940159203</v>
      </c>
      <c r="N67" s="304">
        <f t="shared" ca="1" si="17"/>
        <v>74.797886560613364</v>
      </c>
      <c r="P67" s="310">
        <f t="shared" ca="1" si="18"/>
        <v>3</v>
      </c>
      <c r="Q67" s="304">
        <f t="shared" ca="1" si="19"/>
        <v>0</v>
      </c>
      <c r="R67" s="306">
        <f t="shared" ca="1" si="20"/>
        <v>0</v>
      </c>
      <c r="S67" s="307">
        <f t="shared" ca="1" si="21"/>
        <v>3.0549999999999997</v>
      </c>
      <c r="T67" s="304">
        <f t="shared" ca="1" si="1"/>
        <v>29.969549999999998</v>
      </c>
      <c r="U67" s="311">
        <f t="shared" ca="1" si="2"/>
        <v>0</v>
      </c>
      <c r="V67" s="306">
        <f t="shared" ca="1" si="3"/>
        <v>1.1475200511949051</v>
      </c>
      <c r="W67" s="304">
        <f t="shared" ca="1" si="4"/>
        <v>44.050680968026654</v>
      </c>
      <c r="Y67" s="314" t="str">
        <f t="shared" ca="1" si="22"/>
        <v/>
      </c>
      <c r="Z67" s="315" t="str">
        <f t="shared" ca="1" si="23"/>
        <v/>
      </c>
      <c r="AA67" s="316" t="str">
        <f t="shared" ca="1" si="24"/>
        <v/>
      </c>
      <c r="AC67" s="310" t="e">
        <f t="shared" ca="1" si="25"/>
        <v>#N/A</v>
      </c>
      <c r="AD67" s="323" t="e">
        <f t="shared" ca="1" si="26"/>
        <v>#N/A</v>
      </c>
      <c r="AE67" s="324">
        <f t="shared" ca="1" si="5"/>
        <v>653.14473330644842</v>
      </c>
      <c r="AG67" s="306">
        <f t="shared" ca="1" si="27"/>
        <v>-23.938788471288497</v>
      </c>
      <c r="AH67" s="304">
        <f t="shared" ca="1" si="28"/>
        <v>-14.47158873263732</v>
      </c>
    </row>
    <row r="68" spans="1:34" x14ac:dyDescent="0.2">
      <c r="A68" s="347">
        <f t="shared" ca="1" si="6"/>
        <v>0.01</v>
      </c>
      <c r="B68" s="304">
        <f t="shared" ca="1" si="7"/>
        <v>3.8399999999999865</v>
      </c>
      <c r="D68" s="306">
        <f t="shared" ca="1" si="8"/>
        <v>-3.7810736118813133</v>
      </c>
      <c r="E68" s="307">
        <f t="shared" ca="1" si="9"/>
        <v>-23.724634263006521</v>
      </c>
      <c r="F68" s="304">
        <f t="shared" ca="1" si="10"/>
        <v>24.024046049154339</v>
      </c>
      <c r="G68" s="306">
        <f t="shared" ca="1" si="11"/>
        <v>35.865414011776657</v>
      </c>
      <c r="H68" s="307">
        <f t="shared" ca="1" si="12"/>
        <v>131.88931148466344</v>
      </c>
      <c r="I68" s="304">
        <f t="shared" ca="1" si="13"/>
        <v>136.67888793129214</v>
      </c>
      <c r="J68" s="306">
        <f t="shared" ca="1" si="14"/>
        <v>154.93386526135563</v>
      </c>
      <c r="K68" s="307">
        <f t="shared" ca="1" si="15"/>
        <v>654.46481265300815</v>
      </c>
      <c r="L68" s="304">
        <f t="shared" ref="L68:L131" ca="1" si="29">SQRT(pos_x^2+pos_z^2)</f>
        <v>672.55385926017925</v>
      </c>
      <c r="M68" s="306">
        <f t="shared" ca="1" si="16"/>
        <v>1.3052811846229289</v>
      </c>
      <c r="N68" s="304">
        <f t="shared" ca="1" si="17"/>
        <v>74.787102956730237</v>
      </c>
      <c r="P68" s="310">
        <f t="shared" ca="1" si="18"/>
        <v>3</v>
      </c>
      <c r="Q68" s="304">
        <f t="shared" ca="1" si="19"/>
        <v>0</v>
      </c>
      <c r="R68" s="306">
        <f t="shared" ca="1" si="20"/>
        <v>0</v>
      </c>
      <c r="S68" s="307">
        <f t="shared" ca="1" si="21"/>
        <v>3.0549999999999997</v>
      </c>
      <c r="T68" s="304">
        <f t="shared" ref="T68:T131" ca="1" si="30">m*g</f>
        <v>29.969549999999998</v>
      </c>
      <c r="U68" s="311">
        <f t="shared" ref="U68:U131" ca="1" si="31">IF(pos_xz&lt;L_rampe,Poids*COS(Beta),0)</f>
        <v>0</v>
      </c>
      <c r="V68" s="306">
        <f t="shared" ref="V68:V131" ca="1" si="32">Rho_moyen*(20000-Alt_rampe-pos_z)/(20000+Alt_rampe+pos_z)</f>
        <v>1.1473684174078624</v>
      </c>
      <c r="W68" s="304">
        <f t="shared" ref="W68:W131" ca="1" si="33">1/2*Rho*Sref*Cx*vit_xz^2</f>
        <v>43.891319160009282</v>
      </c>
      <c r="Y68" s="314" t="str">
        <f t="shared" ca="1" si="22"/>
        <v/>
      </c>
      <c r="Z68" s="315" t="str">
        <f t="shared" ca="1" si="23"/>
        <v/>
      </c>
      <c r="AA68" s="316" t="str">
        <f t="shared" ca="1" si="24"/>
        <v/>
      </c>
      <c r="AC68" s="310" t="e">
        <f t="shared" ca="1" si="25"/>
        <v>#N/A</v>
      </c>
      <c r="AD68" s="323" t="e">
        <f t="shared" ca="1" si="26"/>
        <v>#N/A</v>
      </c>
      <c r="AE68" s="324">
        <f t="shared" ref="AE68:AE131" ca="1" si="34">IF(t&lt;T_para, pos_z, NA())</f>
        <v>654.46481265300815</v>
      </c>
      <c r="AG68" s="306">
        <f t="shared" ca="1" si="27"/>
        <v>-23.885925102359799</v>
      </c>
      <c r="AH68" s="304">
        <f t="shared" ca="1" si="28"/>
        <v>-14.41920817284015</v>
      </c>
    </row>
    <row r="69" spans="1:34" x14ac:dyDescent="0.2">
      <c r="A69" s="347">
        <f t="shared" ref="A69:A132" ca="1" si="35">IF(B68+0.01&lt;=T_ini+ROUNDUP(Temps_fin_propu,0), 0.01, IF(K68&gt;0, 0.1, 0.0001))</f>
        <v>0.01</v>
      </c>
      <c r="B69" s="304">
        <f t="shared" ref="B69:B132" ca="1" si="36">B68+pas</f>
        <v>3.8499999999999863</v>
      </c>
      <c r="D69" s="306">
        <f t="shared" ref="D69:D132" ca="1" si="37">IF(AND(L68&lt;L_rampe,Poussee&lt;Poids*SIN(M68)),0,(-W68+Poussee)/m*COS(M68)-U68/m*SIN(M68))</f>
        <v>-3.7700041749840256</v>
      </c>
      <c r="E69" s="307">
        <f t="shared" ref="E69:E132" ca="1" si="38">IF(AND(L68&lt;L_rampe,Poussee&lt;Poids*SIN(M68)),0,(-W68+Poussee)/m*SIN(M68)+U68/m*COS(M68)-Poids/m)</f>
        <v>-23.673586093546362</v>
      </c>
      <c r="F69" s="304">
        <f t="shared" ref="F69:F132" ca="1" si="39">SQRT(acc_x^2+acc_z^2)</f>
        <v>23.97189208235238</v>
      </c>
      <c r="G69" s="306">
        <f t="shared" ref="G69:G132" ca="1" si="40">G68+acc_x*pas</f>
        <v>35.827713970026814</v>
      </c>
      <c r="H69" s="307">
        <f t="shared" ref="H69:H132" ca="1" si="41">H68+acc_z*pas</f>
        <v>131.65257562372798</v>
      </c>
      <c r="I69" s="304">
        <f t="shared" ref="I69:I132" ca="1" si="42">SQRT(vit_x^2+vit_z^2)</f>
        <v>136.44055759443185</v>
      </c>
      <c r="J69" s="306">
        <f t="shared" ref="J69:J132" ca="1" si="43">J68+0.5*(vit_x+G68)*pas*(K68&gt;=0)</f>
        <v>155.29233090126465</v>
      </c>
      <c r="K69" s="307">
        <f t="shared" ref="K69:K132" ca="1" si="44">K68+0.5*(vit_z+H68)*pas</f>
        <v>655.78252208855008</v>
      </c>
      <c r="L69" s="304">
        <f t="shared" ca="1" si="29"/>
        <v>673.91870749636234</v>
      </c>
      <c r="M69" s="306">
        <f t="shared" ref="M69:M132" ca="1" si="45">IF(AND(L68&gt;L_rampe,G69&gt;0),ATAN2(G69,H69),$M$4)</f>
        <v>1.305092515888487</v>
      </c>
      <c r="N69" s="304">
        <f t="shared" ref="N69:N132" ca="1" si="46">DEGREES(Beta)</f>
        <v>74.776293034520634</v>
      </c>
      <c r="P69" s="310">
        <f t="shared" ref="P69:P132" ca="1" si="47">MATCH(t-pas/2-T_ini,CdP_t)</f>
        <v>3</v>
      </c>
      <c r="Q69" s="304">
        <f t="shared" ref="Q69:Q132" ca="1" si="48">(INDEX(CdP,2,i_P+1)-INDEX(CdP,2,i_P+0))/(INDEX(CdP,1,i_P+1)-INDEX(CdP,1,i_P+0))*(t-pas/2-T_ini-INDEX(CdP,1,i_P+0))+INDEX(CdP,2,i_P+0)</f>
        <v>0</v>
      </c>
      <c r="R69" s="306">
        <f t="shared" ref="R69:R132" ca="1" si="49">Poussee/(g*ISP)</f>
        <v>0</v>
      </c>
      <c r="S69" s="307">
        <f t="shared" ref="S69:S132" ca="1" si="50">S68-Débit*pas</f>
        <v>3.0549999999999997</v>
      </c>
      <c r="T69" s="304">
        <f t="shared" ca="1" si="30"/>
        <v>29.969549999999998</v>
      </c>
      <c r="U69" s="311">
        <f t="shared" ca="1" si="31"/>
        <v>0</v>
      </c>
      <c r="V69" s="306">
        <f t="shared" ca="1" si="32"/>
        <v>1.1472170751750106</v>
      </c>
      <c r="W69" s="304">
        <f t="shared" ca="1" si="33"/>
        <v>43.73261461225556</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655.78252208855008</v>
      </c>
      <c r="AG69" s="306">
        <f t="shared" ref="AG69:AG132" ca="1" si="56">IF(AND(L68&lt;L_rampe,Poussee&lt;Poids*SIN(M68)),0,(-W68+Poussee)/m-Poids*SIN(M68)/m)</f>
        <v>-23.833276522195547</v>
      </c>
      <c r="AH69" s="304">
        <f t="shared" ref="AH69:AH132" ca="1" si="57">IF(AND(L68&lt;L_rampe,Poussee&lt;Poids*SIN(M68)), g*SIN(M68), (-W68+Poussee)/m)</f>
        <v>-14.367043914896657</v>
      </c>
    </row>
    <row r="70" spans="1:34" x14ac:dyDescent="0.2">
      <c r="A70" s="347">
        <f t="shared" ca="1" si="35"/>
        <v>0.01</v>
      </c>
      <c r="B70" s="304">
        <f t="shared" ca="1" si="36"/>
        <v>3.8599999999999861</v>
      </c>
      <c r="D70" s="306">
        <f t="shared" ca="1" si="37"/>
        <v>-3.7589784956191856</v>
      </c>
      <c r="E70" s="307">
        <f t="shared" ca="1" si="38"/>
        <v>-23.622748451561385</v>
      </c>
      <c r="F70" s="304">
        <f t="shared" ca="1" si="39"/>
        <v>23.91995325531121</v>
      </c>
      <c r="G70" s="306">
        <f t="shared" ca="1" si="40"/>
        <v>35.790124185070624</v>
      </c>
      <c r="H70" s="307">
        <f t="shared" ca="1" si="41"/>
        <v>131.41634813921237</v>
      </c>
      <c r="I70" s="304">
        <f t="shared" ca="1" si="42"/>
        <v>136.20275161475058</v>
      </c>
      <c r="J70" s="306">
        <f t="shared" ca="1" si="43"/>
        <v>155.65042009204012</v>
      </c>
      <c r="K70" s="307">
        <f t="shared" ca="1" si="44"/>
        <v>657.0978667073648</v>
      </c>
      <c r="L70" s="304">
        <f t="shared" ca="1" si="29"/>
        <v>675.28117085122278</v>
      </c>
      <c r="M70" s="306">
        <f t="shared" ca="1" si="45"/>
        <v>1.3049033866206392</v>
      </c>
      <c r="N70" s="304">
        <f t="shared" ca="1" si="46"/>
        <v>74.765456725690555</v>
      </c>
      <c r="P70" s="310">
        <f t="shared" ca="1" si="47"/>
        <v>3</v>
      </c>
      <c r="Q70" s="304">
        <f t="shared" ca="1" si="48"/>
        <v>0</v>
      </c>
      <c r="R70" s="306">
        <f t="shared" ca="1" si="49"/>
        <v>0</v>
      </c>
      <c r="S70" s="307">
        <f t="shared" ca="1" si="50"/>
        <v>3.0549999999999997</v>
      </c>
      <c r="T70" s="304">
        <f t="shared" ca="1" si="30"/>
        <v>29.969549999999998</v>
      </c>
      <c r="U70" s="311">
        <f t="shared" ca="1" si="31"/>
        <v>0</v>
      </c>
      <c r="V70" s="306">
        <f t="shared" ca="1" si="32"/>
        <v>1.1470660238034855</v>
      </c>
      <c r="W70" s="304">
        <f t="shared" ca="1" si="33"/>
        <v>43.574563806930406</v>
      </c>
      <c r="Y70" s="314" t="str">
        <f t="shared" ca="1" si="51"/>
        <v/>
      </c>
      <c r="Z70" s="315" t="str">
        <f t="shared" ca="1" si="52"/>
        <v/>
      </c>
      <c r="AA70" s="316" t="str">
        <f t="shared" ca="1" si="53"/>
        <v/>
      </c>
      <c r="AC70" s="310" t="e">
        <f t="shared" ca="1" si="54"/>
        <v>#N/A</v>
      </c>
      <c r="AD70" s="323" t="e">
        <f t="shared" ca="1" si="55"/>
        <v>#N/A</v>
      </c>
      <c r="AE70" s="324">
        <f t="shared" ca="1" si="34"/>
        <v>657.0978667073648</v>
      </c>
      <c r="AG70" s="306">
        <f t="shared" ca="1" si="56"/>
        <v>-23.78084156592768</v>
      </c>
      <c r="AH70" s="304">
        <f t="shared" ca="1" si="57"/>
        <v>-14.315094799428989</v>
      </c>
    </row>
    <row r="71" spans="1:34" x14ac:dyDescent="0.2">
      <c r="A71" s="347">
        <f t="shared" ca="1" si="35"/>
        <v>0.01</v>
      </c>
      <c r="B71" s="304">
        <f t="shared" ca="1" si="36"/>
        <v>3.8699999999999859</v>
      </c>
      <c r="D71" s="306">
        <f t="shared" ca="1" si="37"/>
        <v>-3.7479963364191966</v>
      </c>
      <c r="E71" s="307">
        <f t="shared" ca="1" si="38"/>
        <v>-23.572120210156115</v>
      </c>
      <c r="F71" s="304">
        <f t="shared" ca="1" si="39"/>
        <v>23.868228416450645</v>
      </c>
      <c r="G71" s="306">
        <f t="shared" ca="1" si="40"/>
        <v>35.752644221706433</v>
      </c>
      <c r="H71" s="307">
        <f t="shared" ca="1" si="41"/>
        <v>131.18062693711082</v>
      </c>
      <c r="I71" s="304">
        <f t="shared" ca="1" si="42"/>
        <v>135.96546786760734</v>
      </c>
      <c r="J71" s="306">
        <f t="shared" ca="1" si="43"/>
        <v>156.00813393407401</v>
      </c>
      <c r="K71" s="307">
        <f t="shared" ca="1" si="44"/>
        <v>658.41085158274643</v>
      </c>
      <c r="L71" s="304">
        <f t="shared" ca="1" si="29"/>
        <v>676.64125453264319</v>
      </c>
      <c r="M71" s="306">
        <f t="shared" ca="1" si="45"/>
        <v>1.3047137956227659</v>
      </c>
      <c r="N71" s="304">
        <f t="shared" ca="1" si="46"/>
        <v>74.754593961678751</v>
      </c>
      <c r="P71" s="310">
        <f t="shared" ca="1" si="47"/>
        <v>3</v>
      </c>
      <c r="Q71" s="304">
        <f t="shared" ca="1" si="48"/>
        <v>0</v>
      </c>
      <c r="R71" s="306">
        <f t="shared" ca="1" si="49"/>
        <v>0</v>
      </c>
      <c r="S71" s="307">
        <f t="shared" ca="1" si="50"/>
        <v>3.0549999999999997</v>
      </c>
      <c r="T71" s="304">
        <f t="shared" ca="1" si="30"/>
        <v>29.969549999999998</v>
      </c>
      <c r="U71" s="311">
        <f t="shared" ca="1" si="31"/>
        <v>0</v>
      </c>
      <c r="V71" s="306">
        <f t="shared" ca="1" si="32"/>
        <v>1.1469152626033605</v>
      </c>
      <c r="W71" s="304">
        <f t="shared" ca="1" si="33"/>
        <v>43.417163250067354</v>
      </c>
      <c r="Y71" s="314" t="str">
        <f t="shared" ca="1" si="51"/>
        <v/>
      </c>
      <c r="Z71" s="315" t="str">
        <f t="shared" ca="1" si="52"/>
        <v/>
      </c>
      <c r="AA71" s="316" t="str">
        <f t="shared" ca="1" si="53"/>
        <v/>
      </c>
      <c r="AC71" s="310" t="e">
        <f t="shared" ca="1" si="54"/>
        <v>#N/A</v>
      </c>
      <c r="AD71" s="323" t="e">
        <f t="shared" ca="1" si="55"/>
        <v>#N/A</v>
      </c>
      <c r="AE71" s="324">
        <f t="shared" ca="1" si="34"/>
        <v>658.41085158274643</v>
      </c>
      <c r="AG71" s="306">
        <f t="shared" ca="1" si="56"/>
        <v>-23.72861907653899</v>
      </c>
      <c r="AH71" s="304">
        <f t="shared" ca="1" si="57"/>
        <v>-14.263359674936305</v>
      </c>
    </row>
    <row r="72" spans="1:34" x14ac:dyDescent="0.2">
      <c r="A72" s="347">
        <f t="shared" ca="1" si="35"/>
        <v>0.01</v>
      </c>
      <c r="B72" s="304">
        <f t="shared" ca="1" si="36"/>
        <v>3.8799999999999857</v>
      </c>
      <c r="D72" s="306">
        <f t="shared" ca="1" si="37"/>
        <v>-3.7370574616237686</v>
      </c>
      <c r="E72" s="307">
        <f t="shared" ca="1" si="38"/>
        <v>-23.521700250080574</v>
      </c>
      <c r="F72" s="304">
        <f t="shared" ca="1" si="39"/>
        <v>23.816716422003232</v>
      </c>
      <c r="G72" s="306">
        <f t="shared" ca="1" si="40"/>
        <v>35.715273647090193</v>
      </c>
      <c r="H72" s="307">
        <f t="shared" ca="1" si="41"/>
        <v>130.94540993461001</v>
      </c>
      <c r="I72" s="304">
        <f t="shared" ca="1" si="42"/>
        <v>135.72870423985339</v>
      </c>
      <c r="J72" s="306">
        <f t="shared" ca="1" si="43"/>
        <v>156.36547352341799</v>
      </c>
      <c r="K72" s="307">
        <f t="shared" ca="1" si="44"/>
        <v>659.72148176710505</v>
      </c>
      <c r="L72" s="304">
        <f t="shared" ca="1" si="29"/>
        <v>677.99896372722242</v>
      </c>
      <c r="M72" s="306">
        <f t="shared" ca="1" si="45"/>
        <v>1.304523741693562</v>
      </c>
      <c r="N72" s="304">
        <f t="shared" ca="1" si="46"/>
        <v>74.743704673655486</v>
      </c>
      <c r="P72" s="310">
        <f t="shared" ca="1" si="47"/>
        <v>3</v>
      </c>
      <c r="Q72" s="304">
        <f t="shared" ca="1" si="48"/>
        <v>0</v>
      </c>
      <c r="R72" s="306">
        <f t="shared" ca="1" si="49"/>
        <v>0</v>
      </c>
      <c r="S72" s="307">
        <f t="shared" ca="1" si="50"/>
        <v>3.0549999999999997</v>
      </c>
      <c r="T72" s="304">
        <f t="shared" ca="1" si="30"/>
        <v>29.969549999999998</v>
      </c>
      <c r="U72" s="311">
        <f t="shared" ca="1" si="31"/>
        <v>0</v>
      </c>
      <c r="V72" s="306">
        <f t="shared" ca="1" si="32"/>
        <v>1.1467647908876284</v>
      </c>
      <c r="W72" s="304">
        <f t="shared" ca="1" si="33"/>
        <v>43.260409471373869</v>
      </c>
      <c r="Y72" s="314" t="str">
        <f t="shared" ca="1" si="51"/>
        <v/>
      </c>
      <c r="Z72" s="315" t="str">
        <f t="shared" ca="1" si="52"/>
        <v/>
      </c>
      <c r="AA72" s="316" t="str">
        <f t="shared" ca="1" si="53"/>
        <v/>
      </c>
      <c r="AC72" s="310" t="e">
        <f t="shared" ca="1" si="54"/>
        <v>#N/A</v>
      </c>
      <c r="AD72" s="323" t="e">
        <f t="shared" ca="1" si="55"/>
        <v>#N/A</v>
      </c>
      <c r="AE72" s="324">
        <f t="shared" ca="1" si="34"/>
        <v>659.72148176710505</v>
      </c>
      <c r="AG72" s="306">
        <f t="shared" ca="1" si="56"/>
        <v>-23.676607904798907</v>
      </c>
      <c r="AH72" s="304">
        <f t="shared" ca="1" si="57"/>
        <v>-14.211837397730722</v>
      </c>
    </row>
    <row r="73" spans="1:34" x14ac:dyDescent="0.2">
      <c r="A73" s="347">
        <f t="shared" ca="1" si="35"/>
        <v>0.01</v>
      </c>
      <c r="B73" s="304">
        <f t="shared" ca="1" si="36"/>
        <v>3.8899999999999855</v>
      </c>
      <c r="D73" s="306">
        <f t="shared" ca="1" si="37"/>
        <v>-3.7261616370668098</v>
      </c>
      <c r="E73" s="307">
        <f t="shared" ca="1" si="38"/>
        <v>-23.471487459667927</v>
      </c>
      <c r="F73" s="304">
        <f t="shared" ca="1" si="39"/>
        <v>23.765416135950517</v>
      </c>
      <c r="G73" s="306">
        <f t="shared" ca="1" si="40"/>
        <v>35.678012030719522</v>
      </c>
      <c r="H73" s="307">
        <f t="shared" ca="1" si="41"/>
        <v>130.71069506001334</v>
      </c>
      <c r="I73" s="304">
        <f t="shared" ca="1" si="42"/>
        <v>135.49245862975533</v>
      </c>
      <c r="J73" s="306">
        <f t="shared" ca="1" si="43"/>
        <v>156.72243995180705</v>
      </c>
      <c r="K73" s="307">
        <f t="shared" ca="1" si="44"/>
        <v>661.0297622920782</v>
      </c>
      <c r="L73" s="304">
        <f t="shared" ca="1" si="29"/>
        <v>679.35430360038868</v>
      </c>
      <c r="M73" s="306">
        <f t="shared" ca="1" si="45"/>
        <v>1.3043332236270162</v>
      </c>
      <c r="N73" s="304">
        <f t="shared" ca="1" si="46"/>
        <v>74.732788792521418</v>
      </c>
      <c r="P73" s="310">
        <f t="shared" ca="1" si="47"/>
        <v>3</v>
      </c>
      <c r="Q73" s="304">
        <f t="shared" ca="1" si="48"/>
        <v>0</v>
      </c>
      <c r="R73" s="306">
        <f t="shared" ca="1" si="49"/>
        <v>0</v>
      </c>
      <c r="S73" s="307">
        <f t="shared" ca="1" si="50"/>
        <v>3.0549999999999997</v>
      </c>
      <c r="T73" s="304">
        <f t="shared" ca="1" si="30"/>
        <v>29.969549999999998</v>
      </c>
      <c r="U73" s="311">
        <f t="shared" ca="1" si="31"/>
        <v>0</v>
      </c>
      <c r="V73" s="306">
        <f t="shared" ca="1" si="32"/>
        <v>1.1466146079721866</v>
      </c>
      <c r="W73" s="304">
        <f t="shared" ca="1" si="33"/>
        <v>43.104299024039328</v>
      </c>
      <c r="Y73" s="314" t="str">
        <f t="shared" ca="1" si="51"/>
        <v/>
      </c>
      <c r="Z73" s="315" t="str">
        <f t="shared" ca="1" si="52"/>
        <v/>
      </c>
      <c r="AA73" s="316" t="str">
        <f t="shared" ca="1" si="53"/>
        <v/>
      </c>
      <c r="AC73" s="310" t="e">
        <f t="shared" ca="1" si="54"/>
        <v>#N/A</v>
      </c>
      <c r="AD73" s="323" t="e">
        <f t="shared" ca="1" si="55"/>
        <v>#N/A</v>
      </c>
      <c r="AE73" s="324">
        <f t="shared" ca="1" si="34"/>
        <v>661.0297622920782</v>
      </c>
      <c r="AG73" s="306">
        <f t="shared" ca="1" si="56"/>
        <v>-23.624806909199659</v>
      </c>
      <c r="AH73" s="304">
        <f t="shared" ca="1" si="57"/>
        <v>-14.160526831873609</v>
      </c>
    </row>
    <row r="74" spans="1:34" x14ac:dyDescent="0.2">
      <c r="A74" s="347">
        <f t="shared" ca="1" si="35"/>
        <v>0.01</v>
      </c>
      <c r="B74" s="304">
        <f t="shared" ca="1" si="36"/>
        <v>3.8999999999999853</v>
      </c>
      <c r="D74" s="306">
        <f t="shared" ca="1" si="37"/>
        <v>-3.7153086301634954</v>
      </c>
      <c r="E74" s="307">
        <f t="shared" ca="1" si="38"/>
        <v>-23.421480734772956</v>
      </c>
      <c r="F74" s="304">
        <f t="shared" ca="1" si="39"/>
        <v>23.714326429960185</v>
      </c>
      <c r="G74" s="306">
        <f t="shared" ca="1" si="40"/>
        <v>35.640858944417886</v>
      </c>
      <c r="H74" s="307">
        <f t="shared" ca="1" si="41"/>
        <v>130.4764802526656</v>
      </c>
      <c r="I74" s="304">
        <f t="shared" ca="1" si="42"/>
        <v>135.25672894691832</v>
      </c>
      <c r="J74" s="306">
        <f t="shared" ca="1" si="43"/>
        <v>157.07903430668273</v>
      </c>
      <c r="K74" s="307">
        <f t="shared" ca="1" si="44"/>
        <v>662.33569816864156</v>
      </c>
      <c r="L74" s="304">
        <f t="shared" ca="1" si="29"/>
        <v>680.70727929651366</v>
      </c>
      <c r="M74" s="306">
        <f t="shared" ca="1" si="45"/>
        <v>1.3041422402123906</v>
      </c>
      <c r="N74" s="304">
        <f t="shared" ca="1" si="46"/>
        <v>74.721846248906374</v>
      </c>
      <c r="P74" s="310">
        <f t="shared" ca="1" si="47"/>
        <v>3</v>
      </c>
      <c r="Q74" s="304">
        <f t="shared" ca="1" si="48"/>
        <v>0</v>
      </c>
      <c r="R74" s="306">
        <f t="shared" ca="1" si="49"/>
        <v>0</v>
      </c>
      <c r="S74" s="307">
        <f t="shared" ca="1" si="50"/>
        <v>3.0549999999999997</v>
      </c>
      <c r="T74" s="304">
        <f t="shared" ca="1" si="30"/>
        <v>29.969549999999998</v>
      </c>
      <c r="U74" s="311">
        <f t="shared" ca="1" si="31"/>
        <v>0</v>
      </c>
      <c r="V74" s="306">
        <f t="shared" ca="1" si="32"/>
        <v>1.1464647131758199</v>
      </c>
      <c r="W74" s="304">
        <f t="shared" ca="1" si="33"/>
        <v>42.948828484544187</v>
      </c>
      <c r="Y74" s="314" t="str">
        <f t="shared" ca="1" si="51"/>
        <v/>
      </c>
      <c r="Z74" s="315" t="str">
        <f t="shared" ca="1" si="52"/>
        <v/>
      </c>
      <c r="AA74" s="316" t="str">
        <f t="shared" ca="1" si="53"/>
        <v/>
      </c>
      <c r="AC74" s="310" t="e">
        <f t="shared" ca="1" si="54"/>
        <v>#N/A</v>
      </c>
      <c r="AD74" s="323" t="e">
        <f t="shared" ca="1" si="55"/>
        <v>#N/A</v>
      </c>
      <c r="AE74" s="324">
        <f t="shared" ca="1" si="34"/>
        <v>662.33569816864156</v>
      </c>
      <c r="AG74" s="306">
        <f t="shared" ca="1" si="56"/>
        <v>-23.573214955893235</v>
      </c>
      <c r="AH74" s="304">
        <f t="shared" ca="1" si="57"/>
        <v>-14.109426849112712</v>
      </c>
    </row>
    <row r="75" spans="1:34" x14ac:dyDescent="0.2">
      <c r="A75" s="347">
        <f t="shared" ca="1" si="35"/>
        <v>0.01</v>
      </c>
      <c r="B75" s="304">
        <f t="shared" ca="1" si="36"/>
        <v>3.909999999999985</v>
      </c>
      <c r="D75" s="306">
        <f t="shared" ca="1" si="37"/>
        <v>-3.7044982098974066</v>
      </c>
      <c r="E75" s="307">
        <f t="shared" ca="1" si="38"/>
        <v>-23.371678978710943</v>
      </c>
      <c r="F75" s="304">
        <f t="shared" ca="1" si="39"/>
        <v>23.663446183323597</v>
      </c>
      <c r="G75" s="306">
        <f t="shared" ca="1" si="40"/>
        <v>35.60381396231891</v>
      </c>
      <c r="H75" s="307">
        <f t="shared" ca="1" si="41"/>
        <v>130.24276346287849</v>
      </c>
      <c r="I75" s="304">
        <f t="shared" ca="1" si="42"/>
        <v>135.02151311221013</v>
      </c>
      <c r="J75" s="306">
        <f t="shared" ca="1" si="43"/>
        <v>157.43525767121642</v>
      </c>
      <c r="K75" s="307">
        <f t="shared" ca="1" si="44"/>
        <v>663.63929438721925</v>
      </c>
      <c r="L75" s="304">
        <f t="shared" ca="1" si="29"/>
        <v>682.05789593902409</v>
      </c>
      <c r="M75" s="306">
        <f t="shared" ca="1" si="45"/>
        <v>1.3039507902341991</v>
      </c>
      <c r="N75" s="304">
        <f t="shared" ca="1" si="46"/>
        <v>74.710876973168126</v>
      </c>
      <c r="P75" s="310">
        <f t="shared" ca="1" si="47"/>
        <v>3</v>
      </c>
      <c r="Q75" s="304">
        <f t="shared" ca="1" si="48"/>
        <v>0</v>
      </c>
      <c r="R75" s="306">
        <f t="shared" ca="1" si="49"/>
        <v>0</v>
      </c>
      <c r="S75" s="307">
        <f t="shared" ca="1" si="50"/>
        <v>3.0549999999999997</v>
      </c>
      <c r="T75" s="304">
        <f t="shared" ca="1" si="30"/>
        <v>29.969549999999998</v>
      </c>
      <c r="U75" s="311">
        <f t="shared" ca="1" si="31"/>
        <v>0</v>
      </c>
      <c r="V75" s="306">
        <f t="shared" ca="1" si="32"/>
        <v>1.1463151058201868</v>
      </c>
      <c r="W75" s="304">
        <f t="shared" ca="1" si="33"/>
        <v>42.793994452471381</v>
      </c>
      <c r="Y75" s="314" t="str">
        <f t="shared" ca="1" si="51"/>
        <v/>
      </c>
      <c r="Z75" s="315" t="str">
        <f t="shared" ca="1" si="52"/>
        <v/>
      </c>
      <c r="AA75" s="316" t="str">
        <f t="shared" ca="1" si="53"/>
        <v/>
      </c>
      <c r="AC75" s="310" t="e">
        <f t="shared" ca="1" si="54"/>
        <v>#N/A</v>
      </c>
      <c r="AD75" s="323" t="e">
        <f t="shared" ca="1" si="55"/>
        <v>#N/A</v>
      </c>
      <c r="AE75" s="324">
        <f t="shared" ca="1" si="34"/>
        <v>663.63929438721925</v>
      </c>
      <c r="AG75" s="306">
        <f t="shared" ca="1" si="56"/>
        <v>-23.521830918628815</v>
      </c>
      <c r="AH75" s="304">
        <f t="shared" ca="1" si="57"/>
        <v>-14.058536328819702</v>
      </c>
    </row>
    <row r="76" spans="1:34" x14ac:dyDescent="0.2">
      <c r="A76" s="347">
        <f t="shared" ca="1" si="35"/>
        <v>0.01</v>
      </c>
      <c r="B76" s="304">
        <f t="shared" ca="1" si="36"/>
        <v>3.9199999999999848</v>
      </c>
      <c r="D76" s="306">
        <f t="shared" ca="1" si="37"/>
        <v>-3.6937301468078321</v>
      </c>
      <c r="E76" s="307">
        <f t="shared" ca="1" si="38"/>
        <v>-23.322081102197252</v>
      </c>
      <c r="F76" s="304">
        <f t="shared" ca="1" si="39"/>
        <v>23.612774282894062</v>
      </c>
      <c r="G76" s="306">
        <f t="shared" ca="1" si="40"/>
        <v>35.566876660850831</v>
      </c>
      <c r="H76" s="307">
        <f t="shared" ca="1" si="41"/>
        <v>130.00954265185652</v>
      </c>
      <c r="I76" s="304">
        <f t="shared" ca="1" si="42"/>
        <v>134.7868090576859</v>
      </c>
      <c r="J76" s="306">
        <f t="shared" ca="1" si="43"/>
        <v>157.79111112433228</v>
      </c>
      <c r="K76" s="307">
        <f t="shared" ca="1" si="44"/>
        <v>664.94055591779295</v>
      </c>
      <c r="L76" s="304">
        <f t="shared" ca="1" si="29"/>
        <v>683.4061586305138</v>
      </c>
      <c r="M76" s="306">
        <f t="shared" ca="1" si="45"/>
        <v>1.3037588724721865</v>
      </c>
      <c r="N76" s="304">
        <f t="shared" ca="1" si="46"/>
        <v>74.699880895391217</v>
      </c>
      <c r="P76" s="310">
        <f t="shared" ca="1" si="47"/>
        <v>3</v>
      </c>
      <c r="Q76" s="304">
        <f t="shared" ca="1" si="48"/>
        <v>0</v>
      </c>
      <c r="R76" s="306">
        <f t="shared" ca="1" si="49"/>
        <v>0</v>
      </c>
      <c r="S76" s="307">
        <f t="shared" ca="1" si="50"/>
        <v>3.0549999999999997</v>
      </c>
      <c r="T76" s="304">
        <f t="shared" ca="1" si="30"/>
        <v>29.969549999999998</v>
      </c>
      <c r="U76" s="311">
        <f t="shared" ca="1" si="31"/>
        <v>0</v>
      </c>
      <c r="V76" s="306">
        <f t="shared" ca="1" si="32"/>
        <v>1.1461657852298022</v>
      </c>
      <c r="W76" s="304">
        <f t="shared" ca="1" si="33"/>
        <v>42.639793550319375</v>
      </c>
      <c r="Y76" s="314" t="str">
        <f t="shared" ca="1" si="51"/>
        <v/>
      </c>
      <c r="Z76" s="315" t="str">
        <f t="shared" ca="1" si="52"/>
        <v/>
      </c>
      <c r="AA76" s="316" t="str">
        <f t="shared" ca="1" si="53"/>
        <v/>
      </c>
      <c r="AC76" s="310" t="e">
        <f t="shared" ca="1" si="54"/>
        <v>#N/A</v>
      </c>
      <c r="AD76" s="323" t="e">
        <f t="shared" ca="1" si="55"/>
        <v>#N/A</v>
      </c>
      <c r="AE76" s="324">
        <f t="shared" ca="1" si="34"/>
        <v>664.94055591779295</v>
      </c>
      <c r="AG76" s="306">
        <f t="shared" ca="1" si="56"/>
        <v>-23.470653678690855</v>
      </c>
      <c r="AH76" s="304">
        <f t="shared" ca="1" si="57"/>
        <v>-14.00785415792844</v>
      </c>
    </row>
    <row r="77" spans="1:34" x14ac:dyDescent="0.2">
      <c r="A77" s="347">
        <f t="shared" ca="1" si="35"/>
        <v>0.01</v>
      </c>
      <c r="B77" s="304">
        <f t="shared" ca="1" si="36"/>
        <v>3.9299999999999846</v>
      </c>
      <c r="D77" s="306">
        <f t="shared" ca="1" si="37"/>
        <v>-3.6830042129771847</v>
      </c>
      <c r="E77" s="307">
        <f t="shared" ca="1" si="38"/>
        <v>-23.272686023287434</v>
      </c>
      <c r="F77" s="304">
        <f t="shared" ca="1" si="39"/>
        <v>23.562309623025623</v>
      </c>
      <c r="G77" s="306">
        <f t="shared" ca="1" si="40"/>
        <v>35.530046618721059</v>
      </c>
      <c r="H77" s="307">
        <f t="shared" ca="1" si="41"/>
        <v>129.77681579162365</v>
      </c>
      <c r="I77" s="304">
        <f t="shared" ca="1" si="42"/>
        <v>134.55261472651324</v>
      </c>
      <c r="J77" s="306">
        <f t="shared" ca="1" si="43"/>
        <v>158.14659574073013</v>
      </c>
      <c r="K77" s="307">
        <f t="shared" ca="1" si="44"/>
        <v>666.23948771001039</v>
      </c>
      <c r="L77" s="304">
        <f t="shared" ca="1" si="29"/>
        <v>684.75207245285435</v>
      </c>
      <c r="M77" s="306">
        <f t="shared" ca="1" si="45"/>
        <v>1.303566485701307</v>
      </c>
      <c r="N77" s="304">
        <f t="shared" ca="1" si="46"/>
        <v>74.688857945385664</v>
      </c>
      <c r="P77" s="310">
        <f t="shared" ca="1" si="47"/>
        <v>3</v>
      </c>
      <c r="Q77" s="304">
        <f t="shared" ca="1" si="48"/>
        <v>0</v>
      </c>
      <c r="R77" s="306">
        <f t="shared" ca="1" si="49"/>
        <v>0</v>
      </c>
      <c r="S77" s="307">
        <f t="shared" ca="1" si="50"/>
        <v>3.0549999999999997</v>
      </c>
      <c r="T77" s="304">
        <f t="shared" ca="1" si="30"/>
        <v>29.969549999999998</v>
      </c>
      <c r="U77" s="311">
        <f t="shared" ca="1" si="31"/>
        <v>0</v>
      </c>
      <c r="V77" s="306">
        <f t="shared" ca="1" si="32"/>
        <v>1.1460167507320225</v>
      </c>
      <c r="W77" s="304">
        <f t="shared" ca="1" si="33"/>
        <v>42.486222423316825</v>
      </c>
      <c r="Y77" s="314" t="str">
        <f t="shared" ca="1" si="51"/>
        <v/>
      </c>
      <c r="Z77" s="315" t="str">
        <f t="shared" ca="1" si="52"/>
        <v/>
      </c>
      <c r="AA77" s="316" t="str">
        <f t="shared" ca="1" si="53"/>
        <v/>
      </c>
      <c r="AC77" s="310" t="e">
        <f t="shared" ca="1" si="54"/>
        <v>#N/A</v>
      </c>
      <c r="AD77" s="323" t="e">
        <f t="shared" ca="1" si="55"/>
        <v>#N/A</v>
      </c>
      <c r="AE77" s="324">
        <f t="shared" ca="1" si="34"/>
        <v>666.23948771001039</v>
      </c>
      <c r="AG77" s="306">
        <f t="shared" ca="1" si="56"/>
        <v>-23.41968212483776</v>
      </c>
      <c r="AH77" s="304">
        <f t="shared" ca="1" si="57"/>
        <v>-13.957379230873773</v>
      </c>
    </row>
    <row r="78" spans="1:34" x14ac:dyDescent="0.2">
      <c r="A78" s="347">
        <f t="shared" ca="1" si="35"/>
        <v>0.01</v>
      </c>
      <c r="B78" s="304">
        <f t="shared" ca="1" si="36"/>
        <v>3.9399999999999844</v>
      </c>
      <c r="D78" s="306">
        <f t="shared" ca="1" si="37"/>
        <v>-3.6723201820185052</v>
      </c>
      <c r="E78" s="307">
        <f t="shared" ca="1" si="38"/>
        <v>-23.223492667317878</v>
      </c>
      <c r="F78" s="304">
        <f t="shared" ca="1" si="39"/>
        <v>23.512051105512416</v>
      </c>
      <c r="G78" s="306">
        <f t="shared" ca="1" si="40"/>
        <v>35.493323416900871</v>
      </c>
      <c r="H78" s="307">
        <f t="shared" ca="1" si="41"/>
        <v>129.54458086495046</v>
      </c>
      <c r="I78" s="304">
        <f t="shared" ca="1" si="42"/>
        <v>134.31892807289825</v>
      </c>
      <c r="J78" s="306">
        <f t="shared" ca="1" si="43"/>
        <v>158.50171259090826</v>
      </c>
      <c r="K78" s="307">
        <f t="shared" ca="1" si="44"/>
        <v>667.53609469329331</v>
      </c>
      <c r="L78" s="304">
        <f t="shared" ca="1" si="29"/>
        <v>686.0956424673052</v>
      </c>
      <c r="M78" s="306">
        <f t="shared" ca="1" si="45"/>
        <v>1.303373628691703</v>
      </c>
      <c r="N78" s="304">
        <f t="shared" ca="1" si="46"/>
        <v>74.677808052685847</v>
      </c>
      <c r="P78" s="310">
        <f t="shared" ca="1" si="47"/>
        <v>3</v>
      </c>
      <c r="Q78" s="304">
        <f t="shared" ca="1" si="48"/>
        <v>0</v>
      </c>
      <c r="R78" s="306">
        <f t="shared" ca="1" si="49"/>
        <v>0</v>
      </c>
      <c r="S78" s="307">
        <f t="shared" ca="1" si="50"/>
        <v>3.0549999999999997</v>
      </c>
      <c r="T78" s="304">
        <f t="shared" ca="1" si="30"/>
        <v>29.969549999999998</v>
      </c>
      <c r="U78" s="311">
        <f t="shared" ca="1" si="31"/>
        <v>0</v>
      </c>
      <c r="V78" s="306">
        <f t="shared" ca="1" si="32"/>
        <v>1.1458680016570288</v>
      </c>
      <c r="W78" s="304">
        <f t="shared" ca="1" si="33"/>
        <v>42.333277739239286</v>
      </c>
      <c r="Y78" s="314" t="str">
        <f t="shared" ca="1" si="51"/>
        <v/>
      </c>
      <c r="Z78" s="315" t="str">
        <f t="shared" ca="1" si="52"/>
        <v/>
      </c>
      <c r="AA78" s="316" t="str">
        <f t="shared" ca="1" si="53"/>
        <v/>
      </c>
      <c r="AC78" s="310" t="e">
        <f t="shared" ca="1" si="54"/>
        <v>#N/A</v>
      </c>
      <c r="AD78" s="323" t="e">
        <f t="shared" ca="1" si="55"/>
        <v>#N/A</v>
      </c>
      <c r="AE78" s="324">
        <f t="shared" ca="1" si="34"/>
        <v>667.53609469329331</v>
      </c>
      <c r="AG78" s="306">
        <f t="shared" ca="1" si="56"/>
        <v>-23.368915153241069</v>
      </c>
      <c r="AH78" s="304">
        <f t="shared" ca="1" si="57"/>
        <v>-13.907110449530878</v>
      </c>
    </row>
    <row r="79" spans="1:34" x14ac:dyDescent="0.2">
      <c r="A79" s="347">
        <f t="shared" ca="1" si="35"/>
        <v>0.01</v>
      </c>
      <c r="B79" s="304">
        <f t="shared" ca="1" si="36"/>
        <v>3.9499999999999842</v>
      </c>
      <c r="D79" s="306">
        <f t="shared" ca="1" si="37"/>
        <v>-3.6616778290631227</v>
      </c>
      <c r="E79" s="307">
        <f t="shared" ca="1" si="38"/>
        <v>-23.174499966847065</v>
      </c>
      <c r="F79" s="304">
        <f t="shared" ca="1" si="39"/>
        <v>23.461997639528629</v>
      </c>
      <c r="G79" s="306">
        <f t="shared" ca="1" si="40"/>
        <v>35.456706638610243</v>
      </c>
      <c r="H79" s="307">
        <f t="shared" ca="1" si="41"/>
        <v>129.31283586528198</v>
      </c>
      <c r="I79" s="304">
        <f t="shared" ca="1" si="42"/>
        <v>134.08574706201188</v>
      </c>
      <c r="J79" s="306">
        <f t="shared" ca="1" si="43"/>
        <v>158.85646274118582</v>
      </c>
      <c r="K79" s="307">
        <f t="shared" ca="1" si="44"/>
        <v>668.83038177694448</v>
      </c>
      <c r="L79" s="304">
        <f t="shared" ca="1" si="29"/>
        <v>687.4368737146234</v>
      </c>
      <c r="M79" s="306">
        <f t="shared" ca="1" si="45"/>
        <v>1.3031803002086839</v>
      </c>
      <c r="N79" s="304">
        <f t="shared" ca="1" si="46"/>
        <v>74.666731146549182</v>
      </c>
      <c r="P79" s="310">
        <f t="shared" ca="1" si="47"/>
        <v>3</v>
      </c>
      <c r="Q79" s="304">
        <f t="shared" ca="1" si="48"/>
        <v>0</v>
      </c>
      <c r="R79" s="306">
        <f t="shared" ca="1" si="49"/>
        <v>0</v>
      </c>
      <c r="S79" s="307">
        <f t="shared" ca="1" si="50"/>
        <v>3.0549999999999997</v>
      </c>
      <c r="T79" s="304">
        <f t="shared" ca="1" si="30"/>
        <v>29.969549999999998</v>
      </c>
      <c r="U79" s="311">
        <f t="shared" ca="1" si="31"/>
        <v>0</v>
      </c>
      <c r="V79" s="306">
        <f t="shared" ca="1" si="32"/>
        <v>1.1457195373378146</v>
      </c>
      <c r="W79" s="304">
        <f t="shared" ca="1" si="33"/>
        <v>42.180956188227427</v>
      </c>
      <c r="Y79" s="314" t="str">
        <f t="shared" ca="1" si="51"/>
        <v/>
      </c>
      <c r="Z79" s="315" t="str">
        <f t="shared" ca="1" si="52"/>
        <v/>
      </c>
      <c r="AA79" s="316" t="str">
        <f t="shared" ca="1" si="53"/>
        <v/>
      </c>
      <c r="AC79" s="310" t="e">
        <f t="shared" ca="1" si="54"/>
        <v>#N/A</v>
      </c>
      <c r="AD79" s="323" t="e">
        <f t="shared" ca="1" si="55"/>
        <v>#N/A</v>
      </c>
      <c r="AE79" s="324">
        <f t="shared" ca="1" si="34"/>
        <v>668.83038177694448</v>
      </c>
      <c r="AG79" s="306">
        <f t="shared" ca="1" si="56"/>
        <v>-23.31835166742529</v>
      </c>
      <c r="AH79" s="304">
        <f t="shared" ca="1" si="57"/>
        <v>-13.85704672315525</v>
      </c>
    </row>
    <row r="80" spans="1:34" x14ac:dyDescent="0.2">
      <c r="A80" s="347">
        <f t="shared" ca="1" si="35"/>
        <v>0.01</v>
      </c>
      <c r="B80" s="304">
        <f t="shared" ca="1" si="36"/>
        <v>3.959999999999984</v>
      </c>
      <c r="D80" s="306">
        <f t="shared" ca="1" si="37"/>
        <v>-3.6510769307484141</v>
      </c>
      <c r="E80" s="307">
        <f t="shared" ca="1" si="38"/>
        <v>-23.125706861597372</v>
      </c>
      <c r="F80" s="304">
        <f t="shared" ca="1" si="39"/>
        <v>23.412148141569052</v>
      </c>
      <c r="G80" s="306">
        <f t="shared" ca="1" si="40"/>
        <v>35.420195869302759</v>
      </c>
      <c r="H80" s="307">
        <f t="shared" ca="1" si="41"/>
        <v>129.08157879666601</v>
      </c>
      <c r="I80" s="304">
        <f t="shared" ca="1" si="42"/>
        <v>133.85306966991706</v>
      </c>
      <c r="J80" s="306">
        <f t="shared" ca="1" si="43"/>
        <v>159.21084725372538</v>
      </c>
      <c r="K80" s="307">
        <f t="shared" ca="1" si="44"/>
        <v>670.12235385025417</v>
      </c>
      <c r="L80" s="304">
        <f t="shared" ca="1" si="29"/>
        <v>688.77577121517152</v>
      </c>
      <c r="M80" s="306">
        <f t="shared" ca="1" si="45"/>
        <v>1.3029864990127036</v>
      </c>
      <c r="N80" s="304">
        <f t="shared" ca="1" si="46"/>
        <v>74.655627155954917</v>
      </c>
      <c r="P80" s="310">
        <f t="shared" ca="1" si="47"/>
        <v>3</v>
      </c>
      <c r="Q80" s="304">
        <f t="shared" ca="1" si="48"/>
        <v>0</v>
      </c>
      <c r="R80" s="306">
        <f t="shared" ca="1" si="49"/>
        <v>0</v>
      </c>
      <c r="S80" s="307">
        <f t="shared" ca="1" si="50"/>
        <v>3.0549999999999997</v>
      </c>
      <c r="T80" s="304">
        <f t="shared" ca="1" si="30"/>
        <v>29.969549999999998</v>
      </c>
      <c r="U80" s="311">
        <f t="shared" ca="1" si="31"/>
        <v>0</v>
      </c>
      <c r="V80" s="306">
        <f t="shared" ca="1" si="32"/>
        <v>1.1455713571101673</v>
      </c>
      <c r="W80" s="304">
        <f t="shared" ca="1" si="33"/>
        <v>42.029254482607016</v>
      </c>
      <c r="Y80" s="314" t="str">
        <f t="shared" ca="1" si="51"/>
        <v/>
      </c>
      <c r="Z80" s="315" t="str">
        <f t="shared" ca="1" si="52"/>
        <v/>
      </c>
      <c r="AA80" s="316" t="str">
        <f t="shared" ca="1" si="53"/>
        <v/>
      </c>
      <c r="AC80" s="310" t="e">
        <f t="shared" ca="1" si="54"/>
        <v>#N/A</v>
      </c>
      <c r="AD80" s="323" t="e">
        <f t="shared" ca="1" si="55"/>
        <v>#N/A</v>
      </c>
      <c r="AE80" s="324">
        <f t="shared" ca="1" si="34"/>
        <v>670.12235385025417</v>
      </c>
      <c r="AG80" s="306">
        <f t="shared" ca="1" si="56"/>
        <v>-23.267990578208273</v>
      </c>
      <c r="AH80" s="304">
        <f t="shared" ca="1" si="57"/>
        <v>-13.807186968323219</v>
      </c>
    </row>
    <row r="81" spans="1:34" x14ac:dyDescent="0.2">
      <c r="A81" s="347">
        <f t="shared" ca="1" si="35"/>
        <v>0.01</v>
      </c>
      <c r="B81" s="304">
        <f t="shared" ca="1" si="36"/>
        <v>3.9699999999999838</v>
      </c>
      <c r="D81" s="306">
        <f t="shared" ca="1" si="37"/>
        <v>-3.6405172652056792</v>
      </c>
      <c r="E81" s="307">
        <f t="shared" ca="1" si="38"/>
        <v>-23.077112298397367</v>
      </c>
      <c r="F81" s="304">
        <f t="shared" ca="1" si="39"/>
        <v>23.362501535390077</v>
      </c>
      <c r="G81" s="306">
        <f t="shared" ca="1" si="40"/>
        <v>35.383790696650699</v>
      </c>
      <c r="H81" s="307">
        <f t="shared" ca="1" si="41"/>
        <v>128.85080767368203</v>
      </c>
      <c r="I81" s="304">
        <f t="shared" ca="1" si="42"/>
        <v>133.62089388349631</v>
      </c>
      <c r="J81" s="306">
        <f t="shared" ca="1" si="43"/>
        <v>159.56486718655515</v>
      </c>
      <c r="K81" s="307">
        <f t="shared" ca="1" si="44"/>
        <v>671.41201578260586</v>
      </c>
      <c r="L81" s="304">
        <f t="shared" ca="1" si="29"/>
        <v>690.11233996902649</v>
      </c>
      <c r="M81" s="306">
        <f t="shared" ca="1" si="45"/>
        <v>1.3027922238593395</v>
      </c>
      <c r="N81" s="304">
        <f t="shared" ca="1" si="46"/>
        <v>74.644496009602904</v>
      </c>
      <c r="P81" s="310">
        <f t="shared" ca="1" si="47"/>
        <v>3</v>
      </c>
      <c r="Q81" s="304">
        <f t="shared" ca="1" si="48"/>
        <v>0</v>
      </c>
      <c r="R81" s="306">
        <f t="shared" ca="1" si="49"/>
        <v>0</v>
      </c>
      <c r="S81" s="307">
        <f t="shared" ca="1" si="50"/>
        <v>3.0549999999999997</v>
      </c>
      <c r="T81" s="304">
        <f t="shared" ca="1" si="30"/>
        <v>29.969549999999998</v>
      </c>
      <c r="U81" s="311">
        <f t="shared" ca="1" si="31"/>
        <v>0</v>
      </c>
      <c r="V81" s="306">
        <f t="shared" ca="1" si="32"/>
        <v>1.145423460312655</v>
      </c>
      <c r="W81" s="304">
        <f t="shared" ca="1" si="33"/>
        <v>41.878169356710636</v>
      </c>
      <c r="Y81" s="314" t="str">
        <f t="shared" ca="1" si="51"/>
        <v/>
      </c>
      <c r="Z81" s="315" t="str">
        <f t="shared" ca="1" si="52"/>
        <v/>
      </c>
      <c r="AA81" s="316" t="str">
        <f t="shared" ca="1" si="53"/>
        <v/>
      </c>
      <c r="AC81" s="310" t="e">
        <f t="shared" ca="1" si="54"/>
        <v>#N/A</v>
      </c>
      <c r="AD81" s="323" t="e">
        <f t="shared" ca="1" si="55"/>
        <v>#N/A</v>
      </c>
      <c r="AE81" s="324">
        <f t="shared" ca="1" si="34"/>
        <v>671.41201578260586</v>
      </c>
      <c r="AG81" s="306">
        <f t="shared" ca="1" si="56"/>
        <v>-23.217830803642109</v>
      </c>
      <c r="AH81" s="304">
        <f t="shared" ca="1" si="57"/>
        <v>-13.757530108873002</v>
      </c>
    </row>
    <row r="82" spans="1:34" x14ac:dyDescent="0.2">
      <c r="A82" s="347">
        <f t="shared" ca="1" si="35"/>
        <v>0.01</v>
      </c>
      <c r="B82" s="304">
        <f t="shared" ca="1" si="36"/>
        <v>3.9799999999999836</v>
      </c>
      <c r="D82" s="306">
        <f t="shared" ca="1" si="37"/>
        <v>-3.6299986120481291</v>
      </c>
      <c r="E82" s="307">
        <f t="shared" ca="1" si="38"/>
        <v>-23.028715231124728</v>
      </c>
      <c r="F82" s="304">
        <f t="shared" ca="1" si="39"/>
        <v>23.313056751951411</v>
      </c>
      <c r="G82" s="306">
        <f t="shared" ca="1" si="40"/>
        <v>35.347490710530217</v>
      </c>
      <c r="H82" s="307">
        <f t="shared" ca="1" si="41"/>
        <v>128.62052052137079</v>
      </c>
      <c r="I82" s="304">
        <f t="shared" ca="1" si="42"/>
        <v>133.38921770038004</v>
      </c>
      <c r="J82" s="306">
        <f t="shared" ca="1" si="43"/>
        <v>159.91852359359106</v>
      </c>
      <c r="K82" s="307">
        <f t="shared" ca="1" si="44"/>
        <v>672.69937242358117</v>
      </c>
      <c r="L82" s="304">
        <f t="shared" ca="1" si="29"/>
        <v>691.44658495608599</v>
      </c>
      <c r="M82" s="306">
        <f t="shared" ca="1" si="45"/>
        <v>1.3025974734992707</v>
      </c>
      <c r="N82" s="304">
        <f t="shared" ca="1" si="46"/>
        <v>74.633337635912312</v>
      </c>
      <c r="P82" s="310">
        <f t="shared" ca="1" si="47"/>
        <v>3</v>
      </c>
      <c r="Q82" s="304">
        <f t="shared" ca="1" si="48"/>
        <v>0</v>
      </c>
      <c r="R82" s="306">
        <f t="shared" ca="1" si="49"/>
        <v>0</v>
      </c>
      <c r="S82" s="307">
        <f t="shared" ca="1" si="50"/>
        <v>3.0549999999999997</v>
      </c>
      <c r="T82" s="304">
        <f t="shared" ca="1" si="30"/>
        <v>29.969549999999998</v>
      </c>
      <c r="U82" s="311">
        <f t="shared" ca="1" si="31"/>
        <v>0</v>
      </c>
      <c r="V82" s="306">
        <f t="shared" ca="1" si="32"/>
        <v>1.1452758462866115</v>
      </c>
      <c r="W82" s="304">
        <f t="shared" ca="1" si="33"/>
        <v>41.727697566701053</v>
      </c>
      <c r="Y82" s="314" t="str">
        <f t="shared" ca="1" si="51"/>
        <v/>
      </c>
      <c r="Z82" s="315" t="str">
        <f t="shared" ca="1" si="52"/>
        <v/>
      </c>
      <c r="AA82" s="316" t="str">
        <f t="shared" ca="1" si="53"/>
        <v/>
      </c>
      <c r="AC82" s="310" t="e">
        <f t="shared" ca="1" si="54"/>
        <v>#N/A</v>
      </c>
      <c r="AD82" s="323" t="e">
        <f t="shared" ca="1" si="55"/>
        <v>#N/A</v>
      </c>
      <c r="AE82" s="324">
        <f t="shared" ca="1" si="34"/>
        <v>672.69937242358117</v>
      </c>
      <c r="AG82" s="306">
        <f t="shared" ca="1" si="56"/>
        <v>-23.16787126895462</v>
      </c>
      <c r="AH82" s="304">
        <f t="shared" ca="1" si="57"/>
        <v>-13.708075075846363</v>
      </c>
    </row>
    <row r="83" spans="1:34" x14ac:dyDescent="0.2">
      <c r="A83" s="347">
        <f t="shared" ca="1" si="35"/>
        <v>0.01</v>
      </c>
      <c r="B83" s="304">
        <f t="shared" ca="1" si="36"/>
        <v>3.9899999999999833</v>
      </c>
      <c r="D83" s="306">
        <f t="shared" ca="1" si="37"/>
        <v>-3.619520752358989</v>
      </c>
      <c r="E83" s="307">
        <f t="shared" ca="1" si="38"/>
        <v>-22.980514620649675</v>
      </c>
      <c r="F83" s="304">
        <f t="shared" ca="1" si="39"/>
        <v>23.26381272935825</v>
      </c>
      <c r="G83" s="306">
        <f t="shared" ca="1" si="40"/>
        <v>35.311295503006626</v>
      </c>
      <c r="H83" s="307">
        <f t="shared" ca="1" si="41"/>
        <v>128.39071537516429</v>
      </c>
      <c r="I83" s="304">
        <f t="shared" ca="1" si="42"/>
        <v>133.15803912887537</v>
      </c>
      <c r="J83" s="306">
        <f t="shared" ca="1" si="43"/>
        <v>160.27181752465876</v>
      </c>
      <c r="K83" s="307">
        <f t="shared" ca="1" si="44"/>
        <v>673.98442860306386</v>
      </c>
      <c r="L83" s="304">
        <f t="shared" ca="1" si="29"/>
        <v>692.77851113617544</v>
      </c>
      <c r="M83" s="306">
        <f t="shared" ca="1" si="45"/>
        <v>1.3024022466782554</v>
      </c>
      <c r="N83" s="304">
        <f t="shared" ca="1" si="46"/>
        <v>74.622151963020372</v>
      </c>
      <c r="P83" s="310">
        <f t="shared" ca="1" si="47"/>
        <v>3</v>
      </c>
      <c r="Q83" s="304">
        <f t="shared" ca="1" si="48"/>
        <v>0</v>
      </c>
      <c r="R83" s="306">
        <f t="shared" ca="1" si="49"/>
        <v>0</v>
      </c>
      <c r="S83" s="307">
        <f t="shared" ca="1" si="50"/>
        <v>3.0549999999999997</v>
      </c>
      <c r="T83" s="304">
        <f t="shared" ca="1" si="30"/>
        <v>29.969549999999998</v>
      </c>
      <c r="U83" s="311">
        <f t="shared" ca="1" si="31"/>
        <v>0</v>
      </c>
      <c r="V83" s="306">
        <f t="shared" ca="1" si="32"/>
        <v>1.1451285143761192</v>
      </c>
      <c r="W83" s="304">
        <f t="shared" ca="1" si="33"/>
        <v>41.577835890396202</v>
      </c>
      <c r="Y83" s="314" t="str">
        <f t="shared" ca="1" si="51"/>
        <v/>
      </c>
      <c r="Z83" s="315" t="str">
        <f t="shared" ca="1" si="52"/>
        <v/>
      </c>
      <c r="AA83" s="316" t="str">
        <f t="shared" ca="1" si="53"/>
        <v/>
      </c>
      <c r="AC83" s="310" t="e">
        <f t="shared" ca="1" si="54"/>
        <v>#N/A</v>
      </c>
      <c r="AD83" s="323" t="e">
        <f t="shared" ca="1" si="55"/>
        <v>#N/A</v>
      </c>
      <c r="AE83" s="324">
        <f t="shared" ca="1" si="34"/>
        <v>673.98442860306386</v>
      </c>
      <c r="AG83" s="306">
        <f t="shared" ca="1" si="56"/>
        <v>-23.118110906491413</v>
      </c>
      <c r="AH83" s="304">
        <f t="shared" ca="1" si="57"/>
        <v>-13.658820807430788</v>
      </c>
    </row>
    <row r="84" spans="1:34" x14ac:dyDescent="0.2">
      <c r="A84" s="347">
        <f t="shared" ca="1" si="35"/>
        <v>0.01</v>
      </c>
      <c r="B84" s="304">
        <f t="shared" ca="1" si="36"/>
        <v>3.9999999999999831</v>
      </c>
      <c r="D84" s="306">
        <f t="shared" ca="1" si="37"/>
        <v>-3.6090834686797186</v>
      </c>
      <c r="E84" s="307">
        <f t="shared" ca="1" si="38"/>
        <v>-22.932509434778858</v>
      </c>
      <c r="F84" s="304">
        <f t="shared" ca="1" si="39"/>
        <v>23.21476841280392</v>
      </c>
      <c r="G84" s="306">
        <f t="shared" ca="1" si="40"/>
        <v>35.27520466831983</v>
      </c>
      <c r="H84" s="307">
        <f t="shared" ca="1" si="41"/>
        <v>128.16139028081651</v>
      </c>
      <c r="I84" s="304">
        <f t="shared" ca="1" si="42"/>
        <v>132.92735618789544</v>
      </c>
      <c r="J84" s="306">
        <f t="shared" ca="1" si="43"/>
        <v>160.6247500255154</v>
      </c>
      <c r="K84" s="307">
        <f t="shared" ca="1" si="44"/>
        <v>675.2671891313438</v>
      </c>
      <c r="L84" s="304">
        <f t="shared" ca="1" si="29"/>
        <v>694.10812344915348</v>
      </c>
      <c r="M84" s="306">
        <f t="shared" ca="1" si="45"/>
        <v>1.3022065421371092</v>
      </c>
      <c r="N84" s="304">
        <f t="shared" ca="1" si="46"/>
        <v>74.610938918781159</v>
      </c>
      <c r="P84" s="310">
        <f t="shared" ca="1" si="47"/>
        <v>3</v>
      </c>
      <c r="Q84" s="304">
        <f t="shared" ca="1" si="48"/>
        <v>0</v>
      </c>
      <c r="R84" s="306">
        <f t="shared" ca="1" si="49"/>
        <v>0</v>
      </c>
      <c r="S84" s="307">
        <f t="shared" ca="1" si="50"/>
        <v>3.0549999999999997</v>
      </c>
      <c r="T84" s="304">
        <f t="shared" ca="1" si="30"/>
        <v>29.969549999999998</v>
      </c>
      <c r="U84" s="311">
        <f t="shared" ca="1" si="31"/>
        <v>0</v>
      </c>
      <c r="V84" s="306">
        <f t="shared" ca="1" si="32"/>
        <v>1.1449814639279978</v>
      </c>
      <c r="W84" s="304">
        <f t="shared" ca="1" si="33"/>
        <v>41.428581127095889</v>
      </c>
      <c r="Y84" s="314" t="str">
        <f t="shared" ca="1" si="51"/>
        <v/>
      </c>
      <c r="Z84" s="315" t="str">
        <f t="shared" ca="1" si="52"/>
        <v/>
      </c>
      <c r="AA84" s="316" t="str">
        <f t="shared" ca="1" si="53"/>
        <v/>
      </c>
      <c r="AC84" s="310">
        <f t="shared" ca="1" si="54"/>
        <v>3.9999999999999831</v>
      </c>
      <c r="AD84" s="323">
        <f t="shared" ca="1" si="55"/>
        <v>160.6247500255154</v>
      </c>
      <c r="AE84" s="324">
        <f t="shared" ca="1" si="34"/>
        <v>675.2671891313438</v>
      </c>
      <c r="AG84" s="306">
        <f t="shared" ca="1" si="56"/>
        <v>-23.068548655658411</v>
      </c>
      <c r="AH84" s="304">
        <f t="shared" ca="1" si="57"/>
        <v>-13.609766248902195</v>
      </c>
    </row>
    <row r="85" spans="1:34" x14ac:dyDescent="0.2">
      <c r="A85" s="347">
        <f t="shared" ca="1" si="35"/>
        <v>0.01</v>
      </c>
      <c r="B85" s="304">
        <f t="shared" ca="1" si="36"/>
        <v>4.0099999999999829</v>
      </c>
      <c r="D85" s="306">
        <f t="shared" ca="1" si="37"/>
        <v>-3.5986865449983383</v>
      </c>
      <c r="E85" s="307">
        <f t="shared" ca="1" si="38"/>
        <v>-22.88469864819988</v>
      </c>
      <c r="F85" s="304">
        <f t="shared" ca="1" si="39"/>
        <v>23.165922754513222</v>
      </c>
      <c r="G85" s="306">
        <f t="shared" ca="1" si="40"/>
        <v>35.239217802869845</v>
      </c>
      <c r="H85" s="307">
        <f t="shared" ca="1" si="41"/>
        <v>127.93254329433451</v>
      </c>
      <c r="I85" s="304">
        <f t="shared" ca="1" si="42"/>
        <v>132.69716690688944</v>
      </c>
      <c r="J85" s="306">
        <f t="shared" ca="1" si="43"/>
        <v>160.97732213787134</v>
      </c>
      <c r="K85" s="307">
        <f t="shared" ca="1" si="44"/>
        <v>676.54765879921956</v>
      </c>
      <c r="L85" s="304">
        <f t="shared" ca="1" si="29"/>
        <v>695.43542681501731</v>
      </c>
      <c r="M85" s="306">
        <f t="shared" ca="1" si="45"/>
        <v>1.3020103586116829</v>
      </c>
      <c r="N85" s="304">
        <f t="shared" ca="1" si="46"/>
        <v>74.599698430764235</v>
      </c>
      <c r="P85" s="310">
        <f t="shared" ca="1" si="47"/>
        <v>3</v>
      </c>
      <c r="Q85" s="304">
        <f t="shared" ca="1" si="48"/>
        <v>0</v>
      </c>
      <c r="R85" s="306">
        <f t="shared" ca="1" si="49"/>
        <v>0</v>
      </c>
      <c r="S85" s="307">
        <f t="shared" ca="1" si="50"/>
        <v>3.0549999999999997</v>
      </c>
      <c r="T85" s="304">
        <f t="shared" ca="1" si="30"/>
        <v>29.969549999999998</v>
      </c>
      <c r="U85" s="311">
        <f t="shared" ca="1" si="31"/>
        <v>0</v>
      </c>
      <c r="V85" s="306">
        <f t="shared" ca="1" si="32"/>
        <v>1.1448346942917864</v>
      </c>
      <c r="W85" s="304">
        <f t="shared" ca="1" si="33"/>
        <v>41.279930097410016</v>
      </c>
      <c r="Y85" s="314" t="str">
        <f t="shared" ca="1" si="51"/>
        <v/>
      </c>
      <c r="Z85" s="315" t="str">
        <f t="shared" ca="1" si="52"/>
        <v/>
      </c>
      <c r="AA85" s="316" t="str">
        <f t="shared" ca="1" si="53"/>
        <v/>
      </c>
      <c r="AC85" s="310" t="e">
        <f t="shared" ca="1" si="54"/>
        <v>#N/A</v>
      </c>
      <c r="AD85" s="323" t="e">
        <f t="shared" ca="1" si="55"/>
        <v>#N/A</v>
      </c>
      <c r="AE85" s="324">
        <f t="shared" ca="1" si="34"/>
        <v>676.54765879921956</v>
      </c>
      <c r="AG85" s="306">
        <f t="shared" ca="1" si="56"/>
        <v>-23.019183462864966</v>
      </c>
      <c r="AH85" s="304">
        <f t="shared" ca="1" si="57"/>
        <v>-13.560910352568214</v>
      </c>
    </row>
    <row r="86" spans="1:34" x14ac:dyDescent="0.2">
      <c r="A86" s="347">
        <f t="shared" ca="1" si="35"/>
        <v>0.01</v>
      </c>
      <c r="B86" s="304">
        <f t="shared" ca="1" si="36"/>
        <v>4.0199999999999827</v>
      </c>
      <c r="D86" s="306">
        <f t="shared" ca="1" si="37"/>
        <v>-3.5883297667378495</v>
      </c>
      <c r="E86" s="307">
        <f t="shared" ca="1" si="38"/>
        <v>-22.837081242426262</v>
      </c>
      <c r="F86" s="304">
        <f t="shared" ca="1" si="39"/>
        <v>23.117274713686179</v>
      </c>
      <c r="G86" s="306">
        <f t="shared" ca="1" si="40"/>
        <v>35.20333450520247</v>
      </c>
      <c r="H86" s="307">
        <f t="shared" ca="1" si="41"/>
        <v>127.70417248191025</v>
      </c>
      <c r="I86" s="304">
        <f t="shared" ca="1" si="42"/>
        <v>132.46746932577321</v>
      </c>
      <c r="J86" s="306">
        <f t="shared" ca="1" si="43"/>
        <v>161.3295348994117</v>
      </c>
      <c r="K86" s="307">
        <f t="shared" ca="1" si="44"/>
        <v>677.82584237810079</v>
      </c>
      <c r="L86" s="304">
        <f t="shared" ca="1" si="29"/>
        <v>696.76042613400659</v>
      </c>
      <c r="M86" s="306">
        <f t="shared" ca="1" si="45"/>
        <v>1.30181369483284</v>
      </c>
      <c r="N86" s="304">
        <f t="shared" ca="1" si="46"/>
        <v>74.588430426253439</v>
      </c>
      <c r="P86" s="310">
        <f t="shared" ca="1" si="47"/>
        <v>3</v>
      </c>
      <c r="Q86" s="304">
        <f t="shared" ca="1" si="48"/>
        <v>0</v>
      </c>
      <c r="R86" s="306">
        <f t="shared" ca="1" si="49"/>
        <v>0</v>
      </c>
      <c r="S86" s="307">
        <f t="shared" ca="1" si="50"/>
        <v>3.0549999999999997</v>
      </c>
      <c r="T86" s="304">
        <f t="shared" ca="1" si="30"/>
        <v>29.969549999999998</v>
      </c>
      <c r="U86" s="311">
        <f t="shared" ca="1" si="31"/>
        <v>0</v>
      </c>
      <c r="V86" s="306">
        <f t="shared" ca="1" si="32"/>
        <v>1.1446882048197309</v>
      </c>
      <c r="W86" s="304">
        <f t="shared" ca="1" si="33"/>
        <v>41.131879643088581</v>
      </c>
      <c r="Y86" s="314" t="str">
        <f t="shared" ca="1" si="51"/>
        <v/>
      </c>
      <c r="Z86" s="315" t="str">
        <f t="shared" ca="1" si="52"/>
        <v/>
      </c>
      <c r="AA86" s="316" t="str">
        <f t="shared" ca="1" si="53"/>
        <v/>
      </c>
      <c r="AC86" s="310" t="e">
        <f t="shared" ca="1" si="54"/>
        <v>#N/A</v>
      </c>
      <c r="AD86" s="323" t="e">
        <f t="shared" ca="1" si="55"/>
        <v>#N/A</v>
      </c>
      <c r="AE86" s="324">
        <f t="shared" ca="1" si="34"/>
        <v>677.82584237810079</v>
      </c>
      <c r="AG86" s="306">
        <f t="shared" ca="1" si="56"/>
        <v>-22.970014281467513</v>
      </c>
      <c r="AH86" s="304">
        <f t="shared" ca="1" si="57"/>
        <v>-13.512252077711954</v>
      </c>
    </row>
    <row r="87" spans="1:34" x14ac:dyDescent="0.2">
      <c r="A87" s="347">
        <f t="shared" ca="1" si="35"/>
        <v>0.01</v>
      </c>
      <c r="B87" s="304">
        <f t="shared" ca="1" si="36"/>
        <v>4.0299999999999825</v>
      </c>
      <c r="D87" s="306">
        <f t="shared" ca="1" si="37"/>
        <v>-3.5780129207448019</v>
      </c>
      <c r="E87" s="307">
        <f t="shared" ca="1" si="38"/>
        <v>-22.789656205742993</v>
      </c>
      <c r="F87" s="304">
        <f t="shared" ca="1" si="39"/>
        <v>23.068823256442382</v>
      </c>
      <c r="G87" s="306">
        <f t="shared" ca="1" si="40"/>
        <v>35.167554375995024</v>
      </c>
      <c r="H87" s="307">
        <f t="shared" ca="1" si="41"/>
        <v>127.47627591985282</v>
      </c>
      <c r="I87" s="304">
        <f t="shared" ca="1" si="42"/>
        <v>132.23826149486015</v>
      </c>
      <c r="J87" s="306">
        <f t="shared" ca="1" si="43"/>
        <v>161.6813893438177</v>
      </c>
      <c r="K87" s="307">
        <f t="shared" ca="1" si="44"/>
        <v>679.10174462010957</v>
      </c>
      <c r="L87" s="304">
        <f t="shared" ca="1" si="29"/>
        <v>698.08312628670785</v>
      </c>
      <c r="M87" s="306">
        <f t="shared" ca="1" si="45"/>
        <v>1.3016165495264347</v>
      </c>
      <c r="N87" s="304">
        <f t="shared" ca="1" si="46"/>
        <v>74.577134832245605</v>
      </c>
      <c r="P87" s="310">
        <f t="shared" ca="1" si="47"/>
        <v>3</v>
      </c>
      <c r="Q87" s="304">
        <f t="shared" ca="1" si="48"/>
        <v>0</v>
      </c>
      <c r="R87" s="306">
        <f t="shared" ca="1" si="49"/>
        <v>0</v>
      </c>
      <c r="S87" s="307">
        <f t="shared" ca="1" si="50"/>
        <v>3.0549999999999997</v>
      </c>
      <c r="T87" s="304">
        <f t="shared" ca="1" si="30"/>
        <v>29.969549999999998</v>
      </c>
      <c r="U87" s="311">
        <f t="shared" ca="1" si="31"/>
        <v>0</v>
      </c>
      <c r="V87" s="306">
        <f t="shared" ca="1" si="32"/>
        <v>1.1445419948667681</v>
      </c>
      <c r="W87" s="304">
        <f t="shared" ca="1" si="33"/>
        <v>40.984426626852972</v>
      </c>
      <c r="Y87" s="314" t="str">
        <f t="shared" ca="1" si="51"/>
        <v/>
      </c>
      <c r="Z87" s="315" t="str">
        <f t="shared" ca="1" si="52"/>
        <v/>
      </c>
      <c r="AA87" s="316" t="str">
        <f t="shared" ca="1" si="53"/>
        <v/>
      </c>
      <c r="AC87" s="310" t="e">
        <f t="shared" ca="1" si="54"/>
        <v>#N/A</v>
      </c>
      <c r="AD87" s="323" t="e">
        <f t="shared" ca="1" si="55"/>
        <v>#N/A</v>
      </c>
      <c r="AE87" s="324">
        <f t="shared" ca="1" si="34"/>
        <v>679.10174462010957</v>
      </c>
      <c r="AG87" s="306">
        <f t="shared" ca="1" si="56"/>
        <v>-22.921040071713719</v>
      </c>
      <c r="AH87" s="304">
        <f t="shared" ca="1" si="57"/>
        <v>-13.463790390536362</v>
      </c>
    </row>
    <row r="88" spans="1:34" x14ac:dyDescent="0.2">
      <c r="A88" s="347">
        <f t="shared" ca="1" si="35"/>
        <v>0.01</v>
      </c>
      <c r="B88" s="304">
        <f t="shared" ca="1" si="36"/>
        <v>4.0399999999999823</v>
      </c>
      <c r="D88" s="306">
        <f t="shared" ca="1" si="37"/>
        <v>-3.567735795277915</v>
      </c>
      <c r="E88" s="307">
        <f t="shared" ca="1" si="38"/>
        <v>-22.742422533152471</v>
      </c>
      <c r="F88" s="304">
        <f t="shared" ca="1" si="39"/>
        <v>23.02056735576577</v>
      </c>
      <c r="G88" s="306">
        <f t="shared" ca="1" si="40"/>
        <v>35.131877018042246</v>
      </c>
      <c r="H88" s="307">
        <f t="shared" ca="1" si="41"/>
        <v>127.24885169452131</v>
      </c>
      <c r="I88" s="304">
        <f t="shared" ca="1" si="42"/>
        <v>132.00954147479311</v>
      </c>
      <c r="J88" s="306">
        <f t="shared" ca="1" si="43"/>
        <v>162.0328865007879</v>
      </c>
      <c r="K88" s="307">
        <f t="shared" ca="1" si="44"/>
        <v>680.37537025818142</v>
      </c>
      <c r="L88" s="304">
        <f t="shared" ca="1" si="29"/>
        <v>699.40353213415688</v>
      </c>
      <c r="M88" s="306">
        <f t="shared" ca="1" si="45"/>
        <v>1.3014189214132883</v>
      </c>
      <c r="N88" s="304">
        <f t="shared" ca="1" si="46"/>
        <v>74.565811575449175</v>
      </c>
      <c r="P88" s="310">
        <f t="shared" ca="1" si="47"/>
        <v>3</v>
      </c>
      <c r="Q88" s="304">
        <f t="shared" ca="1" si="48"/>
        <v>0</v>
      </c>
      <c r="R88" s="306">
        <f t="shared" ca="1" si="49"/>
        <v>0</v>
      </c>
      <c r="S88" s="307">
        <f t="shared" ca="1" si="50"/>
        <v>3.0549999999999997</v>
      </c>
      <c r="T88" s="304">
        <f t="shared" ca="1" si="30"/>
        <v>29.969549999999998</v>
      </c>
      <c r="U88" s="311">
        <f t="shared" ca="1" si="31"/>
        <v>0</v>
      </c>
      <c r="V88" s="306">
        <f t="shared" ca="1" si="32"/>
        <v>1.1443960637905126</v>
      </c>
      <c r="W88" s="304">
        <f t="shared" ca="1" si="33"/>
        <v>40.837567932229227</v>
      </c>
      <c r="Y88" s="314" t="str">
        <f t="shared" ca="1" si="51"/>
        <v/>
      </c>
      <c r="Z88" s="315" t="str">
        <f t="shared" ca="1" si="52"/>
        <v/>
      </c>
      <c r="AA88" s="316" t="str">
        <f t="shared" ca="1" si="53"/>
        <v/>
      </c>
      <c r="AC88" s="310" t="e">
        <f t="shared" ca="1" si="54"/>
        <v>#N/A</v>
      </c>
      <c r="AD88" s="323" t="e">
        <f t="shared" ca="1" si="55"/>
        <v>#N/A</v>
      </c>
      <c r="AE88" s="324">
        <f t="shared" ca="1" si="34"/>
        <v>680.37537025818142</v>
      </c>
      <c r="AG88" s="306">
        <f t="shared" ca="1" si="56"/>
        <v>-22.872259800687129</v>
      </c>
      <c r="AH88" s="304">
        <f t="shared" ca="1" si="57"/>
        <v>-13.415524264108994</v>
      </c>
    </row>
    <row r="89" spans="1:34" x14ac:dyDescent="0.2">
      <c r="A89" s="347">
        <f t="shared" ca="1" si="35"/>
        <v>0.01</v>
      </c>
      <c r="B89" s="304">
        <f t="shared" ca="1" si="36"/>
        <v>4.0499999999999821</v>
      </c>
      <c r="D89" s="306">
        <f t="shared" ca="1" si="37"/>
        <v>-3.5574981799968604</v>
      </c>
      <c r="E89" s="307">
        <f t="shared" ca="1" si="38"/>
        <v>-22.695379226321116</v>
      </c>
      <c r="F89" s="304">
        <f t="shared" ca="1" si="39"/>
        <v>22.972505991450063</v>
      </c>
      <c r="G89" s="306">
        <f t="shared" ca="1" si="40"/>
        <v>35.096302036242278</v>
      </c>
      <c r="H89" s="307">
        <f t="shared" ca="1" si="41"/>
        <v>127.02189790225809</v>
      </c>
      <c r="I89" s="304">
        <f t="shared" ca="1" si="42"/>
        <v>131.78130733647629</v>
      </c>
      <c r="J89" s="306">
        <f t="shared" ca="1" si="43"/>
        <v>162.38402739605931</v>
      </c>
      <c r="K89" s="307">
        <f t="shared" ca="1" si="44"/>
        <v>681.6467240061653</v>
      </c>
      <c r="L89" s="304">
        <f t="shared" ca="1" si="29"/>
        <v>700.72164851794139</v>
      </c>
      <c r="M89" s="306">
        <f t="shared" ca="1" si="45"/>
        <v>1.3012208092091675</v>
      </c>
      <c r="N89" s="304">
        <f t="shared" ca="1" si="46"/>
        <v>74.554460582283028</v>
      </c>
      <c r="P89" s="310">
        <f t="shared" ca="1" si="47"/>
        <v>3</v>
      </c>
      <c r="Q89" s="304">
        <f t="shared" ca="1" si="48"/>
        <v>0</v>
      </c>
      <c r="R89" s="306">
        <f t="shared" ca="1" si="49"/>
        <v>0</v>
      </c>
      <c r="S89" s="307">
        <f t="shared" ca="1" si="50"/>
        <v>3.0549999999999997</v>
      </c>
      <c r="T89" s="304">
        <f t="shared" ca="1" si="30"/>
        <v>29.969549999999998</v>
      </c>
      <c r="U89" s="311">
        <f t="shared" ca="1" si="31"/>
        <v>0</v>
      </c>
      <c r="V89" s="306">
        <f t="shared" ca="1" si="32"/>
        <v>1.1442504109512412</v>
      </c>
      <c r="W89" s="304">
        <f t="shared" ca="1" si="33"/>
        <v>40.691300463382397</v>
      </c>
      <c r="Y89" s="314" t="str">
        <f t="shared" ca="1" si="51"/>
        <v/>
      </c>
      <c r="Z89" s="315" t="str">
        <f t="shared" ca="1" si="52"/>
        <v/>
      </c>
      <c r="AA89" s="316" t="str">
        <f t="shared" ca="1" si="53"/>
        <v/>
      </c>
      <c r="AC89" s="310" t="e">
        <f t="shared" ca="1" si="54"/>
        <v>#N/A</v>
      </c>
      <c r="AD89" s="323" t="e">
        <f t="shared" ca="1" si="55"/>
        <v>#N/A</v>
      </c>
      <c r="AE89" s="324">
        <f t="shared" ca="1" si="34"/>
        <v>681.6467240061653</v>
      </c>
      <c r="AG89" s="306">
        <f t="shared" ca="1" si="56"/>
        <v>-22.823672442252427</v>
      </c>
      <c r="AH89" s="304">
        <f t="shared" ca="1" si="57"/>
        <v>-13.367452678307441</v>
      </c>
    </row>
    <row r="90" spans="1:34" x14ac:dyDescent="0.2">
      <c r="A90" s="347">
        <f t="shared" ca="1" si="35"/>
        <v>0.01</v>
      </c>
      <c r="B90" s="304">
        <f t="shared" ca="1" si="36"/>
        <v>4.0599999999999818</v>
      </c>
      <c r="D90" s="306">
        <f t="shared" ca="1" si="37"/>
        <v>-3.5472998659511008</v>
      </c>
      <c r="E90" s="307">
        <f t="shared" ca="1" si="38"/>
        <v>-22.648525293526284</v>
      </c>
      <c r="F90" s="304">
        <f t="shared" ca="1" si="39"/>
        <v>22.924638150044515</v>
      </c>
      <c r="G90" s="306">
        <f t="shared" ca="1" si="40"/>
        <v>35.060829037582771</v>
      </c>
      <c r="H90" s="307">
        <f t="shared" ca="1" si="41"/>
        <v>126.79541264932283</v>
      </c>
      <c r="I90" s="304">
        <f t="shared" ca="1" si="42"/>
        <v>131.55355716100826</v>
      </c>
      <c r="J90" s="306">
        <f t="shared" ca="1" si="43"/>
        <v>162.73481305142843</v>
      </c>
      <c r="K90" s="307">
        <f t="shared" ca="1" si="44"/>
        <v>682.91581055892323</v>
      </c>
      <c r="L90" s="304">
        <f t="shared" ca="1" si="29"/>
        <v>702.03748026030246</v>
      </c>
      <c r="M90" s="306">
        <f t="shared" ca="1" si="45"/>
        <v>1.3010222116247612</v>
      </c>
      <c r="N90" s="304">
        <f t="shared" ca="1" si="46"/>
        <v>74.543081778875049</v>
      </c>
      <c r="P90" s="310">
        <f t="shared" ca="1" si="47"/>
        <v>3</v>
      </c>
      <c r="Q90" s="304">
        <f t="shared" ca="1" si="48"/>
        <v>0</v>
      </c>
      <c r="R90" s="306">
        <f t="shared" ca="1" si="49"/>
        <v>0</v>
      </c>
      <c r="S90" s="307">
        <f t="shared" ca="1" si="50"/>
        <v>3.0549999999999997</v>
      </c>
      <c r="T90" s="304">
        <f t="shared" ca="1" si="30"/>
        <v>29.969549999999998</v>
      </c>
      <c r="U90" s="311">
        <f t="shared" ca="1" si="31"/>
        <v>0</v>
      </c>
      <c r="V90" s="306">
        <f t="shared" ca="1" si="32"/>
        <v>1.1441050357118798</v>
      </c>
      <c r="W90" s="304">
        <f t="shared" ca="1" si="33"/>
        <v>40.545621144952932</v>
      </c>
      <c r="Y90" s="314" t="str">
        <f t="shared" ca="1" si="51"/>
        <v/>
      </c>
      <c r="Z90" s="315" t="str">
        <f t="shared" ca="1" si="52"/>
        <v/>
      </c>
      <c r="AA90" s="316" t="str">
        <f t="shared" ca="1" si="53"/>
        <v/>
      </c>
      <c r="AC90" s="310" t="e">
        <f t="shared" ca="1" si="54"/>
        <v>#N/A</v>
      </c>
      <c r="AD90" s="323" t="e">
        <f t="shared" ca="1" si="55"/>
        <v>#N/A</v>
      </c>
      <c r="AE90" s="324">
        <f t="shared" ca="1" si="34"/>
        <v>682.91581055892323</v>
      </c>
      <c r="AG90" s="306">
        <f t="shared" ca="1" si="56"/>
        <v>-22.775276977001038</v>
      </c>
      <c r="AH90" s="304">
        <f t="shared" ca="1" si="57"/>
        <v>-13.319574619765106</v>
      </c>
    </row>
    <row r="91" spans="1:34" x14ac:dyDescent="0.2">
      <c r="A91" s="347">
        <f t="shared" ca="1" si="35"/>
        <v>0.01</v>
      </c>
      <c r="B91" s="304">
        <f t="shared" ca="1" si="36"/>
        <v>4.0699999999999816</v>
      </c>
      <c r="D91" s="306">
        <f t="shared" ca="1" si="37"/>
        <v>-3.5371406455688708</v>
      </c>
      <c r="E91" s="307">
        <f t="shared" ca="1" si="38"/>
        <v>-22.601859749603861</v>
      </c>
      <c r="F91" s="304">
        <f t="shared" ca="1" si="39"/>
        <v>22.87696282480038</v>
      </c>
      <c r="G91" s="306">
        <f t="shared" ca="1" si="40"/>
        <v>35.025457631127082</v>
      </c>
      <c r="H91" s="307">
        <f t="shared" ca="1" si="41"/>
        <v>126.56939405182679</v>
      </c>
      <c r="I91" s="304">
        <f t="shared" ca="1" si="42"/>
        <v>131.32628903961492</v>
      </c>
      <c r="J91" s="306">
        <f t="shared" ca="1" si="43"/>
        <v>163.08524448477198</v>
      </c>
      <c r="K91" s="307">
        <f t="shared" ca="1" si="44"/>
        <v>684.18263459242894</v>
      </c>
      <c r="L91" s="304">
        <f t="shared" ca="1" si="29"/>
        <v>703.35103216423522</v>
      </c>
      <c r="M91" s="306">
        <f t="shared" ca="1" si="45"/>
        <v>1.300823127365657</v>
      </c>
      <c r="N91" s="304">
        <f t="shared" ca="1" si="46"/>
        <v>74.53167509106089</v>
      </c>
      <c r="P91" s="310">
        <f t="shared" ca="1" si="47"/>
        <v>3</v>
      </c>
      <c r="Q91" s="304">
        <f t="shared" ca="1" si="48"/>
        <v>0</v>
      </c>
      <c r="R91" s="306">
        <f t="shared" ca="1" si="49"/>
        <v>0</v>
      </c>
      <c r="S91" s="307">
        <f t="shared" ca="1" si="50"/>
        <v>3.0549999999999997</v>
      </c>
      <c r="T91" s="304">
        <f t="shared" ca="1" si="30"/>
        <v>29.969549999999998</v>
      </c>
      <c r="U91" s="311">
        <f t="shared" ca="1" si="31"/>
        <v>0</v>
      </c>
      <c r="V91" s="306">
        <f t="shared" ca="1" si="32"/>
        <v>1.1439599374379883</v>
      </c>
      <c r="W91" s="304">
        <f t="shared" ca="1" si="33"/>
        <v>40.400526921894063</v>
      </c>
      <c r="Y91" s="314" t="str">
        <f t="shared" ca="1" si="51"/>
        <v/>
      </c>
      <c r="Z91" s="315" t="str">
        <f t="shared" ca="1" si="52"/>
        <v/>
      </c>
      <c r="AA91" s="316" t="str">
        <f t="shared" ca="1" si="53"/>
        <v/>
      </c>
      <c r="AC91" s="310" t="e">
        <f t="shared" ca="1" si="54"/>
        <v>#N/A</v>
      </c>
      <c r="AD91" s="323" t="e">
        <f t="shared" ca="1" si="55"/>
        <v>#N/A</v>
      </c>
      <c r="AE91" s="324">
        <f t="shared" ca="1" si="34"/>
        <v>684.18263459242894</v>
      </c>
      <c r="AG91" s="306">
        <f t="shared" ca="1" si="56"/>
        <v>-22.727072392197432</v>
      </c>
      <c r="AH91" s="304">
        <f t="shared" ca="1" si="57"/>
        <v>-13.271889081817655</v>
      </c>
    </row>
    <row r="92" spans="1:34" x14ac:dyDescent="0.2">
      <c r="A92" s="347">
        <f t="shared" ca="1" si="35"/>
        <v>0.01</v>
      </c>
      <c r="B92" s="304">
        <f t="shared" ca="1" si="36"/>
        <v>4.0799999999999814</v>
      </c>
      <c r="D92" s="306">
        <f t="shared" ca="1" si="37"/>
        <v>-3.5270203126462301</v>
      </c>
      <c r="E92" s="307">
        <f t="shared" ca="1" si="38"/>
        <v>-22.555381615896188</v>
      </c>
      <c r="F92" s="304">
        <f t="shared" ca="1" si="39"/>
        <v>22.829479015617654</v>
      </c>
      <c r="G92" s="306">
        <f t="shared" ca="1" si="40"/>
        <v>34.990187428000617</v>
      </c>
      <c r="H92" s="307">
        <f t="shared" ca="1" si="41"/>
        <v>126.34384023566783</v>
      </c>
      <c r="I92" s="304">
        <f t="shared" ca="1" si="42"/>
        <v>131.0995010735837</v>
      </c>
      <c r="J92" s="306">
        <f t="shared" ca="1" si="43"/>
        <v>163.43532271006762</v>
      </c>
      <c r="K92" s="307">
        <f t="shared" ca="1" si="44"/>
        <v>685.44720076386636</v>
      </c>
      <c r="L92" s="304">
        <f t="shared" ca="1" si="29"/>
        <v>704.66230901358983</v>
      </c>
      <c r="M92" s="306">
        <f t="shared" ca="1" si="45"/>
        <v>1.3006235551323193</v>
      </c>
      <c r="N92" s="304">
        <f t="shared" ca="1" si="46"/>
        <v>74.520240444382637</v>
      </c>
      <c r="P92" s="310">
        <f t="shared" ca="1" si="47"/>
        <v>3</v>
      </c>
      <c r="Q92" s="304">
        <f t="shared" ca="1" si="48"/>
        <v>0</v>
      </c>
      <c r="R92" s="306">
        <f t="shared" ca="1" si="49"/>
        <v>0</v>
      </c>
      <c r="S92" s="307">
        <f t="shared" ca="1" si="50"/>
        <v>3.0549999999999997</v>
      </c>
      <c r="T92" s="304">
        <f t="shared" ca="1" si="30"/>
        <v>29.969549999999998</v>
      </c>
      <c r="U92" s="311">
        <f t="shared" ca="1" si="31"/>
        <v>0</v>
      </c>
      <c r="V92" s="306">
        <f t="shared" ca="1" si="32"/>
        <v>1.1438151154977469</v>
      </c>
      <c r="W92" s="304">
        <f t="shared" ca="1" si="33"/>
        <v>40.256014759311228</v>
      </c>
      <c r="Y92" s="314" t="str">
        <f t="shared" ca="1" si="51"/>
        <v/>
      </c>
      <c r="Z92" s="315" t="str">
        <f t="shared" ca="1" si="52"/>
        <v/>
      </c>
      <c r="AA92" s="316" t="str">
        <f t="shared" ca="1" si="53"/>
        <v/>
      </c>
      <c r="AC92" s="310" t="e">
        <f t="shared" ca="1" si="54"/>
        <v>#N/A</v>
      </c>
      <c r="AD92" s="323" t="e">
        <f t="shared" ca="1" si="55"/>
        <v>#N/A</v>
      </c>
      <c r="AE92" s="324">
        <f t="shared" ca="1" si="34"/>
        <v>685.44720076386636</v>
      </c>
      <c r="AG92" s="306">
        <f t="shared" ca="1" si="56"/>
        <v>-22.679057681725705</v>
      </c>
      <c r="AH92" s="304">
        <f t="shared" ca="1" si="57"/>
        <v>-13.224395064449777</v>
      </c>
    </row>
    <row r="93" spans="1:34" x14ac:dyDescent="0.2">
      <c r="A93" s="347">
        <f t="shared" ca="1" si="35"/>
        <v>0.01</v>
      </c>
      <c r="B93" s="304">
        <f t="shared" ca="1" si="36"/>
        <v>4.0899999999999812</v>
      </c>
      <c r="D93" s="306">
        <f t="shared" ca="1" si="37"/>
        <v>-3.5169386623362371</v>
      </c>
      <c r="E93" s="307">
        <f t="shared" ca="1" si="38"/>
        <v>-22.509089920200609</v>
      </c>
      <c r="F93" s="304">
        <f t="shared" ca="1" si="39"/>
        <v>22.782185728992555</v>
      </c>
      <c r="G93" s="306">
        <f t="shared" ca="1" si="40"/>
        <v>34.955018041377258</v>
      </c>
      <c r="H93" s="307">
        <f t="shared" ca="1" si="41"/>
        <v>126.11874933646583</v>
      </c>
      <c r="I93" s="304">
        <f t="shared" ca="1" si="42"/>
        <v>130.87319137419743</v>
      </c>
      <c r="J93" s="306">
        <f t="shared" ca="1" si="43"/>
        <v>163.78504873741451</v>
      </c>
      <c r="K93" s="307">
        <f t="shared" ca="1" si="44"/>
        <v>686.70951371172703</v>
      </c>
      <c r="L93" s="304">
        <f t="shared" ca="1" si="29"/>
        <v>705.97131557317107</v>
      </c>
      <c r="M93" s="306">
        <f t="shared" ca="1" si="45"/>
        <v>1.3004234936200652</v>
      </c>
      <c r="N93" s="304">
        <f t="shared" ca="1" si="46"/>
        <v>74.508777764087469</v>
      </c>
      <c r="P93" s="310">
        <f t="shared" ca="1" si="47"/>
        <v>3</v>
      </c>
      <c r="Q93" s="304">
        <f t="shared" ca="1" si="48"/>
        <v>0</v>
      </c>
      <c r="R93" s="306">
        <f t="shared" ca="1" si="49"/>
        <v>0</v>
      </c>
      <c r="S93" s="307">
        <f t="shared" ca="1" si="50"/>
        <v>3.0549999999999997</v>
      </c>
      <c r="T93" s="304">
        <f t="shared" ca="1" si="30"/>
        <v>29.969549999999998</v>
      </c>
      <c r="U93" s="311">
        <f t="shared" ca="1" si="31"/>
        <v>0</v>
      </c>
      <c r="V93" s="306">
        <f t="shared" ca="1" si="32"/>
        <v>1.1436705692619424</v>
      </c>
      <c r="W93" s="304">
        <f t="shared" ca="1" si="33"/>
        <v>40.112081642302485</v>
      </c>
      <c r="Y93" s="314" t="str">
        <f t="shared" ca="1" si="51"/>
        <v/>
      </c>
      <c r="Z93" s="315" t="str">
        <f t="shared" ca="1" si="52"/>
        <v/>
      </c>
      <c r="AA93" s="316" t="str">
        <f t="shared" ca="1" si="53"/>
        <v/>
      </c>
      <c r="AC93" s="310" t="e">
        <f t="shared" ca="1" si="54"/>
        <v>#N/A</v>
      </c>
      <c r="AD93" s="323" t="e">
        <f t="shared" ca="1" si="55"/>
        <v>#N/A</v>
      </c>
      <c r="AE93" s="324">
        <f t="shared" ca="1" si="34"/>
        <v>686.70951371172703</v>
      </c>
      <c r="AG93" s="306">
        <f t="shared" ca="1" si="56"/>
        <v>-22.631231846036883</v>
      </c>
      <c r="AH93" s="304">
        <f t="shared" ca="1" si="57"/>
        <v>-13.177091574242629</v>
      </c>
    </row>
    <row r="94" spans="1:34" x14ac:dyDescent="0.2">
      <c r="A94" s="347">
        <f t="shared" ca="1" si="35"/>
        <v>0.01</v>
      </c>
      <c r="B94" s="304">
        <f t="shared" ca="1" si="36"/>
        <v>4.099999999999981</v>
      </c>
      <c r="D94" s="306">
        <f t="shared" ca="1" si="37"/>
        <v>-3.5068954911382115</v>
      </c>
      <c r="E94" s="307">
        <f t="shared" ca="1" si="38"/>
        <v>-22.462983696718354</v>
      </c>
      <c r="F94" s="304">
        <f t="shared" ca="1" si="39"/>
        <v>22.735081977965244</v>
      </c>
      <c r="G94" s="306">
        <f t="shared" ca="1" si="40"/>
        <v>34.919949086465877</v>
      </c>
      <c r="H94" s="307">
        <f t="shared" ca="1" si="41"/>
        <v>125.89411949949864</v>
      </c>
      <c r="I94" s="304">
        <f t="shared" ca="1" si="42"/>
        <v>130.64735806266967</v>
      </c>
      <c r="J94" s="306">
        <f t="shared" ca="1" si="43"/>
        <v>164.13442357305374</v>
      </c>
      <c r="K94" s="307">
        <f t="shared" ca="1" si="44"/>
        <v>687.96957805590682</v>
      </c>
      <c r="L94" s="304">
        <f t="shared" ca="1" si="29"/>
        <v>707.27805658883631</v>
      </c>
      <c r="M94" s="306">
        <f t="shared" ca="1" si="45"/>
        <v>1.3002229415190409</v>
      </c>
      <c r="N94" s="304">
        <f t="shared" ca="1" si="46"/>
        <v>74.4972869751263</v>
      </c>
      <c r="P94" s="310">
        <f t="shared" ca="1" si="47"/>
        <v>3</v>
      </c>
      <c r="Q94" s="304">
        <f t="shared" ca="1" si="48"/>
        <v>0</v>
      </c>
      <c r="R94" s="306">
        <f t="shared" ca="1" si="49"/>
        <v>0</v>
      </c>
      <c r="S94" s="307">
        <f t="shared" ca="1" si="50"/>
        <v>3.0549999999999997</v>
      </c>
      <c r="T94" s="304">
        <f t="shared" ca="1" si="30"/>
        <v>29.969549999999998</v>
      </c>
      <c r="U94" s="311">
        <f t="shared" ca="1" si="31"/>
        <v>0</v>
      </c>
      <c r="V94" s="306">
        <f t="shared" ca="1" si="32"/>
        <v>1.1435262981039556</v>
      </c>
      <c r="W94" s="304">
        <f t="shared" ca="1" si="33"/>
        <v>39.968724575800898</v>
      </c>
      <c r="Y94" s="314" t="str">
        <f t="shared" ca="1" si="51"/>
        <v/>
      </c>
      <c r="Z94" s="315" t="str">
        <f t="shared" ca="1" si="52"/>
        <v/>
      </c>
      <c r="AA94" s="316" t="str">
        <f t="shared" ca="1" si="53"/>
        <v/>
      </c>
      <c r="AC94" s="310" t="e">
        <f t="shared" ca="1" si="54"/>
        <v>#N/A</v>
      </c>
      <c r="AD94" s="323" t="e">
        <f t="shared" ca="1" si="55"/>
        <v>#N/A</v>
      </c>
      <c r="AE94" s="324">
        <f t="shared" ca="1" si="34"/>
        <v>687.96957805590682</v>
      </c>
      <c r="AG94" s="306">
        <f t="shared" ca="1" si="56"/>
        <v>-22.583593892096495</v>
      </c>
      <c r="AH94" s="304">
        <f t="shared" ca="1" si="57"/>
        <v>-13.129977624321601</v>
      </c>
    </row>
    <row r="95" spans="1:34" x14ac:dyDescent="0.2">
      <c r="A95" s="347">
        <f t="shared" ca="1" si="35"/>
        <v>0.01</v>
      </c>
      <c r="B95" s="304">
        <f t="shared" ca="1" si="36"/>
        <v>4.1099999999999808</v>
      </c>
      <c r="D95" s="306">
        <f t="shared" ca="1" si="37"/>
        <v>-3.4968905968871198</v>
      </c>
      <c r="E95" s="307">
        <f t="shared" ca="1" si="38"/>
        <v>-22.417061986004036</v>
      </c>
      <c r="F95" s="304">
        <f t="shared" ca="1" si="39"/>
        <v>22.688166782068244</v>
      </c>
      <c r="G95" s="306">
        <f t="shared" ca="1" si="40"/>
        <v>34.884980180497003</v>
      </c>
      <c r="H95" s="307">
        <f t="shared" ca="1" si="41"/>
        <v>125.6699488796386</v>
      </c>
      <c r="I95" s="304">
        <f t="shared" ca="1" si="42"/>
        <v>130.42199927007962</v>
      </c>
      <c r="J95" s="306">
        <f t="shared" ca="1" si="43"/>
        <v>164.48344821938855</v>
      </c>
      <c r="K95" s="307">
        <f t="shared" ca="1" si="44"/>
        <v>689.22739839780252</v>
      </c>
      <c r="L95" s="304">
        <f t="shared" ca="1" si="29"/>
        <v>708.58253678759502</v>
      </c>
      <c r="M95" s="306">
        <f t="shared" ca="1" si="45"/>
        <v>1.3000218975141993</v>
      </c>
      <c r="N95" s="304">
        <f t="shared" ca="1" si="46"/>
        <v>74.485768002152469</v>
      </c>
      <c r="P95" s="310">
        <f t="shared" ca="1" si="47"/>
        <v>3</v>
      </c>
      <c r="Q95" s="304">
        <f t="shared" ca="1" si="48"/>
        <v>0</v>
      </c>
      <c r="R95" s="306">
        <f t="shared" ca="1" si="49"/>
        <v>0</v>
      </c>
      <c r="S95" s="307">
        <f t="shared" ca="1" si="50"/>
        <v>3.0549999999999997</v>
      </c>
      <c r="T95" s="304">
        <f t="shared" ca="1" si="30"/>
        <v>29.969549999999998</v>
      </c>
      <c r="U95" s="311">
        <f t="shared" ca="1" si="31"/>
        <v>0</v>
      </c>
      <c r="V95" s="306">
        <f t="shared" ca="1" si="32"/>
        <v>1.1433823013997431</v>
      </c>
      <c r="W95" s="304">
        <f t="shared" ca="1" si="33"/>
        <v>39.825940584417765</v>
      </c>
      <c r="Y95" s="314" t="str">
        <f t="shared" ca="1" si="51"/>
        <v/>
      </c>
      <c r="Z95" s="315" t="str">
        <f t="shared" ca="1" si="52"/>
        <v/>
      </c>
      <c r="AA95" s="316" t="str">
        <f t="shared" ca="1" si="53"/>
        <v/>
      </c>
      <c r="AC95" s="310" t="e">
        <f t="shared" ca="1" si="54"/>
        <v>#N/A</v>
      </c>
      <c r="AD95" s="323" t="e">
        <f t="shared" ca="1" si="55"/>
        <v>#N/A</v>
      </c>
      <c r="AE95" s="324">
        <f t="shared" ca="1" si="34"/>
        <v>689.22739839780252</v>
      </c>
      <c r="AG95" s="306">
        <f t="shared" ca="1" si="56"/>
        <v>-22.536142833332825</v>
      </c>
      <c r="AH95" s="304">
        <f t="shared" ca="1" si="57"/>
        <v>-13.083052234304715</v>
      </c>
    </row>
    <row r="96" spans="1:34" x14ac:dyDescent="0.2">
      <c r="A96" s="347">
        <f t="shared" ca="1" si="35"/>
        <v>0.01</v>
      </c>
      <c r="B96" s="304">
        <f t="shared" ca="1" si="36"/>
        <v>4.1199999999999806</v>
      </c>
      <c r="D96" s="306">
        <f t="shared" ca="1" si="37"/>
        <v>-3.4869237787430096</v>
      </c>
      <c r="E96" s="307">
        <f t="shared" ca="1" si="38"/>
        <v>-22.371323834915462</v>
      </c>
      <c r="F96" s="304">
        <f t="shared" ca="1" si="39"/>
        <v>22.641439167275124</v>
      </c>
      <c r="G96" s="306">
        <f t="shared" ca="1" si="40"/>
        <v>34.85011094270957</v>
      </c>
      <c r="H96" s="307">
        <f t="shared" ca="1" si="41"/>
        <v>125.44623564128945</v>
      </c>
      <c r="I96" s="304">
        <f t="shared" ca="1" si="42"/>
        <v>130.19711313730841</v>
      </c>
      <c r="J96" s="306">
        <f t="shared" ca="1" si="43"/>
        <v>164.8321236750046</v>
      </c>
      <c r="K96" s="307">
        <f t="shared" ca="1" si="44"/>
        <v>690.48297932040714</v>
      </c>
      <c r="L96" s="304">
        <f t="shared" ca="1" si="29"/>
        <v>709.88476087770596</v>
      </c>
      <c r="M96" s="306">
        <f t="shared" ca="1" si="45"/>
        <v>1.2998203602852751</v>
      </c>
      <c r="N96" s="304">
        <f t="shared" ca="1" si="46"/>
        <v>74.474220769520358</v>
      </c>
      <c r="P96" s="310">
        <f t="shared" ca="1" si="47"/>
        <v>3</v>
      </c>
      <c r="Q96" s="304">
        <f t="shared" ca="1" si="48"/>
        <v>0</v>
      </c>
      <c r="R96" s="306">
        <f t="shared" ca="1" si="49"/>
        <v>0</v>
      </c>
      <c r="S96" s="307">
        <f t="shared" ca="1" si="50"/>
        <v>3.0549999999999997</v>
      </c>
      <c r="T96" s="304">
        <f t="shared" ca="1" si="30"/>
        <v>29.969549999999998</v>
      </c>
      <c r="U96" s="311">
        <f t="shared" ca="1" si="31"/>
        <v>0</v>
      </c>
      <c r="V96" s="306">
        <f t="shared" ca="1" si="32"/>
        <v>1.143238578527829</v>
      </c>
      <c r="W96" s="304">
        <f t="shared" ca="1" si="33"/>
        <v>39.683726712287971</v>
      </c>
      <c r="Y96" s="314" t="str">
        <f t="shared" ca="1" si="51"/>
        <v/>
      </c>
      <c r="Z96" s="315" t="str">
        <f t="shared" ca="1" si="52"/>
        <v/>
      </c>
      <c r="AA96" s="316" t="str">
        <f t="shared" ca="1" si="53"/>
        <v/>
      </c>
      <c r="AC96" s="310" t="e">
        <f t="shared" ca="1" si="54"/>
        <v>#N/A</v>
      </c>
      <c r="AD96" s="323" t="e">
        <f t="shared" ca="1" si="55"/>
        <v>#N/A</v>
      </c>
      <c r="AE96" s="324">
        <f t="shared" ca="1" si="34"/>
        <v>690.48297932040714</v>
      </c>
      <c r="AG96" s="306">
        <f t="shared" ca="1" si="56"/>
        <v>-22.488877689585429</v>
      </c>
      <c r="AH96" s="304">
        <f t="shared" ca="1" si="57"/>
        <v>-13.036314430251316</v>
      </c>
    </row>
    <row r="97" spans="1:34" x14ac:dyDescent="0.2">
      <c r="A97" s="347">
        <f t="shared" ca="1" si="35"/>
        <v>0.01</v>
      </c>
      <c r="B97" s="304">
        <f t="shared" ca="1" si="36"/>
        <v>4.1299999999999804</v>
      </c>
      <c r="D97" s="306">
        <f t="shared" ca="1" si="37"/>
        <v>-3.4769948371806008</v>
      </c>
      <c r="E97" s="307">
        <f t="shared" ca="1" si="38"/>
        <v>-22.325768296564057</v>
      </c>
      <c r="F97" s="304">
        <f t="shared" ca="1" si="39"/>
        <v>22.594898165949882</v>
      </c>
      <c r="G97" s="306">
        <f t="shared" ca="1" si="40"/>
        <v>34.815340994337767</v>
      </c>
      <c r="H97" s="307">
        <f t="shared" ca="1" si="41"/>
        <v>125.22297795832381</v>
      </c>
      <c r="I97" s="304">
        <f t="shared" ca="1" si="42"/>
        <v>129.97269781497522</v>
      </c>
      <c r="J97" s="306">
        <f t="shared" ca="1" si="43"/>
        <v>165.18045093468984</v>
      </c>
      <c r="K97" s="307">
        <f t="shared" ca="1" si="44"/>
        <v>691.73632538840525</v>
      </c>
      <c r="L97" s="304">
        <f t="shared" ca="1" si="29"/>
        <v>711.18473354877437</v>
      </c>
      <c r="M97" s="306">
        <f t="shared" ca="1" si="45"/>
        <v>1.2996183285067624</v>
      </c>
      <c r="N97" s="304">
        <f t="shared" ca="1" si="46"/>
        <v>74.462645201284047</v>
      </c>
      <c r="P97" s="310">
        <f t="shared" ca="1" si="47"/>
        <v>3</v>
      </c>
      <c r="Q97" s="304">
        <f t="shared" ca="1" si="48"/>
        <v>0</v>
      </c>
      <c r="R97" s="306">
        <f t="shared" ca="1" si="49"/>
        <v>0</v>
      </c>
      <c r="S97" s="307">
        <f t="shared" ca="1" si="50"/>
        <v>3.0549999999999997</v>
      </c>
      <c r="T97" s="304">
        <f t="shared" ca="1" si="30"/>
        <v>29.969549999999998</v>
      </c>
      <c r="U97" s="311">
        <f t="shared" ca="1" si="31"/>
        <v>0</v>
      </c>
      <c r="V97" s="306">
        <f t="shared" ca="1" si="32"/>
        <v>1.1430951288692888</v>
      </c>
      <c r="W97" s="304">
        <f t="shared" ca="1" si="33"/>
        <v>39.542080022916274</v>
      </c>
      <c r="Y97" s="314" t="str">
        <f t="shared" ca="1" si="51"/>
        <v/>
      </c>
      <c r="Z97" s="315" t="str">
        <f t="shared" ca="1" si="52"/>
        <v/>
      </c>
      <c r="AA97" s="316" t="str">
        <f t="shared" ca="1" si="53"/>
        <v/>
      </c>
      <c r="AC97" s="310" t="e">
        <f t="shared" ca="1" si="54"/>
        <v>#N/A</v>
      </c>
      <c r="AD97" s="323" t="e">
        <f t="shared" ca="1" si="55"/>
        <v>#N/A</v>
      </c>
      <c r="AE97" s="324">
        <f t="shared" ca="1" si="34"/>
        <v>691.73632538840525</v>
      </c>
      <c r="AG97" s="306">
        <f t="shared" ca="1" si="56"/>
        <v>-22.441797487054334</v>
      </c>
      <c r="AH97" s="304">
        <f t="shared" ca="1" si="57"/>
        <v>-12.989763244611447</v>
      </c>
    </row>
    <row r="98" spans="1:34" x14ac:dyDescent="0.2">
      <c r="A98" s="347">
        <f t="shared" ca="1" si="35"/>
        <v>0.01</v>
      </c>
      <c r="B98" s="304">
        <f t="shared" ca="1" si="36"/>
        <v>4.1399999999999801</v>
      </c>
      <c r="D98" s="306">
        <f t="shared" ca="1" si="37"/>
        <v>-3.4671035739789304</v>
      </c>
      <c r="E98" s="307">
        <f t="shared" ca="1" si="38"/>
        <v>-22.280394430265659</v>
      </c>
      <c r="F98" s="304">
        <f t="shared" ca="1" si="39"/>
        <v>22.548542816796619</v>
      </c>
      <c r="G98" s="306">
        <f t="shared" ca="1" si="40"/>
        <v>34.780669958597976</v>
      </c>
      <c r="H98" s="307">
        <f t="shared" ca="1" si="41"/>
        <v>125.00017401402116</v>
      </c>
      <c r="I98" s="304">
        <f t="shared" ca="1" si="42"/>
        <v>129.74875146337436</v>
      </c>
      <c r="J98" s="306">
        <f t="shared" ca="1" si="43"/>
        <v>165.52843098945453</v>
      </c>
      <c r="K98" s="307">
        <f t="shared" ca="1" si="44"/>
        <v>692.98744114826695</v>
      </c>
      <c r="L98" s="304">
        <f t="shared" ca="1" si="29"/>
        <v>712.48245947184796</v>
      </c>
      <c r="M98" s="306">
        <f t="shared" ca="1" si="45"/>
        <v>1.2994158008478898</v>
      </c>
      <c r="N98" s="304">
        <f t="shared" ca="1" si="46"/>
        <v>74.451041221195979</v>
      </c>
      <c r="P98" s="310">
        <f t="shared" ca="1" si="47"/>
        <v>3</v>
      </c>
      <c r="Q98" s="304">
        <f t="shared" ca="1" si="48"/>
        <v>0</v>
      </c>
      <c r="R98" s="306">
        <f t="shared" ca="1" si="49"/>
        <v>0</v>
      </c>
      <c r="S98" s="307">
        <f t="shared" ca="1" si="50"/>
        <v>3.0549999999999997</v>
      </c>
      <c r="T98" s="304">
        <f t="shared" ca="1" si="30"/>
        <v>29.969549999999998</v>
      </c>
      <c r="U98" s="311">
        <f t="shared" ca="1" si="31"/>
        <v>0</v>
      </c>
      <c r="V98" s="306">
        <f t="shared" ca="1" si="32"/>
        <v>1.1429519518077358</v>
      </c>
      <c r="W98" s="304">
        <f t="shared" ca="1" si="33"/>
        <v>39.400997599025175</v>
      </c>
      <c r="Y98" s="314" t="str">
        <f t="shared" ca="1" si="51"/>
        <v/>
      </c>
      <c r="Z98" s="315" t="str">
        <f t="shared" ca="1" si="52"/>
        <v/>
      </c>
      <c r="AA98" s="316" t="str">
        <f t="shared" ca="1" si="53"/>
        <v/>
      </c>
      <c r="AC98" s="310" t="e">
        <f t="shared" ca="1" si="54"/>
        <v>#N/A</v>
      </c>
      <c r="AD98" s="323" t="e">
        <f t="shared" ca="1" si="55"/>
        <v>#N/A</v>
      </c>
      <c r="AE98" s="324">
        <f t="shared" ca="1" si="34"/>
        <v>692.98744114826695</v>
      </c>
      <c r="AG98" s="306">
        <f t="shared" ca="1" si="56"/>
        <v>-22.394901258249575</v>
      </c>
      <c r="AH98" s="304">
        <f t="shared" ca="1" si="57"/>
        <v>-12.943397716175541</v>
      </c>
    </row>
    <row r="99" spans="1:34" x14ac:dyDescent="0.2">
      <c r="A99" s="347">
        <f t="shared" ca="1" si="35"/>
        <v>0.01</v>
      </c>
      <c r="B99" s="304">
        <f t="shared" ca="1" si="36"/>
        <v>4.1499999999999799</v>
      </c>
      <c r="D99" s="306">
        <f t="shared" ca="1" si="37"/>
        <v>-3.4572497922111061</v>
      </c>
      <c r="E99" s="307">
        <f t="shared" ca="1" si="38"/>
        <v>-22.235201301491752</v>
      </c>
      <c r="F99" s="304">
        <f t="shared" ca="1" si="39"/>
        <v>22.502372164809742</v>
      </c>
      <c r="G99" s="306">
        <f t="shared" ca="1" si="40"/>
        <v>34.746097460675863</v>
      </c>
      <c r="H99" s="307">
        <f t="shared" ca="1" si="41"/>
        <v>124.77782200100624</v>
      </c>
      <c r="I99" s="304">
        <f t="shared" ca="1" si="42"/>
        <v>129.52527225241252</v>
      </c>
      <c r="J99" s="306">
        <f t="shared" ca="1" si="43"/>
        <v>165.8760648265509</v>
      </c>
      <c r="K99" s="307">
        <f t="shared" ca="1" si="44"/>
        <v>694.23633112834204</v>
      </c>
      <c r="L99" s="304">
        <f t="shared" ca="1" si="29"/>
        <v>713.77794329951325</v>
      </c>
      <c r="M99" s="306">
        <f t="shared" ca="1" si="45"/>
        <v>1.2992127759725969</v>
      </c>
      <c r="N99" s="304">
        <f t="shared" ca="1" si="46"/>
        <v>74.439408752705532</v>
      </c>
      <c r="P99" s="310">
        <f t="shared" ca="1" si="47"/>
        <v>3</v>
      </c>
      <c r="Q99" s="304">
        <f t="shared" ca="1" si="48"/>
        <v>0</v>
      </c>
      <c r="R99" s="306">
        <f t="shared" ca="1" si="49"/>
        <v>0</v>
      </c>
      <c r="S99" s="307">
        <f t="shared" ca="1" si="50"/>
        <v>3.0549999999999997</v>
      </c>
      <c r="T99" s="304">
        <f t="shared" ca="1" si="30"/>
        <v>29.969549999999998</v>
      </c>
      <c r="U99" s="311">
        <f t="shared" ca="1" si="31"/>
        <v>0</v>
      </c>
      <c r="V99" s="306">
        <f t="shared" ca="1" si="32"/>
        <v>1.1428090467293075</v>
      </c>
      <c r="W99" s="304">
        <f t="shared" ca="1" si="33"/>
        <v>39.260476542404163</v>
      </c>
      <c r="Y99" s="314" t="str">
        <f t="shared" ca="1" si="51"/>
        <v/>
      </c>
      <c r="Z99" s="315" t="str">
        <f t="shared" ca="1" si="52"/>
        <v/>
      </c>
      <c r="AA99" s="316" t="str">
        <f t="shared" ca="1" si="53"/>
        <v/>
      </c>
      <c r="AC99" s="310" t="e">
        <f t="shared" ca="1" si="54"/>
        <v>#N/A</v>
      </c>
      <c r="AD99" s="323" t="e">
        <f t="shared" ca="1" si="55"/>
        <v>#N/A</v>
      </c>
      <c r="AE99" s="324">
        <f t="shared" ca="1" si="34"/>
        <v>694.23633112834204</v>
      </c>
      <c r="AG99" s="306">
        <f t="shared" ca="1" si="56"/>
        <v>-22.348188041941206</v>
      </c>
      <c r="AH99" s="304">
        <f t="shared" ca="1" si="57"/>
        <v>-12.897216890024609</v>
      </c>
    </row>
    <row r="100" spans="1:34" x14ac:dyDescent="0.2">
      <c r="A100" s="347">
        <f t="shared" ca="1" si="35"/>
        <v>0.01</v>
      </c>
      <c r="B100" s="304">
        <f t="shared" ca="1" si="36"/>
        <v>4.1599999999999797</v>
      </c>
      <c r="D100" s="306">
        <f t="shared" ca="1" si="37"/>
        <v>-3.4474332962341547</v>
      </c>
      <c r="E100" s="307">
        <f t="shared" ca="1" si="38"/>
        <v>-22.1901879818212</v>
      </c>
      <c r="F100" s="304">
        <f t="shared" ca="1" si="39"/>
        <v>22.456385261224611</v>
      </c>
      <c r="G100" s="306">
        <f t="shared" ca="1" si="40"/>
        <v>34.711623127713523</v>
      </c>
      <c r="H100" s="307">
        <f t="shared" ca="1" si="41"/>
        <v>124.55592012118802</v>
      </c>
      <c r="I100" s="304">
        <f t="shared" ca="1" si="42"/>
        <v>129.30225836154676</v>
      </c>
      <c r="J100" s="306">
        <f t="shared" ca="1" si="43"/>
        <v>166.22335342949285</v>
      </c>
      <c r="K100" s="307">
        <f t="shared" ca="1" si="44"/>
        <v>695.48299983895299</v>
      </c>
      <c r="L100" s="304">
        <f t="shared" ca="1" si="29"/>
        <v>715.07118966599069</v>
      </c>
      <c r="M100" s="306">
        <f t="shared" ca="1" si="45"/>
        <v>1.2990092525395098</v>
      </c>
      <c r="N100" s="304">
        <f t="shared" ca="1" si="46"/>
        <v>74.427747718957633</v>
      </c>
      <c r="P100" s="310">
        <f t="shared" ca="1" si="47"/>
        <v>3</v>
      </c>
      <c r="Q100" s="304">
        <f t="shared" ca="1" si="48"/>
        <v>0</v>
      </c>
      <c r="R100" s="306">
        <f t="shared" ca="1" si="49"/>
        <v>0</v>
      </c>
      <c r="S100" s="307">
        <f t="shared" ca="1" si="50"/>
        <v>3.0549999999999997</v>
      </c>
      <c r="T100" s="304">
        <f t="shared" ca="1" si="30"/>
        <v>29.969549999999998</v>
      </c>
      <c r="U100" s="311">
        <f t="shared" ca="1" si="31"/>
        <v>0</v>
      </c>
      <c r="V100" s="306">
        <f t="shared" ca="1" si="32"/>
        <v>1.1426664130226536</v>
      </c>
      <c r="W100" s="304">
        <f t="shared" ca="1" si="33"/>
        <v>39.120513973760396</v>
      </c>
      <c r="Y100" s="314" t="str">
        <f t="shared" ca="1" si="51"/>
        <v/>
      </c>
      <c r="Z100" s="315" t="str">
        <f t="shared" ca="1" si="52"/>
        <v/>
      </c>
      <c r="AA100" s="316" t="str">
        <f t="shared" ca="1" si="53"/>
        <v/>
      </c>
      <c r="AC100" s="310" t="e">
        <f t="shared" ca="1" si="54"/>
        <v>#N/A</v>
      </c>
      <c r="AD100" s="323" t="e">
        <f t="shared" ca="1" si="55"/>
        <v>#N/A</v>
      </c>
      <c r="AE100" s="324">
        <f t="shared" ca="1" si="34"/>
        <v>695.48299983895299</v>
      </c>
      <c r="AG100" s="306">
        <f t="shared" ca="1" si="56"/>
        <v>-22.301656883109786</v>
      </c>
      <c r="AH100" s="304">
        <f t="shared" ca="1" si="57"/>
        <v>-12.851219817480906</v>
      </c>
    </row>
    <row r="101" spans="1:34" x14ac:dyDescent="0.2">
      <c r="A101" s="347">
        <f t="shared" ca="1" si="35"/>
        <v>0.01</v>
      </c>
      <c r="B101" s="304">
        <f t="shared" ca="1" si="36"/>
        <v>4.1699999999999795</v>
      </c>
      <c r="D101" s="306">
        <f t="shared" ca="1" si="37"/>
        <v>-3.4376538916789681</v>
      </c>
      <c r="E101" s="307">
        <f t="shared" ca="1" si="38"/>
        <v>-22.145353548892402</v>
      </c>
      <c r="F101" s="304">
        <f t="shared" ca="1" si="39"/>
        <v>22.410581163468674</v>
      </c>
      <c r="G101" s="306">
        <f t="shared" ca="1" si="40"/>
        <v>34.677246588796734</v>
      </c>
      <c r="H101" s="307">
        <f t="shared" ca="1" si="41"/>
        <v>124.3344665856991</v>
      </c>
      <c r="I101" s="304">
        <f t="shared" ca="1" si="42"/>
        <v>129.07970797972291</v>
      </c>
      <c r="J101" s="306">
        <f t="shared" ca="1" si="43"/>
        <v>166.5702977780754</v>
      </c>
      <c r="K101" s="307">
        <f t="shared" ca="1" si="44"/>
        <v>696.72745177248748</v>
      </c>
      <c r="L101" s="304">
        <f t="shared" ca="1" si="29"/>
        <v>716.36220318722883</v>
      </c>
      <c r="M101" s="306">
        <f t="shared" ca="1" si="45"/>
        <v>1.2988052292019174</v>
      </c>
      <c r="N101" s="304">
        <f t="shared" ca="1" si="46"/>
        <v>74.416058042791406</v>
      </c>
      <c r="P101" s="310">
        <f t="shared" ca="1" si="47"/>
        <v>3</v>
      </c>
      <c r="Q101" s="304">
        <f t="shared" ca="1" si="48"/>
        <v>0</v>
      </c>
      <c r="R101" s="306">
        <f t="shared" ca="1" si="49"/>
        <v>0</v>
      </c>
      <c r="S101" s="307">
        <f t="shared" ca="1" si="50"/>
        <v>3.0549999999999997</v>
      </c>
      <c r="T101" s="304">
        <f t="shared" ca="1" si="30"/>
        <v>29.969549999999998</v>
      </c>
      <c r="U101" s="311">
        <f t="shared" ca="1" si="31"/>
        <v>0</v>
      </c>
      <c r="V101" s="306">
        <f t="shared" ca="1" si="32"/>
        <v>1.1425240500789218</v>
      </c>
      <c r="W101" s="304">
        <f t="shared" ca="1" si="33"/>
        <v>38.981107032570712</v>
      </c>
      <c r="Y101" s="314" t="str">
        <f t="shared" ca="1" si="51"/>
        <v/>
      </c>
      <c r="Z101" s="315" t="str">
        <f t="shared" ca="1" si="52"/>
        <v/>
      </c>
      <c r="AA101" s="316" t="str">
        <f t="shared" ca="1" si="53"/>
        <v/>
      </c>
      <c r="AC101" s="310" t="e">
        <f t="shared" ca="1" si="54"/>
        <v>#N/A</v>
      </c>
      <c r="AD101" s="323" t="e">
        <f t="shared" ca="1" si="55"/>
        <v>#N/A</v>
      </c>
      <c r="AE101" s="324">
        <f t="shared" ca="1" si="34"/>
        <v>696.72745177248748</v>
      </c>
      <c r="AG101" s="306">
        <f t="shared" ca="1" si="56"/>
        <v>-22.255306832897332</v>
      </c>
      <c r="AH101" s="304">
        <f t="shared" ca="1" si="57"/>
        <v>-12.80540555605905</v>
      </c>
    </row>
    <row r="102" spans="1:34" x14ac:dyDescent="0.2">
      <c r="A102" s="347">
        <f t="shared" ca="1" si="35"/>
        <v>0.01</v>
      </c>
      <c r="B102" s="304">
        <f t="shared" ca="1" si="36"/>
        <v>4.1799999999999793</v>
      </c>
      <c r="D102" s="306">
        <f t="shared" ca="1" si="37"/>
        <v>-3.4279113854403369</v>
      </c>
      <c r="E102" s="307">
        <f t="shared" ca="1" si="38"/>
        <v>-22.100697086355897</v>
      </c>
      <c r="F102" s="304">
        <f t="shared" ca="1" si="39"/>
        <v>22.364958935113016</v>
      </c>
      <c r="G102" s="306">
        <f t="shared" ca="1" si="40"/>
        <v>34.642967474942331</v>
      </c>
      <c r="H102" s="307">
        <f t="shared" ca="1" si="41"/>
        <v>124.11345961483555</v>
      </c>
      <c r="I102" s="304">
        <f t="shared" ca="1" si="42"/>
        <v>128.85761930531439</v>
      </c>
      <c r="J102" s="306">
        <f t="shared" ca="1" si="43"/>
        <v>166.91689884839408</v>
      </c>
      <c r="K102" s="307">
        <f t="shared" ca="1" si="44"/>
        <v>697.96969140349017</v>
      </c>
      <c r="L102" s="304">
        <f t="shared" ca="1" si="29"/>
        <v>717.65098846099863</v>
      </c>
      <c r="M102" s="306">
        <f t="shared" ca="1" si="45"/>
        <v>1.2986007046077466</v>
      </c>
      <c r="N102" s="304">
        <f t="shared" ca="1" si="46"/>
        <v>74.404339646738791</v>
      </c>
      <c r="P102" s="310">
        <f t="shared" ca="1" si="47"/>
        <v>3</v>
      </c>
      <c r="Q102" s="304">
        <f t="shared" ca="1" si="48"/>
        <v>0</v>
      </c>
      <c r="R102" s="306">
        <f t="shared" ca="1" si="49"/>
        <v>0</v>
      </c>
      <c r="S102" s="307">
        <f t="shared" ca="1" si="50"/>
        <v>3.0549999999999997</v>
      </c>
      <c r="T102" s="304">
        <f t="shared" ca="1" si="30"/>
        <v>29.969549999999998</v>
      </c>
      <c r="U102" s="311">
        <f t="shared" ca="1" si="31"/>
        <v>0</v>
      </c>
      <c r="V102" s="306">
        <f t="shared" ca="1" si="32"/>
        <v>1.1423819572917446</v>
      </c>
      <c r="W102" s="304">
        <f t="shared" ca="1" si="33"/>
        <v>38.842252876934936</v>
      </c>
      <c r="Y102" s="314" t="str">
        <f t="shared" ca="1" si="51"/>
        <v/>
      </c>
      <c r="Z102" s="315" t="str">
        <f t="shared" ca="1" si="52"/>
        <v/>
      </c>
      <c r="AA102" s="316" t="str">
        <f t="shared" ca="1" si="53"/>
        <v/>
      </c>
      <c r="AC102" s="310" t="e">
        <f t="shared" ca="1" si="54"/>
        <v>#N/A</v>
      </c>
      <c r="AD102" s="323" t="e">
        <f t="shared" ca="1" si="55"/>
        <v>#N/A</v>
      </c>
      <c r="AE102" s="324">
        <f t="shared" ca="1" si="34"/>
        <v>697.96969140349017</v>
      </c>
      <c r="AG102" s="306">
        <f t="shared" ca="1" si="56"/>
        <v>-22.209136948558715</v>
      </c>
      <c r="AH102" s="304">
        <f t="shared" ca="1" si="57"/>
        <v>-12.759773169417583</v>
      </c>
    </row>
    <row r="103" spans="1:34" x14ac:dyDescent="0.2">
      <c r="A103" s="347">
        <f t="shared" ca="1" si="35"/>
        <v>0.01</v>
      </c>
      <c r="B103" s="304">
        <f t="shared" ca="1" si="36"/>
        <v>4.1899999999999791</v>
      </c>
      <c r="D103" s="306">
        <f t="shared" ca="1" si="37"/>
        <v>-3.4182055856670641</v>
      </c>
      <c r="E103" s="307">
        <f t="shared" ca="1" si="38"/>
        <v>-22.056217683827349</v>
      </c>
      <c r="F103" s="304">
        <f t="shared" ca="1" si="39"/>
        <v>22.319517645824334</v>
      </c>
      <c r="G103" s="306">
        <f t="shared" ca="1" si="40"/>
        <v>34.608785419085663</v>
      </c>
      <c r="H103" s="307">
        <f t="shared" ca="1" si="41"/>
        <v>123.89289743799728</v>
      </c>
      <c r="I103" s="304">
        <f t="shared" ca="1" si="42"/>
        <v>128.63599054606152</v>
      </c>
      <c r="J103" s="306">
        <f t="shared" ca="1" si="43"/>
        <v>167.26315761286423</v>
      </c>
      <c r="K103" s="307">
        <f t="shared" ca="1" si="44"/>
        <v>699.20972318875431</v>
      </c>
      <c r="L103" s="304">
        <f t="shared" ca="1" si="29"/>
        <v>718.9375500669862</v>
      </c>
      <c r="M103" s="306">
        <f t="shared" ca="1" si="45"/>
        <v>1.2983956773995375</v>
      </c>
      <c r="N103" s="304">
        <f t="shared" ca="1" si="46"/>
        <v>74.39259245302307</v>
      </c>
      <c r="P103" s="310">
        <f t="shared" ca="1" si="47"/>
        <v>3</v>
      </c>
      <c r="Q103" s="304">
        <f t="shared" ca="1" si="48"/>
        <v>0</v>
      </c>
      <c r="R103" s="306">
        <f t="shared" ca="1" si="49"/>
        <v>0</v>
      </c>
      <c r="S103" s="307">
        <f t="shared" ca="1" si="50"/>
        <v>3.0549999999999997</v>
      </c>
      <c r="T103" s="304">
        <f t="shared" ca="1" si="30"/>
        <v>29.969549999999998</v>
      </c>
      <c r="U103" s="311">
        <f t="shared" ca="1" si="31"/>
        <v>0</v>
      </c>
      <c r="V103" s="306">
        <f t="shared" ca="1" si="32"/>
        <v>1.142240134057227</v>
      </c>
      <c r="W103" s="304">
        <f t="shared" ca="1" si="33"/>
        <v>38.703948683430575</v>
      </c>
      <c r="Y103" s="314" t="str">
        <f t="shared" ca="1" si="51"/>
        <v/>
      </c>
      <c r="Z103" s="315" t="str">
        <f t="shared" ca="1" si="52"/>
        <v/>
      </c>
      <c r="AA103" s="316" t="str">
        <f t="shared" ca="1" si="53"/>
        <v/>
      </c>
      <c r="AC103" s="310" t="e">
        <f t="shared" ca="1" si="54"/>
        <v>#N/A</v>
      </c>
      <c r="AD103" s="323" t="e">
        <f t="shared" ca="1" si="55"/>
        <v>#N/A</v>
      </c>
      <c r="AE103" s="324">
        <f t="shared" ca="1" si="34"/>
        <v>699.20972318875431</v>
      </c>
      <c r="AG103" s="306">
        <f t="shared" ca="1" si="56"/>
        <v>-22.163146293413433</v>
      </c>
      <c r="AH103" s="304">
        <f t="shared" ca="1" si="57"/>
        <v>-12.714321727310946</v>
      </c>
    </row>
    <row r="104" spans="1:34" x14ac:dyDescent="0.2">
      <c r="A104" s="347">
        <f t="shared" ca="1" si="35"/>
        <v>0.01</v>
      </c>
      <c r="B104" s="304">
        <f t="shared" ca="1" si="36"/>
        <v>4.1999999999999789</v>
      </c>
      <c r="D104" s="306">
        <f t="shared" ca="1" si="37"/>
        <v>-3.4085363017521897</v>
      </c>
      <c r="E104" s="307">
        <f t="shared" ca="1" si="38"/>
        <v>-22.011914436841025</v>
      </c>
      <c r="F104" s="304">
        <f t="shared" ca="1" si="39"/>
        <v>22.274256371317378</v>
      </c>
      <c r="G104" s="306">
        <f t="shared" ca="1" si="40"/>
        <v>34.574700056068139</v>
      </c>
      <c r="H104" s="307">
        <f t="shared" ca="1" si="41"/>
        <v>123.67277829362887</v>
      </c>
      <c r="I104" s="304">
        <f t="shared" ca="1" si="42"/>
        <v>128.41481991901153</v>
      </c>
      <c r="J104" s="306">
        <f t="shared" ca="1" si="43"/>
        <v>167.60907504024001</v>
      </c>
      <c r="K104" s="307">
        <f t="shared" ca="1" si="44"/>
        <v>700.44755156741246</v>
      </c>
      <c r="L104" s="304">
        <f t="shared" ca="1" si="29"/>
        <v>720.22189256688648</v>
      </c>
      <c r="M104" s="306">
        <f t="shared" ca="1" si="45"/>
        <v>1.2981901462144196</v>
      </c>
      <c r="N104" s="304">
        <f t="shared" ca="1" si="46"/>
        <v>74.380816383557487</v>
      </c>
      <c r="P104" s="310">
        <f t="shared" ca="1" si="47"/>
        <v>3</v>
      </c>
      <c r="Q104" s="304">
        <f t="shared" ca="1" si="48"/>
        <v>0</v>
      </c>
      <c r="R104" s="306">
        <f t="shared" ca="1" si="49"/>
        <v>0</v>
      </c>
      <c r="S104" s="307">
        <f t="shared" ca="1" si="50"/>
        <v>3.0549999999999997</v>
      </c>
      <c r="T104" s="304">
        <f t="shared" ca="1" si="30"/>
        <v>29.969549999999998</v>
      </c>
      <c r="U104" s="311">
        <f t="shared" ca="1" si="31"/>
        <v>0</v>
      </c>
      <c r="V104" s="306">
        <f t="shared" ca="1" si="32"/>
        <v>1.1420985797739325</v>
      </c>
      <c r="W104" s="304">
        <f t="shared" ca="1" si="33"/>
        <v>38.566191646968939</v>
      </c>
      <c r="Y104" s="314" t="str">
        <f t="shared" ca="1" si="51"/>
        <v/>
      </c>
      <c r="Z104" s="315" t="str">
        <f t="shared" ca="1" si="52"/>
        <v/>
      </c>
      <c r="AA104" s="316" t="str">
        <f t="shared" ca="1" si="53"/>
        <v/>
      </c>
      <c r="AC104" s="310" t="e">
        <f t="shared" ca="1" si="54"/>
        <v>#N/A</v>
      </c>
      <c r="AD104" s="323" t="e">
        <f t="shared" ca="1" si="55"/>
        <v>#N/A</v>
      </c>
      <c r="AE104" s="324">
        <f t="shared" ca="1" si="34"/>
        <v>700.44755156741246</v>
      </c>
      <c r="AG104" s="306">
        <f t="shared" ca="1" si="56"/>
        <v>-22.117333936797916</v>
      </c>
      <c r="AH104" s="304">
        <f t="shared" ca="1" si="57"/>
        <v>-12.669050305541925</v>
      </c>
    </row>
    <row r="105" spans="1:34" x14ac:dyDescent="0.2">
      <c r="A105" s="347">
        <f t="shared" ca="1" si="35"/>
        <v>0.1</v>
      </c>
      <c r="B105" s="304">
        <f t="shared" ca="1" si="36"/>
        <v>4.2999999999999785</v>
      </c>
      <c r="D105" s="306">
        <f t="shared" ca="1" si="37"/>
        <v>-3.3989033443232919</v>
      </c>
      <c r="E105" s="307">
        <f t="shared" ca="1" si="38"/>
        <v>-21.967786446803693</v>
      </c>
      <c r="F105" s="304">
        <f t="shared" ca="1" si="39"/>
        <v>22.229174193307859</v>
      </c>
      <c r="G105" s="306">
        <f t="shared" ca="1" si="40"/>
        <v>34.234809721635813</v>
      </c>
      <c r="H105" s="307">
        <f t="shared" ca="1" si="41"/>
        <v>121.4759996489485</v>
      </c>
      <c r="I105" s="304">
        <f t="shared" ca="1" si="42"/>
        <v>126.20792640475457</v>
      </c>
      <c r="J105" s="306">
        <f t="shared" ca="1" si="43"/>
        <v>171.04955052912521</v>
      </c>
      <c r="K105" s="307">
        <f t="shared" ca="1" si="44"/>
        <v>712.70499046454131</v>
      </c>
      <c r="L105" s="304">
        <f t="shared" ca="1" si="29"/>
        <v>732.94362141250508</v>
      </c>
      <c r="M105" s="306">
        <f t="shared" ca="1" si="45"/>
        <v>1.2960973546930596</v>
      </c>
      <c r="N105" s="304">
        <f t="shared" ca="1" si="46"/>
        <v>74.260908261982806</v>
      </c>
      <c r="P105" s="310">
        <f t="shared" ca="1" si="47"/>
        <v>23</v>
      </c>
      <c r="Q105" s="304">
        <f t="shared" ca="1" si="48"/>
        <v>0</v>
      </c>
      <c r="R105" s="306">
        <f t="shared" ca="1" si="49"/>
        <v>0</v>
      </c>
      <c r="S105" s="307">
        <f t="shared" ca="1" si="50"/>
        <v>3.0549999999999997</v>
      </c>
      <c r="T105" s="304">
        <f t="shared" ca="1" si="30"/>
        <v>29.969549999999998</v>
      </c>
      <c r="U105" s="311">
        <f t="shared" ca="1" si="31"/>
        <v>0</v>
      </c>
      <c r="V105" s="306">
        <f t="shared" ca="1" si="32"/>
        <v>1.14069776968088</v>
      </c>
      <c r="W105" s="304">
        <f t="shared" ca="1" si="33"/>
        <v>37.20632064520187</v>
      </c>
      <c r="Y105" s="314" t="str">
        <f t="shared" ca="1" si="51"/>
        <v/>
      </c>
      <c r="Z105" s="315" t="str">
        <f t="shared" ca="1" si="52"/>
        <v/>
      </c>
      <c r="AA105" s="316" t="str">
        <f t="shared" ca="1" si="53"/>
        <v/>
      </c>
      <c r="AC105" s="310" t="e">
        <f t="shared" ca="1" si="54"/>
        <v>#N/A</v>
      </c>
      <c r="AD105" s="323" t="e">
        <f t="shared" ca="1" si="55"/>
        <v>#N/A</v>
      </c>
      <c r="AE105" s="324">
        <f t="shared" ca="1" si="34"/>
        <v>712.70499046454131</v>
      </c>
      <c r="AG105" s="306">
        <f t="shared" ca="1" si="56"/>
        <v>-22.07169895401821</v>
      </c>
      <c r="AH105" s="304">
        <f t="shared" ca="1" si="57"/>
        <v>-12.623957985914547</v>
      </c>
    </row>
    <row r="106" spans="1:34" x14ac:dyDescent="0.2">
      <c r="A106" s="347">
        <f t="shared" ca="1" si="35"/>
        <v>0.1</v>
      </c>
      <c r="B106" s="304">
        <f t="shared" ca="1" si="36"/>
        <v>4.3999999999999782</v>
      </c>
      <c r="D106" s="306">
        <f t="shared" ca="1" si="37"/>
        <v>-3.3035949759641161</v>
      </c>
      <c r="E106" s="307">
        <f t="shared" ca="1" si="38"/>
        <v>-21.532206298312378</v>
      </c>
      <c r="F106" s="304">
        <f t="shared" ca="1" si="39"/>
        <v>21.784160480456862</v>
      </c>
      <c r="G106" s="306">
        <f t="shared" ca="1" si="40"/>
        <v>33.904450224039401</v>
      </c>
      <c r="H106" s="307">
        <f t="shared" ca="1" si="41"/>
        <v>119.32277901911726</v>
      </c>
      <c r="I106" s="304">
        <f t="shared" ca="1" si="42"/>
        <v>124.04610972472879</v>
      </c>
      <c r="J106" s="306">
        <f t="shared" ca="1" si="43"/>
        <v>174.45651352640897</v>
      </c>
      <c r="K106" s="307">
        <f t="shared" ca="1" si="44"/>
        <v>724.74492939794459</v>
      </c>
      <c r="L106" s="304">
        <f t="shared" ca="1" si="29"/>
        <v>745.44636815791239</v>
      </c>
      <c r="M106" s="306">
        <f t="shared" ca="1" si="45"/>
        <v>1.2939521562216172</v>
      </c>
      <c r="N106" s="304">
        <f t="shared" ca="1" si="46"/>
        <v>74.137997443351225</v>
      </c>
      <c r="P106" s="310">
        <f t="shared" ca="1" si="47"/>
        <v>23</v>
      </c>
      <c r="Q106" s="304">
        <f t="shared" ca="1" si="48"/>
        <v>0</v>
      </c>
      <c r="R106" s="306">
        <f t="shared" ca="1" si="49"/>
        <v>0</v>
      </c>
      <c r="S106" s="307">
        <f t="shared" ca="1" si="50"/>
        <v>3.0549999999999997</v>
      </c>
      <c r="T106" s="304">
        <f t="shared" ca="1" si="30"/>
        <v>29.969549999999998</v>
      </c>
      <c r="U106" s="311">
        <f t="shared" ca="1" si="31"/>
        <v>0</v>
      </c>
      <c r="V106" s="306">
        <f t="shared" ca="1" si="32"/>
        <v>1.1393234291628724</v>
      </c>
      <c r="W106" s="304">
        <f t="shared" ca="1" si="33"/>
        <v>35.899317754086155</v>
      </c>
      <c r="Y106" s="314" t="str">
        <f t="shared" ca="1" si="51"/>
        <v/>
      </c>
      <c r="Z106" s="315" t="str">
        <f t="shared" ca="1" si="52"/>
        <v/>
      </c>
      <c r="AA106" s="316" t="str">
        <f t="shared" ca="1" si="53"/>
        <v/>
      </c>
      <c r="AC106" s="310" t="e">
        <f t="shared" ca="1" si="54"/>
        <v>#N/A</v>
      </c>
      <c r="AD106" s="323" t="e">
        <f t="shared" ca="1" si="55"/>
        <v>#N/A</v>
      </c>
      <c r="AE106" s="324">
        <f t="shared" ca="1" si="34"/>
        <v>724.74492939794459</v>
      </c>
      <c r="AG106" s="306">
        <f t="shared" ca="1" si="56"/>
        <v>-21.621021023538233</v>
      </c>
      <c r="AH106" s="304">
        <f t="shared" ca="1" si="57"/>
        <v>-12.178828361768208</v>
      </c>
    </row>
    <row r="107" spans="1:34" x14ac:dyDescent="0.2">
      <c r="A107" s="347">
        <f t="shared" ca="1" si="35"/>
        <v>0.1</v>
      </c>
      <c r="B107" s="304">
        <f t="shared" ca="1" si="36"/>
        <v>4.4999999999999778</v>
      </c>
      <c r="D107" s="306">
        <f t="shared" ca="1" si="37"/>
        <v>-3.2118003298281805</v>
      </c>
      <c r="E107" s="307">
        <f t="shared" ca="1" si="38"/>
        <v>-21.113558632485514</v>
      </c>
      <c r="F107" s="304">
        <f t="shared" ca="1" si="39"/>
        <v>21.356451472238732</v>
      </c>
      <c r="G107" s="306">
        <f t="shared" ca="1" si="40"/>
        <v>33.583270191056585</v>
      </c>
      <c r="H107" s="307">
        <f t="shared" ca="1" si="41"/>
        <v>117.21142315586872</v>
      </c>
      <c r="I107" s="304">
        <f t="shared" ca="1" si="42"/>
        <v>121.92765787527301</v>
      </c>
      <c r="J107" s="306">
        <f t="shared" ca="1" si="43"/>
        <v>177.83089954716377</v>
      </c>
      <c r="K107" s="307">
        <f t="shared" ca="1" si="44"/>
        <v>736.57163950669394</v>
      </c>
      <c r="L107" s="304">
        <f t="shared" ca="1" si="29"/>
        <v>757.73452406455158</v>
      </c>
      <c r="M107" s="306">
        <f t="shared" ca="1" si="45"/>
        <v>1.2917530779686486</v>
      </c>
      <c r="N107" s="304">
        <f t="shared" ca="1" si="46"/>
        <v>74.011999540637134</v>
      </c>
      <c r="P107" s="310">
        <f t="shared" ca="1" si="47"/>
        <v>23</v>
      </c>
      <c r="Q107" s="304">
        <f t="shared" ca="1" si="48"/>
        <v>0</v>
      </c>
      <c r="R107" s="306">
        <f t="shared" ca="1" si="49"/>
        <v>0</v>
      </c>
      <c r="S107" s="307">
        <f t="shared" ca="1" si="50"/>
        <v>3.0549999999999997</v>
      </c>
      <c r="T107" s="304">
        <f t="shared" ca="1" si="30"/>
        <v>29.969549999999998</v>
      </c>
      <c r="U107" s="311">
        <f t="shared" ca="1" si="31"/>
        <v>0</v>
      </c>
      <c r="V107" s="306">
        <f t="shared" ca="1" si="32"/>
        <v>1.1379749821637182</v>
      </c>
      <c r="W107" s="304">
        <f t="shared" ca="1" si="33"/>
        <v>34.642565498103842</v>
      </c>
      <c r="Y107" s="314" t="str">
        <f t="shared" ca="1" si="51"/>
        <v/>
      </c>
      <c r="Z107" s="315" t="str">
        <f t="shared" ca="1" si="52"/>
        <v/>
      </c>
      <c r="AA107" s="316" t="str">
        <f t="shared" ca="1" si="53"/>
        <v/>
      </c>
      <c r="AC107" s="310" t="e">
        <f t="shared" ca="1" si="54"/>
        <v>#N/A</v>
      </c>
      <c r="AD107" s="323" t="e">
        <f t="shared" ca="1" si="55"/>
        <v>#N/A</v>
      </c>
      <c r="AE107" s="324">
        <f t="shared" ca="1" si="34"/>
        <v>736.57163950669394</v>
      </c>
      <c r="AG107" s="306">
        <f t="shared" ca="1" si="56"/>
        <v>-21.187466670706215</v>
      </c>
      <c r="AH107" s="304">
        <f t="shared" ca="1" si="57"/>
        <v>-11.75100417482362</v>
      </c>
    </row>
    <row r="108" spans="1:34" x14ac:dyDescent="0.2">
      <c r="A108" s="347">
        <f t="shared" ca="1" si="35"/>
        <v>0.1</v>
      </c>
      <c r="B108" s="304">
        <f t="shared" ca="1" si="36"/>
        <v>4.5999999999999774</v>
      </c>
      <c r="D108" s="306">
        <f t="shared" ca="1" si="37"/>
        <v>-3.1233423092966337</v>
      </c>
      <c r="E108" s="307">
        <f t="shared" ca="1" si="38"/>
        <v>-20.711005024016039</v>
      </c>
      <c r="F108" s="304">
        <f t="shared" ca="1" si="39"/>
        <v>20.945190290036994</v>
      </c>
      <c r="G108" s="306">
        <f t="shared" ca="1" si="40"/>
        <v>33.27093596012692</v>
      </c>
      <c r="H108" s="307">
        <f t="shared" ca="1" si="41"/>
        <v>115.14032265346711</v>
      </c>
      <c r="I108" s="304">
        <f t="shared" ca="1" si="42"/>
        <v>119.85094526288634</v>
      </c>
      <c r="J108" s="306">
        <f t="shared" ca="1" si="43"/>
        <v>181.17360985472294</v>
      </c>
      <c r="K108" s="307">
        <f t="shared" ca="1" si="44"/>
        <v>748.1892267971607</v>
      </c>
      <c r="L108" s="304">
        <f t="shared" ca="1" si="29"/>
        <v>769.81231219247491</v>
      </c>
      <c r="M108" s="306">
        <f t="shared" ca="1" si="45"/>
        <v>1.2894985861495893</v>
      </c>
      <c r="N108" s="304">
        <f t="shared" ca="1" si="46"/>
        <v>73.882826674458258</v>
      </c>
      <c r="P108" s="310">
        <f t="shared" ca="1" si="47"/>
        <v>23</v>
      </c>
      <c r="Q108" s="304">
        <f t="shared" ca="1" si="48"/>
        <v>0</v>
      </c>
      <c r="R108" s="306">
        <f t="shared" ca="1" si="49"/>
        <v>0</v>
      </c>
      <c r="S108" s="307">
        <f t="shared" ca="1" si="50"/>
        <v>3.0549999999999997</v>
      </c>
      <c r="T108" s="304">
        <f t="shared" ca="1" si="30"/>
        <v>29.969549999999998</v>
      </c>
      <c r="U108" s="311">
        <f t="shared" ca="1" si="31"/>
        <v>0</v>
      </c>
      <c r="V108" s="306">
        <f t="shared" ca="1" si="32"/>
        <v>1.1366518754665318</v>
      </c>
      <c r="W108" s="304">
        <f t="shared" ca="1" si="33"/>
        <v>33.433609803437733</v>
      </c>
      <c r="Y108" s="314" t="str">
        <f t="shared" ca="1" si="51"/>
        <v/>
      </c>
      <c r="Z108" s="315" t="str">
        <f t="shared" ca="1" si="52"/>
        <v/>
      </c>
      <c r="AA108" s="316" t="str">
        <f t="shared" ca="1" si="53"/>
        <v/>
      </c>
      <c r="AC108" s="310" t="e">
        <f t="shared" ca="1" si="54"/>
        <v>#N/A</v>
      </c>
      <c r="AD108" s="323" t="e">
        <f t="shared" ca="1" si="55"/>
        <v>#N/A</v>
      </c>
      <c r="AE108" s="324">
        <f t="shared" ca="1" si="34"/>
        <v>748.1892267971607</v>
      </c>
      <c r="AG108" s="306">
        <f t="shared" ca="1" si="56"/>
        <v>-20.770171974566551</v>
      </c>
      <c r="AH108" s="304">
        <f t="shared" ca="1" si="57"/>
        <v>-11.339628640950522</v>
      </c>
    </row>
    <row r="109" spans="1:34" x14ac:dyDescent="0.2">
      <c r="A109" s="347">
        <f t="shared" ca="1" si="35"/>
        <v>0.1</v>
      </c>
      <c r="B109" s="304">
        <f t="shared" ca="1" si="36"/>
        <v>4.6999999999999771</v>
      </c>
      <c r="D109" s="306">
        <f t="shared" ca="1" si="37"/>
        <v>-3.0380548447636659</v>
      </c>
      <c r="E109" s="307">
        <f t="shared" ca="1" si="38"/>
        <v>-20.323759380987461</v>
      </c>
      <c r="F109" s="304">
        <f t="shared" ca="1" si="39"/>
        <v>20.549573538544973</v>
      </c>
      <c r="G109" s="306">
        <f t="shared" ca="1" si="40"/>
        <v>32.967130475650556</v>
      </c>
      <c r="H109" s="307">
        <f t="shared" ca="1" si="41"/>
        <v>113.10794671536836</v>
      </c>
      <c r="I109" s="304">
        <f t="shared" ca="1" si="42"/>
        <v>117.81442739310485</v>
      </c>
      <c r="J109" s="306">
        <f t="shared" ca="1" si="43"/>
        <v>184.4855131765118</v>
      </c>
      <c r="K109" s="307">
        <f t="shared" ca="1" si="44"/>
        <v>759.60164026560244</v>
      </c>
      <c r="L109" s="304">
        <f t="shared" ca="1" si="29"/>
        <v>781.68379570398838</v>
      </c>
      <c r="M109" s="306">
        <f t="shared" ca="1" si="45"/>
        <v>1.2871870830931504</v>
      </c>
      <c r="N109" s="304">
        <f t="shared" ca="1" si="46"/>
        <v>73.750387304992728</v>
      </c>
      <c r="P109" s="310">
        <f t="shared" ca="1" si="47"/>
        <v>23</v>
      </c>
      <c r="Q109" s="304">
        <f t="shared" ca="1" si="48"/>
        <v>0</v>
      </c>
      <c r="R109" s="306">
        <f t="shared" ca="1" si="49"/>
        <v>0</v>
      </c>
      <c r="S109" s="307">
        <f t="shared" ca="1" si="50"/>
        <v>3.0549999999999997</v>
      </c>
      <c r="T109" s="304">
        <f t="shared" ca="1" si="30"/>
        <v>29.969549999999998</v>
      </c>
      <c r="U109" s="311">
        <f t="shared" ca="1" si="31"/>
        <v>0</v>
      </c>
      <c r="V109" s="306">
        <f t="shared" ca="1" si="32"/>
        <v>1.13535357754452</v>
      </c>
      <c r="W109" s="304">
        <f t="shared" ca="1" si="33"/>
        <v>32.270147897510874</v>
      </c>
      <c r="Y109" s="314" t="str">
        <f t="shared" ca="1" si="51"/>
        <v/>
      </c>
      <c r="Z109" s="315" t="str">
        <f t="shared" ca="1" si="52"/>
        <v/>
      </c>
      <c r="AA109" s="316" t="str">
        <f t="shared" ca="1" si="53"/>
        <v>Satellite</v>
      </c>
      <c r="AC109" s="310" t="e">
        <f t="shared" ca="1" si="54"/>
        <v>#N/A</v>
      </c>
      <c r="AD109" s="323" t="e">
        <f t="shared" ca="1" si="55"/>
        <v>#N/A</v>
      </c>
      <c r="AE109" s="324">
        <f t="shared" ca="1" si="34"/>
        <v>759.60164026560244</v>
      </c>
      <c r="AG109" s="306">
        <f t="shared" ca="1" si="56"/>
        <v>-20.368326136162345</v>
      </c>
      <c r="AH109" s="304">
        <f t="shared" ca="1" si="57"/>
        <v>-10.943898462663743</v>
      </c>
    </row>
    <row r="110" spans="1:34" x14ac:dyDescent="0.2">
      <c r="A110" s="347">
        <f t="shared" ca="1" si="35"/>
        <v>0.1</v>
      </c>
      <c r="B110" s="304">
        <f t="shared" ca="1" si="36"/>
        <v>4.7999999999999767</v>
      </c>
      <c r="D110" s="306">
        <f t="shared" ca="1" si="37"/>
        <v>-2.9557820769849403</v>
      </c>
      <c r="E110" s="307">
        <f t="shared" ca="1" si="38"/>
        <v>-19.951084068957204</v>
      </c>
      <c r="F110" s="304">
        <f t="shared" ca="1" si="39"/>
        <v>20.1688473446854</v>
      </c>
      <c r="G110" s="306">
        <f t="shared" ca="1" si="40"/>
        <v>32.671552267952059</v>
      </c>
      <c r="H110" s="307">
        <f t="shared" ca="1" si="41"/>
        <v>111.11283830847263</v>
      </c>
      <c r="I110" s="304">
        <f t="shared" ca="1" si="42"/>
        <v>115.81663595771683</v>
      </c>
      <c r="J110" s="306">
        <f t="shared" ca="1" si="43"/>
        <v>187.76744731369195</v>
      </c>
      <c r="K110" s="307">
        <f t="shared" ca="1" si="44"/>
        <v>770.81267951679445</v>
      </c>
      <c r="L110" s="304">
        <f t="shared" ca="1" si="29"/>
        <v>793.35288565338976</v>
      </c>
      <c r="M110" s="306">
        <f t="shared" ca="1" si="45"/>
        <v>1.2848169041364264</v>
      </c>
      <c r="N110" s="304">
        <f t="shared" ca="1" si="46"/>
        <v>73.614586054081713</v>
      </c>
      <c r="P110" s="310">
        <f t="shared" ca="1" si="47"/>
        <v>23</v>
      </c>
      <c r="Q110" s="304">
        <f t="shared" ca="1" si="48"/>
        <v>0</v>
      </c>
      <c r="R110" s="306">
        <f t="shared" ca="1" si="49"/>
        <v>0</v>
      </c>
      <c r="S110" s="307">
        <f t="shared" ca="1" si="50"/>
        <v>3.0549999999999997</v>
      </c>
      <c r="T110" s="304">
        <f t="shared" ca="1" si="30"/>
        <v>29.969549999999998</v>
      </c>
      <c r="U110" s="311">
        <f t="shared" ca="1" si="31"/>
        <v>0</v>
      </c>
      <c r="V110" s="306">
        <f t="shared" ca="1" si="32"/>
        <v>1.1340795774842989</v>
      </c>
      <c r="W110" s="304">
        <f t="shared" ca="1" si="33"/>
        <v>31.150017246096773</v>
      </c>
      <c r="Y110" s="314" t="str">
        <f t="shared" ca="1" si="51"/>
        <v/>
      </c>
      <c r="Z110" s="315" t="str">
        <f t="shared" ca="1" si="52"/>
        <v/>
      </c>
      <c r="AA110" s="316" t="str">
        <f t="shared" ca="1" si="53"/>
        <v/>
      </c>
      <c r="AC110" s="310" t="e">
        <f t="shared" ca="1" si="54"/>
        <v>#N/A</v>
      </c>
      <c r="AD110" s="323" t="e">
        <f t="shared" ca="1" si="55"/>
        <v>#N/A</v>
      </c>
      <c r="AE110" s="324">
        <f t="shared" ca="1" si="34"/>
        <v>770.81267951679445</v>
      </c>
      <c r="AG110" s="306">
        <f t="shared" ca="1" si="56"/>
        <v>-19.981167495898475</v>
      </c>
      <c r="AH110" s="304">
        <f t="shared" ca="1" si="57"/>
        <v>-10.563059868252333</v>
      </c>
    </row>
    <row r="111" spans="1:34" x14ac:dyDescent="0.2">
      <c r="A111" s="347">
        <f t="shared" ca="1" si="35"/>
        <v>0.1</v>
      </c>
      <c r="B111" s="304">
        <f t="shared" ca="1" si="36"/>
        <v>4.8999999999999764</v>
      </c>
      <c r="D111" s="306">
        <f t="shared" ca="1" si="37"/>
        <v>-2.8763776105120682</v>
      </c>
      <c r="E111" s="307">
        <f t="shared" ca="1" si="38"/>
        <v>-19.592286367349629</v>
      </c>
      <c r="F111" s="304">
        <f t="shared" ca="1" si="39"/>
        <v>19.802303736143664</v>
      </c>
      <c r="G111" s="306">
        <f t="shared" ca="1" si="40"/>
        <v>32.383914506900851</v>
      </c>
      <c r="H111" s="307">
        <f t="shared" ca="1" si="41"/>
        <v>109.15360967173767</v>
      </c>
      <c r="I111" s="304">
        <f t="shared" ca="1" si="42"/>
        <v>113.85617428651082</v>
      </c>
      <c r="J111" s="306">
        <f t="shared" ca="1" si="43"/>
        <v>191.0202206524346</v>
      </c>
      <c r="K111" s="307">
        <f t="shared" ca="1" si="44"/>
        <v>781.82600191580491</v>
      </c>
      <c r="L111" s="304">
        <f t="shared" ca="1" si="29"/>
        <v>804.82334830058016</v>
      </c>
      <c r="M111" s="306">
        <f t="shared" ca="1" si="45"/>
        <v>1.2823863143375462</v>
      </c>
      <c r="N111" s="304">
        <f t="shared" ca="1" si="46"/>
        <v>73.475323516878333</v>
      </c>
      <c r="P111" s="310">
        <f t="shared" ca="1" si="47"/>
        <v>23</v>
      </c>
      <c r="Q111" s="304">
        <f t="shared" ca="1" si="48"/>
        <v>0</v>
      </c>
      <c r="R111" s="306">
        <f t="shared" ca="1" si="49"/>
        <v>0</v>
      </c>
      <c r="S111" s="307">
        <f t="shared" ca="1" si="50"/>
        <v>3.0549999999999997</v>
      </c>
      <c r="T111" s="304">
        <f t="shared" ca="1" si="30"/>
        <v>29.969549999999998</v>
      </c>
      <c r="U111" s="311">
        <f t="shared" ca="1" si="31"/>
        <v>0</v>
      </c>
      <c r="V111" s="306">
        <f t="shared" ca="1" si="32"/>
        <v>1.1328293839763099</v>
      </c>
      <c r="W111" s="304">
        <f t="shared" ca="1" si="33"/>
        <v>30.071185427309523</v>
      </c>
      <c r="Y111" s="314" t="str">
        <f t="shared" ca="1" si="51"/>
        <v/>
      </c>
      <c r="Z111" s="315" t="str">
        <f t="shared" ca="1" si="52"/>
        <v/>
      </c>
      <c r="AA111" s="316" t="str">
        <f t="shared" ca="1" si="53"/>
        <v/>
      </c>
      <c r="AC111" s="310" t="e">
        <f t="shared" ca="1" si="54"/>
        <v>#N/A</v>
      </c>
      <c r="AD111" s="323" t="e">
        <f t="shared" ca="1" si="55"/>
        <v>#N/A</v>
      </c>
      <c r="AE111" s="324">
        <f t="shared" ca="1" si="34"/>
        <v>781.82600191580491</v>
      </c>
      <c r="AG111" s="306">
        <f t="shared" ca="1" si="56"/>
        <v>-19.607979889019671</v>
      </c>
      <c r="AH111" s="304">
        <f t="shared" ca="1" si="57"/>
        <v>-10.196404990539042</v>
      </c>
    </row>
    <row r="112" spans="1:34" x14ac:dyDescent="0.2">
      <c r="A112" s="347">
        <f t="shared" ca="1" si="35"/>
        <v>0.1</v>
      </c>
      <c r="B112" s="304">
        <f t="shared" ca="1" si="36"/>
        <v>4.999999999999976</v>
      </c>
      <c r="D112" s="306">
        <f t="shared" ca="1" si="37"/>
        <v>-2.7997038304163775</v>
      </c>
      <c r="E112" s="307">
        <f t="shared" ca="1" si="38"/>
        <v>-19.246715225906883</v>
      </c>
      <c r="F112" s="304">
        <f t="shared" ca="1" si="39"/>
        <v>19.449277326553908</v>
      </c>
      <c r="G112" s="306">
        <f t="shared" ca="1" si="40"/>
        <v>32.103944123859215</v>
      </c>
      <c r="H112" s="307">
        <f t="shared" ca="1" si="41"/>
        <v>107.22893814914698</v>
      </c>
      <c r="I112" s="304">
        <f t="shared" ca="1" si="42"/>
        <v>111.93171313305922</v>
      </c>
      <c r="J112" s="306">
        <f t="shared" ca="1" si="43"/>
        <v>194.24461358397261</v>
      </c>
      <c r="K112" s="307">
        <f t="shared" ca="1" si="44"/>
        <v>792.64512930684919</v>
      </c>
      <c r="L112" s="304">
        <f t="shared" ca="1" si="29"/>
        <v>816.09881198311916</v>
      </c>
      <c r="M112" s="306">
        <f t="shared" ca="1" si="45"/>
        <v>1.2798935049938895</v>
      </c>
      <c r="N112" s="304">
        <f t="shared" ca="1" si="46"/>
        <v>73.332496062356029</v>
      </c>
      <c r="P112" s="310">
        <f t="shared" ca="1" si="47"/>
        <v>23</v>
      </c>
      <c r="Q112" s="304">
        <f t="shared" ca="1" si="48"/>
        <v>0</v>
      </c>
      <c r="R112" s="306">
        <f t="shared" ca="1" si="49"/>
        <v>0</v>
      </c>
      <c r="S112" s="307">
        <f t="shared" ca="1" si="50"/>
        <v>3.0549999999999997</v>
      </c>
      <c r="T112" s="304">
        <f t="shared" ca="1" si="30"/>
        <v>29.969549999999998</v>
      </c>
      <c r="U112" s="311">
        <f t="shared" ca="1" si="31"/>
        <v>0</v>
      </c>
      <c r="V112" s="306">
        <f t="shared" ca="1" si="32"/>
        <v>1.1316025243673979</v>
      </c>
      <c r="W112" s="304">
        <f t="shared" ca="1" si="33"/>
        <v>29.031740852670495</v>
      </c>
      <c r="Y112" s="314" t="str">
        <f t="shared" ca="1" si="51"/>
        <v/>
      </c>
      <c r="Z112" s="315" t="str">
        <f t="shared" ca="1" si="52"/>
        <v/>
      </c>
      <c r="AA112" s="316" t="str">
        <f t="shared" ca="1" si="53"/>
        <v/>
      </c>
      <c r="AC112" s="310">
        <f t="shared" ca="1" si="54"/>
        <v>4.999999999999976</v>
      </c>
      <c r="AD112" s="323">
        <f t="shared" ca="1" si="55"/>
        <v>194.24461358397261</v>
      </c>
      <c r="AE112" s="324">
        <f t="shared" ca="1" si="34"/>
        <v>792.64512930684919</v>
      </c>
      <c r="AG112" s="306">
        <f t="shared" ca="1" si="56"/>
        <v>-19.248089306125742</v>
      </c>
      <c r="AH112" s="304">
        <f t="shared" ca="1" si="57"/>
        <v>-9.8432685523108105</v>
      </c>
    </row>
    <row r="113" spans="1:34" x14ac:dyDescent="0.2">
      <c r="A113" s="347">
        <f t="shared" ca="1" si="35"/>
        <v>0.1</v>
      </c>
      <c r="B113" s="304">
        <f t="shared" ca="1" si="36"/>
        <v>5.0999999999999757</v>
      </c>
      <c r="D113" s="306">
        <f t="shared" ca="1" si="37"/>
        <v>-2.725631276240593</v>
      </c>
      <c r="E113" s="307">
        <f t="shared" ca="1" si="38"/>
        <v>-18.913758292432817</v>
      </c>
      <c r="F113" s="304">
        <f t="shared" ca="1" si="39"/>
        <v>19.109142277940997</v>
      </c>
      <c r="G113" s="306">
        <f t="shared" ca="1" si="40"/>
        <v>31.831380996235154</v>
      </c>
      <c r="H113" s="307">
        <f t="shared" ca="1" si="41"/>
        <v>105.3375623199037</v>
      </c>
      <c r="I113" s="304">
        <f t="shared" ca="1" si="42"/>
        <v>110.04198676699306</v>
      </c>
      <c r="J113" s="306">
        <f t="shared" ca="1" si="43"/>
        <v>197.44137983997732</v>
      </c>
      <c r="K113" s="307">
        <f t="shared" ca="1" si="44"/>
        <v>803.27345433030177</v>
      </c>
      <c r="L113" s="304">
        <f t="shared" ca="1" si="29"/>
        <v>827.18277357839702</v>
      </c>
      <c r="M113" s="306">
        <f t="shared" ca="1" si="45"/>
        <v>1.2773365899530076</v>
      </c>
      <c r="N113" s="304">
        <f t="shared" ca="1" si="46"/>
        <v>73.185995621939966</v>
      </c>
      <c r="P113" s="310">
        <f t="shared" ca="1" si="47"/>
        <v>23</v>
      </c>
      <c r="Q113" s="304">
        <f t="shared" ca="1" si="48"/>
        <v>0</v>
      </c>
      <c r="R113" s="306">
        <f t="shared" ca="1" si="49"/>
        <v>0</v>
      </c>
      <c r="S113" s="307">
        <f t="shared" ca="1" si="50"/>
        <v>3.0549999999999997</v>
      </c>
      <c r="T113" s="304">
        <f t="shared" ca="1" si="30"/>
        <v>29.969549999999998</v>
      </c>
      <c r="U113" s="311">
        <f t="shared" ca="1" si="31"/>
        <v>0</v>
      </c>
      <c r="V113" s="306">
        <f t="shared" ca="1" si="32"/>
        <v>1.1303985437710244</v>
      </c>
      <c r="W113" s="304">
        <f t="shared" ca="1" si="33"/>
        <v>28.029884255039995</v>
      </c>
      <c r="Y113" s="314" t="str">
        <f t="shared" ca="1" si="51"/>
        <v/>
      </c>
      <c r="Z113" s="315" t="str">
        <f t="shared" ca="1" si="52"/>
        <v/>
      </c>
      <c r="AA113" s="316" t="str">
        <f t="shared" ca="1" si="53"/>
        <v/>
      </c>
      <c r="AC113" s="310" t="e">
        <f t="shared" ca="1" si="54"/>
        <v>#N/A</v>
      </c>
      <c r="AD113" s="323" t="e">
        <f t="shared" ca="1" si="55"/>
        <v>#N/A</v>
      </c>
      <c r="AE113" s="324">
        <f t="shared" ca="1" si="34"/>
        <v>803.27345433030177</v>
      </c>
      <c r="AG113" s="306">
        <f t="shared" ca="1" si="56"/>
        <v>-18.900860829199779</v>
      </c>
      <c r="AH113" s="304">
        <f t="shared" ca="1" si="57"/>
        <v>-9.5030248290247137</v>
      </c>
    </row>
    <row r="114" spans="1:34" x14ac:dyDescent="0.2">
      <c r="A114" s="347">
        <f t="shared" ca="1" si="35"/>
        <v>0.1</v>
      </c>
      <c r="B114" s="304">
        <f t="shared" ca="1" si="36"/>
        <v>5.1999999999999753</v>
      </c>
      <c r="D114" s="306">
        <f t="shared" ca="1" si="37"/>
        <v>-2.6540380677650308</v>
      </c>
      <c r="E114" s="307">
        <f t="shared" ca="1" si="38"/>
        <v>-18.592839186137155</v>
      </c>
      <c r="F114" s="304">
        <f t="shared" ca="1" si="39"/>
        <v>18.7813095141607</v>
      </c>
      <c r="G114" s="306">
        <f t="shared" ca="1" si="40"/>
        <v>31.56597718945865</v>
      </c>
      <c r="H114" s="307">
        <f t="shared" ca="1" si="41"/>
        <v>103.47827840128998</v>
      </c>
      <c r="I114" s="304">
        <f t="shared" ca="1" si="42"/>
        <v>108.18578934786353</v>
      </c>
      <c r="J114" s="306">
        <f t="shared" ca="1" si="43"/>
        <v>200.61124774926202</v>
      </c>
      <c r="K114" s="307">
        <f t="shared" ca="1" si="44"/>
        <v>813.71424636636141</v>
      </c>
      <c r="L114" s="304">
        <f t="shared" ca="1" si="29"/>
        <v>838.07860458497044</v>
      </c>
      <c r="M114" s="306">
        <f t="shared" ca="1" si="45"/>
        <v>1.2747136017024521</v>
      </c>
      <c r="N114" s="304">
        <f t="shared" ca="1" si="46"/>
        <v>73.035709465470731</v>
      </c>
      <c r="P114" s="310">
        <f t="shared" ca="1" si="47"/>
        <v>23</v>
      </c>
      <c r="Q114" s="304">
        <f t="shared" ca="1" si="48"/>
        <v>0</v>
      </c>
      <c r="R114" s="306">
        <f t="shared" ca="1" si="49"/>
        <v>0</v>
      </c>
      <c r="S114" s="307">
        <f t="shared" ca="1" si="50"/>
        <v>3.0549999999999997</v>
      </c>
      <c r="T114" s="304">
        <f t="shared" ca="1" si="30"/>
        <v>29.969549999999998</v>
      </c>
      <c r="U114" s="311">
        <f t="shared" ca="1" si="31"/>
        <v>0</v>
      </c>
      <c r="V114" s="306">
        <f t="shared" ca="1" si="32"/>
        <v>1.1292170042309664</v>
      </c>
      <c r="W114" s="304">
        <f t="shared" ca="1" si="33"/>
        <v>27.063920871666205</v>
      </c>
      <c r="Y114" s="314" t="str">
        <f t="shared" ca="1" si="51"/>
        <v/>
      </c>
      <c r="Z114" s="315" t="str">
        <f t="shared" ca="1" si="52"/>
        <v/>
      </c>
      <c r="AA114" s="316" t="str">
        <f t="shared" ca="1" si="53"/>
        <v/>
      </c>
      <c r="AC114" s="310" t="e">
        <f t="shared" ca="1" si="54"/>
        <v>#N/A</v>
      </c>
      <c r="AD114" s="323" t="e">
        <f t="shared" ca="1" si="55"/>
        <v>#N/A</v>
      </c>
      <c r="AE114" s="324">
        <f t="shared" ca="1" si="34"/>
        <v>813.71424636636141</v>
      </c>
      <c r="AG114" s="306">
        <f t="shared" ca="1" si="56"/>
        <v>-18.565695816753532</v>
      </c>
      <c r="AH114" s="304">
        <f t="shared" ca="1" si="57"/>
        <v>-9.1750848625335504</v>
      </c>
    </row>
    <row r="115" spans="1:34" x14ac:dyDescent="0.2">
      <c r="A115" s="347">
        <f t="shared" ca="1" si="35"/>
        <v>0.1</v>
      </c>
      <c r="B115" s="304">
        <f t="shared" ca="1" si="36"/>
        <v>5.299999999999975</v>
      </c>
      <c r="D115" s="306">
        <f t="shared" ca="1" si="37"/>
        <v>-2.5848093777466348</v>
      </c>
      <c r="E115" s="307">
        <f t="shared" ca="1" si="38"/>
        <v>-18.283414993598001</v>
      </c>
      <c r="F115" s="304">
        <f t="shared" ca="1" si="39"/>
        <v>18.46522416185114</v>
      </c>
      <c r="G115" s="306">
        <f t="shared" ca="1" si="40"/>
        <v>31.307496251683986</v>
      </c>
      <c r="H115" s="307">
        <f t="shared" ca="1" si="41"/>
        <v>101.64993690193019</v>
      </c>
      <c r="I115" s="304">
        <f t="shared" ca="1" si="42"/>
        <v>106.36197155805074</v>
      </c>
      <c r="J115" s="306">
        <f t="shared" ca="1" si="43"/>
        <v>203.75492142131915</v>
      </c>
      <c r="K115" s="307">
        <f t="shared" ca="1" si="44"/>
        <v>823.97065713152244</v>
      </c>
      <c r="L115" s="304">
        <f t="shared" ca="1" si="29"/>
        <v>848.78955684972993</v>
      </c>
      <c r="M115" s="306">
        <f t="shared" ca="1" si="45"/>
        <v>1.2720224872236936</v>
      </c>
      <c r="N115" s="304">
        <f t="shared" ca="1" si="46"/>
        <v>72.881519963651328</v>
      </c>
      <c r="P115" s="310">
        <f t="shared" ca="1" si="47"/>
        <v>23</v>
      </c>
      <c r="Q115" s="304">
        <f t="shared" ca="1" si="48"/>
        <v>0</v>
      </c>
      <c r="R115" s="306">
        <f t="shared" ca="1" si="49"/>
        <v>0</v>
      </c>
      <c r="S115" s="307">
        <f t="shared" ca="1" si="50"/>
        <v>3.0549999999999997</v>
      </c>
      <c r="T115" s="304">
        <f t="shared" ca="1" si="30"/>
        <v>29.969549999999998</v>
      </c>
      <c r="U115" s="311">
        <f t="shared" ca="1" si="31"/>
        <v>0</v>
      </c>
      <c r="V115" s="306">
        <f t="shared" ca="1" si="32"/>
        <v>1.128057483934704</v>
      </c>
      <c r="W115" s="304">
        <f t="shared" ca="1" si="33"/>
        <v>26.132253258086955</v>
      </c>
      <c r="Y115" s="314" t="str">
        <f t="shared" ca="1" si="51"/>
        <v/>
      </c>
      <c r="Z115" s="315" t="str">
        <f t="shared" ca="1" si="52"/>
        <v/>
      </c>
      <c r="AA115" s="316" t="str">
        <f t="shared" ca="1" si="53"/>
        <v/>
      </c>
      <c r="AC115" s="310" t="e">
        <f t="shared" ca="1" si="54"/>
        <v>#N/A</v>
      </c>
      <c r="AD115" s="323" t="e">
        <f t="shared" ca="1" si="55"/>
        <v>#N/A</v>
      </c>
      <c r="AE115" s="324">
        <f t="shared" ca="1" si="34"/>
        <v>823.97065713152244</v>
      </c>
      <c r="AG115" s="306">
        <f t="shared" ca="1" si="56"/>
        <v>-18.242029314452438</v>
      </c>
      <c r="AH115" s="304">
        <f t="shared" ca="1" si="57"/>
        <v>-8.8588939023457307</v>
      </c>
    </row>
    <row r="116" spans="1:34" x14ac:dyDescent="0.2">
      <c r="A116" s="347">
        <f t="shared" ca="1" si="35"/>
        <v>0.1</v>
      </c>
      <c r="B116" s="304">
        <f t="shared" ca="1" si="36"/>
        <v>5.3999999999999746</v>
      </c>
      <c r="D116" s="306">
        <f t="shared" ca="1" si="37"/>
        <v>-2.5178369472947955</v>
      </c>
      <c r="E116" s="307">
        <f t="shared" ca="1" si="38"/>
        <v>-17.984973966757181</v>
      </c>
      <c r="F116" s="304">
        <f t="shared" ca="1" si="39"/>
        <v>18.160363197857478</v>
      </c>
      <c r="G116" s="306">
        <f t="shared" ca="1" si="40"/>
        <v>31.055712556954507</v>
      </c>
      <c r="H116" s="307">
        <f t="shared" ca="1" si="41"/>
        <v>99.851439505254476</v>
      </c>
      <c r="I116" s="304">
        <f t="shared" ca="1" si="42"/>
        <v>104.56943747430067</v>
      </c>
      <c r="J116" s="306">
        <f t="shared" ca="1" si="43"/>
        <v>206.87308186175107</v>
      </c>
      <c r="K116" s="307">
        <f t="shared" ca="1" si="44"/>
        <v>834.04572595188165</v>
      </c>
      <c r="L116" s="304">
        <f t="shared" ca="1" si="29"/>
        <v>859.31876796540416</v>
      </c>
      <c r="M116" s="306">
        <f t="shared" ca="1" si="45"/>
        <v>1.2692611035942232</v>
      </c>
      <c r="N116" s="304">
        <f t="shared" ca="1" si="46"/>
        <v>72.72330433606615</v>
      </c>
      <c r="P116" s="310">
        <f t="shared" ca="1" si="47"/>
        <v>23</v>
      </c>
      <c r="Q116" s="304">
        <f t="shared" ca="1" si="48"/>
        <v>0</v>
      </c>
      <c r="R116" s="306">
        <f t="shared" ca="1" si="49"/>
        <v>0</v>
      </c>
      <c r="S116" s="307">
        <f t="shared" ca="1" si="50"/>
        <v>3.0549999999999997</v>
      </c>
      <c r="T116" s="304">
        <f t="shared" ca="1" si="30"/>
        <v>29.969549999999998</v>
      </c>
      <c r="U116" s="311">
        <f t="shared" ca="1" si="31"/>
        <v>0</v>
      </c>
      <c r="V116" s="306">
        <f t="shared" ca="1" si="32"/>
        <v>1.1269195764730067</v>
      </c>
      <c r="W116" s="304">
        <f t="shared" ca="1" si="33"/>
        <v>25.233374675242139</v>
      </c>
      <c r="Y116" s="314" t="str">
        <f t="shared" ca="1" si="51"/>
        <v/>
      </c>
      <c r="Z116" s="315" t="str">
        <f t="shared" ca="1" si="52"/>
        <v/>
      </c>
      <c r="AA116" s="316" t="str">
        <f t="shared" ca="1" si="53"/>
        <v/>
      </c>
      <c r="AC116" s="310" t="e">
        <f t="shared" ca="1" si="54"/>
        <v>#N/A</v>
      </c>
      <c r="AD116" s="323" t="e">
        <f t="shared" ca="1" si="55"/>
        <v>#N/A</v>
      </c>
      <c r="AE116" s="324">
        <f t="shared" ca="1" si="34"/>
        <v>834.04572595188165</v>
      </c>
      <c r="AG116" s="306">
        <f t="shared" ca="1" si="56"/>
        <v>-17.929327670018761</v>
      </c>
      <c r="AH116" s="304">
        <f t="shared" ca="1" si="57"/>
        <v>-8.5539290533836194</v>
      </c>
    </row>
    <row r="117" spans="1:34" x14ac:dyDescent="0.2">
      <c r="A117" s="347">
        <f t="shared" ca="1" si="35"/>
        <v>0.1</v>
      </c>
      <c r="B117" s="304">
        <f t="shared" ca="1" si="36"/>
        <v>5.4999999999999742</v>
      </c>
      <c r="D117" s="306">
        <f t="shared" ca="1" si="37"/>
        <v>-2.4530186399953067</v>
      </c>
      <c r="E117" s="307">
        <f t="shared" ca="1" si="38"/>
        <v>-17.697033404483985</v>
      </c>
      <c r="F117" s="304">
        <f t="shared" ca="1" si="39"/>
        <v>17.866233284259625</v>
      </c>
      <c r="G117" s="306">
        <f t="shared" ca="1" si="40"/>
        <v>30.810410692954978</v>
      </c>
      <c r="H117" s="307">
        <f t="shared" ca="1" si="41"/>
        <v>98.081736164806074</v>
      </c>
      <c r="I117" s="304">
        <f t="shared" ca="1" si="42"/>
        <v>102.80714165937687</v>
      </c>
      <c r="J117" s="306">
        <f t="shared" ca="1" si="43"/>
        <v>209.96638802424656</v>
      </c>
      <c r="K117" s="307">
        <f t="shared" ca="1" si="44"/>
        <v>843.94238473538462</v>
      </c>
      <c r="L117" s="304">
        <f t="shared" ca="1" si="29"/>
        <v>869.66926636095195</v>
      </c>
      <c r="M117" s="306">
        <f t="shared" ca="1" si="45"/>
        <v>1.2664272133207461</v>
      </c>
      <c r="N117" s="304">
        <f t="shared" ca="1" si="46"/>
        <v>72.560934383792741</v>
      </c>
      <c r="P117" s="310">
        <f t="shared" ca="1" si="47"/>
        <v>23</v>
      </c>
      <c r="Q117" s="304">
        <f t="shared" ca="1" si="48"/>
        <v>0</v>
      </c>
      <c r="R117" s="306">
        <f t="shared" ca="1" si="49"/>
        <v>0</v>
      </c>
      <c r="S117" s="307">
        <f t="shared" ca="1" si="50"/>
        <v>3.0549999999999997</v>
      </c>
      <c r="T117" s="304">
        <f t="shared" ca="1" si="30"/>
        <v>29.969549999999998</v>
      </c>
      <c r="U117" s="311">
        <f t="shared" ca="1" si="31"/>
        <v>0</v>
      </c>
      <c r="V117" s="306">
        <f t="shared" ca="1" si="32"/>
        <v>1.125802890142515</v>
      </c>
      <c r="W117" s="304">
        <f t="shared" ca="1" si="33"/>
        <v>24.365862998027499</v>
      </c>
      <c r="Y117" s="314" t="str">
        <f t="shared" ca="1" si="51"/>
        <v/>
      </c>
      <c r="Z117" s="315" t="str">
        <f t="shared" ca="1" si="52"/>
        <v/>
      </c>
      <c r="AA117" s="316" t="str">
        <f t="shared" ca="1" si="53"/>
        <v/>
      </c>
      <c r="AC117" s="310" t="e">
        <f t="shared" ca="1" si="54"/>
        <v>#N/A</v>
      </c>
      <c r="AD117" s="323" t="e">
        <f t="shared" ca="1" si="55"/>
        <v>#N/A</v>
      </c>
      <c r="AE117" s="324">
        <f t="shared" ca="1" si="34"/>
        <v>843.94238473538462</v>
      </c>
      <c r="AG117" s="306">
        <f t="shared" ca="1" si="56"/>
        <v>-17.627086333364375</v>
      </c>
      <c r="AH117" s="304">
        <f t="shared" ca="1" si="57"/>
        <v>-8.2596971113722226</v>
      </c>
    </row>
    <row r="118" spans="1:34" x14ac:dyDescent="0.2">
      <c r="A118" s="347">
        <f t="shared" ca="1" si="35"/>
        <v>0.1</v>
      </c>
      <c r="B118" s="304">
        <f t="shared" ca="1" si="36"/>
        <v>5.5999999999999739</v>
      </c>
      <c r="D118" s="306">
        <f t="shared" ca="1" si="37"/>
        <v>-2.3902580312907271</v>
      </c>
      <c r="E118" s="307">
        <f t="shared" ca="1" si="38"/>
        <v>-17.419137701123617</v>
      </c>
      <c r="F118" s="304">
        <f t="shared" ca="1" si="39"/>
        <v>17.582368774054764</v>
      </c>
      <c r="G118" s="306">
        <f t="shared" ca="1" si="40"/>
        <v>30.571384889825904</v>
      </c>
      <c r="H118" s="307">
        <f t="shared" ca="1" si="41"/>
        <v>96.339822394693712</v>
      </c>
      <c r="I118" s="304">
        <f t="shared" ca="1" si="42"/>
        <v>101.07408645702915</v>
      </c>
      <c r="J118" s="306">
        <f t="shared" ca="1" si="43"/>
        <v>213.03547780338559</v>
      </c>
      <c r="K118" s="307">
        <f t="shared" ca="1" si="44"/>
        <v>853.66346266335961</v>
      </c>
      <c r="L118" s="304">
        <f t="shared" ca="1" si="29"/>
        <v>879.84397610560131</v>
      </c>
      <c r="M118" s="306">
        <f t="shared" ca="1" si="45"/>
        <v>1.2635184793851117</v>
      </c>
      <c r="N118" s="304">
        <f t="shared" ca="1" si="46"/>
        <v>72.394276205554419</v>
      </c>
      <c r="P118" s="310">
        <f t="shared" ca="1" si="47"/>
        <v>23</v>
      </c>
      <c r="Q118" s="304">
        <f t="shared" ca="1" si="48"/>
        <v>0</v>
      </c>
      <c r="R118" s="306">
        <f t="shared" ca="1" si="49"/>
        <v>0</v>
      </c>
      <c r="S118" s="307">
        <f t="shared" ca="1" si="50"/>
        <v>3.0549999999999997</v>
      </c>
      <c r="T118" s="304">
        <f t="shared" ca="1" si="30"/>
        <v>29.969549999999998</v>
      </c>
      <c r="U118" s="311">
        <f t="shared" ca="1" si="31"/>
        <v>0</v>
      </c>
      <c r="V118" s="306">
        <f t="shared" ca="1" si="32"/>
        <v>1.1247070472883658</v>
      </c>
      <c r="W118" s="304">
        <f t="shared" ca="1" si="33"/>
        <v>23.528375098733942</v>
      </c>
      <c r="Y118" s="314" t="str">
        <f t="shared" ca="1" si="51"/>
        <v/>
      </c>
      <c r="Z118" s="315" t="str">
        <f t="shared" ca="1" si="52"/>
        <v/>
      </c>
      <c r="AA118" s="316" t="str">
        <f t="shared" ca="1" si="53"/>
        <v/>
      </c>
      <c r="AC118" s="310" t="e">
        <f t="shared" ca="1" si="54"/>
        <v>#N/A</v>
      </c>
      <c r="AD118" s="323" t="e">
        <f t="shared" ca="1" si="55"/>
        <v>#N/A</v>
      </c>
      <c r="AE118" s="324">
        <f t="shared" ca="1" si="34"/>
        <v>853.66346266335961</v>
      </c>
      <c r="AG118" s="306">
        <f t="shared" ca="1" si="56"/>
        <v>-17.334827824810827</v>
      </c>
      <c r="AH118" s="304">
        <f t="shared" ca="1" si="57"/>
        <v>-7.9757325689124388</v>
      </c>
    </row>
    <row r="119" spans="1:34" x14ac:dyDescent="0.2">
      <c r="A119" s="347">
        <f t="shared" ca="1" si="35"/>
        <v>0.1</v>
      </c>
      <c r="B119" s="304">
        <f t="shared" ca="1" si="36"/>
        <v>5.6999999999999735</v>
      </c>
      <c r="D119" s="306">
        <f t="shared" ca="1" si="37"/>
        <v>-2.3294640299777853</v>
      </c>
      <c r="E119" s="307">
        <f t="shared" ca="1" si="38"/>
        <v>-17.150856547116184</v>
      </c>
      <c r="F119" s="304">
        <f t="shared" ca="1" si="39"/>
        <v>17.308329872252795</v>
      </c>
      <c r="G119" s="306">
        <f t="shared" ca="1" si="40"/>
        <v>30.338438486828124</v>
      </c>
      <c r="H119" s="307">
        <f t="shared" ca="1" si="41"/>
        <v>94.624736739982097</v>
      </c>
      <c r="I119" s="304">
        <f t="shared" ca="1" si="42"/>
        <v>99.369319475026956</v>
      </c>
      <c r="J119" s="306">
        <f t="shared" ca="1" si="43"/>
        <v>216.0809689722183</v>
      </c>
      <c r="K119" s="307">
        <f t="shared" ca="1" si="44"/>
        <v>863.21169062009335</v>
      </c>
      <c r="L119" s="304">
        <f t="shared" ca="1" si="29"/>
        <v>889.84572144567426</v>
      </c>
      <c r="M119" s="306">
        <f t="shared" ca="1" si="45"/>
        <v>1.260532459983257</v>
      </c>
      <c r="N119" s="304">
        <f t="shared" ca="1" si="46"/>
        <v>72.223189896283955</v>
      </c>
      <c r="P119" s="310">
        <f t="shared" ca="1" si="47"/>
        <v>23</v>
      </c>
      <c r="Q119" s="304">
        <f t="shared" ca="1" si="48"/>
        <v>0</v>
      </c>
      <c r="R119" s="306">
        <f t="shared" ca="1" si="49"/>
        <v>0</v>
      </c>
      <c r="S119" s="307">
        <f t="shared" ca="1" si="50"/>
        <v>3.0549999999999997</v>
      </c>
      <c r="T119" s="304">
        <f t="shared" ca="1" si="30"/>
        <v>29.969549999999998</v>
      </c>
      <c r="U119" s="311">
        <f t="shared" ca="1" si="31"/>
        <v>0</v>
      </c>
      <c r="V119" s="306">
        <f t="shared" ca="1" si="32"/>
        <v>1.1236316836841544</v>
      </c>
      <c r="W119" s="304">
        <f t="shared" ca="1" si="33"/>
        <v>22.719641663452375</v>
      </c>
      <c r="Y119" s="314" t="str">
        <f t="shared" ca="1" si="51"/>
        <v/>
      </c>
      <c r="Z119" s="315" t="str">
        <f t="shared" ca="1" si="52"/>
        <v/>
      </c>
      <c r="AA119" s="316" t="str">
        <f t="shared" ca="1" si="53"/>
        <v/>
      </c>
      <c r="AC119" s="310" t="e">
        <f t="shared" ca="1" si="54"/>
        <v>#N/A</v>
      </c>
      <c r="AD119" s="323" t="e">
        <f t="shared" ca="1" si="55"/>
        <v>#N/A</v>
      </c>
      <c r="AE119" s="324">
        <f t="shared" ca="1" si="34"/>
        <v>863.21169062009335</v>
      </c>
      <c r="AG119" s="306">
        <f t="shared" ca="1" si="56"/>
        <v>-17.052099855943215</v>
      </c>
      <c r="AH119" s="304">
        <f t="shared" ca="1" si="57"/>
        <v>-7.7015957769996541</v>
      </c>
    </row>
    <row r="120" spans="1:34" x14ac:dyDescent="0.2">
      <c r="A120" s="347">
        <f t="shared" ca="1" si="35"/>
        <v>0.1</v>
      </c>
      <c r="B120" s="304">
        <f t="shared" ca="1" si="36"/>
        <v>5.7999999999999732</v>
      </c>
      <c r="D120" s="306">
        <f t="shared" ca="1" si="37"/>
        <v>-2.2705505289958112</v>
      </c>
      <c r="E120" s="307">
        <f t="shared" ca="1" si="38"/>
        <v>-16.891783268256738</v>
      </c>
      <c r="F120" s="304">
        <f t="shared" ca="1" si="39"/>
        <v>17.043700938660049</v>
      </c>
      <c r="G120" s="306">
        <f t="shared" ca="1" si="40"/>
        <v>30.111383433928545</v>
      </c>
      <c r="H120" s="307">
        <f t="shared" ca="1" si="41"/>
        <v>92.935558413156429</v>
      </c>
      <c r="I120" s="304">
        <f t="shared" ca="1" si="42"/>
        <v>97.69193124240239</v>
      </c>
      <c r="J120" s="306">
        <f t="shared" ca="1" si="43"/>
        <v>219.10346006825614</v>
      </c>
      <c r="K120" s="307">
        <f t="shared" ca="1" si="44"/>
        <v>872.58970537775031</v>
      </c>
      <c r="L120" s="304">
        <f t="shared" ca="1" si="29"/>
        <v>899.67723109185715</v>
      </c>
      <c r="M120" s="306">
        <f t="shared" ca="1" si="45"/>
        <v>1.2574666029359682</v>
      </c>
      <c r="N120" s="304">
        <f t="shared" ca="1" si="46"/>
        <v>72.047529226883867</v>
      </c>
      <c r="P120" s="310">
        <f t="shared" ca="1" si="47"/>
        <v>23</v>
      </c>
      <c r="Q120" s="304">
        <f t="shared" ca="1" si="48"/>
        <v>0</v>
      </c>
      <c r="R120" s="306">
        <f t="shared" ca="1" si="49"/>
        <v>0</v>
      </c>
      <c r="S120" s="307">
        <f t="shared" ca="1" si="50"/>
        <v>3.0549999999999997</v>
      </c>
      <c r="T120" s="304">
        <f t="shared" ca="1" si="30"/>
        <v>29.969549999999998</v>
      </c>
      <c r="U120" s="311">
        <f t="shared" ca="1" si="31"/>
        <v>0</v>
      </c>
      <c r="V120" s="306">
        <f t="shared" ca="1" si="32"/>
        <v>1.1225764479467213</v>
      </c>
      <c r="W120" s="304">
        <f t="shared" ca="1" si="33"/>
        <v>21.93846240365162</v>
      </c>
      <c r="Y120" s="314" t="str">
        <f t="shared" ca="1" si="51"/>
        <v/>
      </c>
      <c r="Z120" s="315" t="str">
        <f t="shared" ca="1" si="52"/>
        <v/>
      </c>
      <c r="AA120" s="316" t="str">
        <f t="shared" ca="1" si="53"/>
        <v/>
      </c>
      <c r="AC120" s="310" t="e">
        <f t="shared" ca="1" si="54"/>
        <v>#N/A</v>
      </c>
      <c r="AD120" s="323" t="e">
        <f t="shared" ca="1" si="55"/>
        <v>#N/A</v>
      </c>
      <c r="AE120" s="324">
        <f t="shared" ca="1" si="34"/>
        <v>872.58970537775031</v>
      </c>
      <c r="AG120" s="306">
        <f t="shared" ca="1" si="56"/>
        <v>-16.778473589142497</v>
      </c>
      <c r="AH120" s="304">
        <f t="shared" ca="1" si="57"/>
        <v>-7.4368712482659172</v>
      </c>
    </row>
    <row r="121" spans="1:34" x14ac:dyDescent="0.2">
      <c r="A121" s="347">
        <f t="shared" ca="1" si="35"/>
        <v>0.1</v>
      </c>
      <c r="B121" s="304">
        <f t="shared" ca="1" si="36"/>
        <v>5.8999999999999728</v>
      </c>
      <c r="D121" s="306">
        <f t="shared" ca="1" si="37"/>
        <v>-2.2134360829593569</v>
      </c>
      <c r="E121" s="307">
        <f t="shared" ca="1" si="38"/>
        <v>-16.641533291488479</v>
      </c>
      <c r="F121" s="304">
        <f t="shared" ca="1" si="39"/>
        <v>16.788088919977337</v>
      </c>
      <c r="G121" s="306">
        <f t="shared" ca="1" si="40"/>
        <v>29.890039825632609</v>
      </c>
      <c r="H121" s="307">
        <f t="shared" ca="1" si="41"/>
        <v>91.271405084007583</v>
      </c>
      <c r="I121" s="304">
        <f t="shared" ca="1" si="42"/>
        <v>96.041053028311325</v>
      </c>
      <c r="J121" s="306">
        <f t="shared" ca="1" si="43"/>
        <v>222.1035312312342</v>
      </c>
      <c r="K121" s="307">
        <f t="shared" ca="1" si="44"/>
        <v>881.80005355260846</v>
      </c>
      <c r="L121" s="304">
        <f t="shared" ca="1" si="29"/>
        <v>909.34114227322141</v>
      </c>
      <c r="M121" s="306">
        <f t="shared" ca="1" si="45"/>
        <v>1.2543182397486825</v>
      </c>
      <c r="N121" s="304">
        <f t="shared" ca="1" si="46"/>
        <v>71.867141303878043</v>
      </c>
      <c r="P121" s="310">
        <f t="shared" ca="1" si="47"/>
        <v>23</v>
      </c>
      <c r="Q121" s="304">
        <f t="shared" ca="1" si="48"/>
        <v>0</v>
      </c>
      <c r="R121" s="306">
        <f t="shared" ca="1" si="49"/>
        <v>0</v>
      </c>
      <c r="S121" s="307">
        <f t="shared" ca="1" si="50"/>
        <v>3.0549999999999997</v>
      </c>
      <c r="T121" s="304">
        <f t="shared" ca="1" si="30"/>
        <v>29.969549999999998</v>
      </c>
      <c r="U121" s="311">
        <f t="shared" ca="1" si="31"/>
        <v>0</v>
      </c>
      <c r="V121" s="306">
        <f t="shared" ca="1" si="32"/>
        <v>1.1215410009834694</v>
      </c>
      <c r="W121" s="304">
        <f t="shared" ca="1" si="33"/>
        <v>21.183701628817229</v>
      </c>
      <c r="Y121" s="314" t="str">
        <f t="shared" ca="1" si="51"/>
        <v/>
      </c>
      <c r="Z121" s="315" t="str">
        <f t="shared" ca="1" si="52"/>
        <v/>
      </c>
      <c r="AA121" s="316" t="str">
        <f t="shared" ca="1" si="53"/>
        <v/>
      </c>
      <c r="AC121" s="310" t="e">
        <f t="shared" ca="1" si="54"/>
        <v>#N/A</v>
      </c>
      <c r="AD121" s="323" t="e">
        <f t="shared" ca="1" si="55"/>
        <v>#N/A</v>
      </c>
      <c r="AE121" s="324">
        <f t="shared" ca="1" si="34"/>
        <v>881.80005355260846</v>
      </c>
      <c r="AG121" s="306">
        <f t="shared" ca="1" si="56"/>
        <v>-16.513542023170523</v>
      </c>
      <c r="AH121" s="304">
        <f t="shared" ca="1" si="57"/>
        <v>-7.1811660895749991</v>
      </c>
    </row>
    <row r="122" spans="1:34" x14ac:dyDescent="0.2">
      <c r="A122" s="347">
        <f t="shared" ca="1" si="35"/>
        <v>0.1</v>
      </c>
      <c r="B122" s="304">
        <f t="shared" ca="1" si="36"/>
        <v>5.9999999999999725</v>
      </c>
      <c r="D122" s="306">
        <f t="shared" ca="1" si="37"/>
        <v>-2.1580436101370539</v>
      </c>
      <c r="E122" s="307">
        <f t="shared" ca="1" si="38"/>
        <v>-16.399742726299777</v>
      </c>
      <c r="F122" s="304">
        <f t="shared" ca="1" si="39"/>
        <v>16.54112190004281</v>
      </c>
      <c r="G122" s="306">
        <f t="shared" ca="1" si="40"/>
        <v>29.674235464618903</v>
      </c>
      <c r="H122" s="307">
        <f t="shared" ca="1" si="41"/>
        <v>89.631430811377612</v>
      </c>
      <c r="I122" s="304">
        <f t="shared" ca="1" si="42"/>
        <v>94.415854811066652</v>
      </c>
      <c r="J122" s="306">
        <f t="shared" ca="1" si="43"/>
        <v>225.08174499574679</v>
      </c>
      <c r="K122" s="307">
        <f t="shared" ca="1" si="44"/>
        <v>890.84519534737774</v>
      </c>
      <c r="L122" s="304">
        <f t="shared" ca="1" si="29"/>
        <v>918.84000457306922</v>
      </c>
      <c r="M122" s="306">
        <f t="shared" ca="1" si="45"/>
        <v>1.2510845792958523</v>
      </c>
      <c r="N122" s="304">
        <f t="shared" ca="1" si="46"/>
        <v>71.681866207552503</v>
      </c>
      <c r="P122" s="310">
        <f t="shared" ca="1" si="47"/>
        <v>23</v>
      </c>
      <c r="Q122" s="304">
        <f t="shared" ca="1" si="48"/>
        <v>0</v>
      </c>
      <c r="R122" s="306">
        <f t="shared" ca="1" si="49"/>
        <v>0</v>
      </c>
      <c r="S122" s="307">
        <f t="shared" ca="1" si="50"/>
        <v>3.0549999999999997</v>
      </c>
      <c r="T122" s="304">
        <f t="shared" ca="1" si="30"/>
        <v>29.969549999999998</v>
      </c>
      <c r="U122" s="311">
        <f t="shared" ca="1" si="31"/>
        <v>0</v>
      </c>
      <c r="V122" s="306">
        <f t="shared" ca="1" si="32"/>
        <v>1.1205250154700703</v>
      </c>
      <c r="W122" s="304">
        <f t="shared" ca="1" si="33"/>
        <v>20.454284149324373</v>
      </c>
      <c r="Y122" s="314" t="str">
        <f t="shared" ca="1" si="51"/>
        <v/>
      </c>
      <c r="Z122" s="315" t="str">
        <f t="shared" ca="1" si="52"/>
        <v/>
      </c>
      <c r="AA122" s="316" t="str">
        <f t="shared" ca="1" si="53"/>
        <v/>
      </c>
      <c r="AC122" s="310">
        <f t="shared" ca="1" si="54"/>
        <v>5.9999999999999725</v>
      </c>
      <c r="AD122" s="323">
        <f t="shared" ca="1" si="55"/>
        <v>225.08174499574679</v>
      </c>
      <c r="AE122" s="324">
        <f t="shared" ca="1" si="34"/>
        <v>890.84519534737774</v>
      </c>
      <c r="AG122" s="306">
        <f t="shared" ca="1" si="56"/>
        <v>-16.256918493363532</v>
      </c>
      <c r="AH122" s="304">
        <f t="shared" ca="1" si="57"/>
        <v>-6.9341085528043305</v>
      </c>
    </row>
    <row r="123" spans="1:34" x14ac:dyDescent="0.2">
      <c r="A123" s="347">
        <f t="shared" ca="1" si="35"/>
        <v>0.1</v>
      </c>
      <c r="B123" s="304">
        <f t="shared" ca="1" si="36"/>
        <v>6.0999999999999721</v>
      </c>
      <c r="D123" s="306">
        <f t="shared" ca="1" si="37"/>
        <v>-2.1043001168010638</v>
      </c>
      <c r="E123" s="307">
        <f t="shared" ca="1" si="38"/>
        <v>-16.166067051847488</v>
      </c>
      <c r="F123" s="304">
        <f t="shared" ca="1" si="39"/>
        <v>16.302447758125094</v>
      </c>
      <c r="G123" s="306">
        <f t="shared" ca="1" si="40"/>
        <v>29.463805452938796</v>
      </c>
      <c r="H123" s="307">
        <f t="shared" ca="1" si="41"/>
        <v>88.014824106192862</v>
      </c>
      <c r="I123" s="304">
        <f t="shared" ca="1" si="42"/>
        <v>92.815543386938671</v>
      </c>
      <c r="J123" s="306">
        <f t="shared" ca="1" si="43"/>
        <v>228.03864704162467</v>
      </c>
      <c r="K123" s="307">
        <f t="shared" ca="1" si="44"/>
        <v>899.72750809325623</v>
      </c>
      <c r="L123" s="304">
        <f t="shared" ca="1" si="29"/>
        <v>928.17628356055025</v>
      </c>
      <c r="M123" s="306">
        <f t="shared" ca="1" si="45"/>
        <v>1.2477627011035535</v>
      </c>
      <c r="N123" s="304">
        <f t="shared" ca="1" si="46"/>
        <v>71.491536607077236</v>
      </c>
      <c r="P123" s="310">
        <f t="shared" ca="1" si="47"/>
        <v>23</v>
      </c>
      <c r="Q123" s="304">
        <f t="shared" ca="1" si="48"/>
        <v>0</v>
      </c>
      <c r="R123" s="306">
        <f t="shared" ca="1" si="49"/>
        <v>0</v>
      </c>
      <c r="S123" s="307">
        <f t="shared" ca="1" si="50"/>
        <v>3.0549999999999997</v>
      </c>
      <c r="T123" s="304">
        <f t="shared" ca="1" si="30"/>
        <v>29.969549999999998</v>
      </c>
      <c r="U123" s="311">
        <f t="shared" ca="1" si="31"/>
        <v>0</v>
      </c>
      <c r="V123" s="306">
        <f t="shared" ca="1" si="32"/>
        <v>1.1195281753565991</v>
      </c>
      <c r="W123" s="304">
        <f t="shared" ca="1" si="33"/>
        <v>19.749191481655153</v>
      </c>
      <c r="Y123" s="314" t="str">
        <f t="shared" ca="1" si="51"/>
        <v/>
      </c>
      <c r="Z123" s="315" t="str">
        <f t="shared" ca="1" si="52"/>
        <v/>
      </c>
      <c r="AA123" s="316" t="str">
        <f t="shared" ca="1" si="53"/>
        <v/>
      </c>
      <c r="AC123" s="310" t="e">
        <f t="shared" ca="1" si="54"/>
        <v>#N/A</v>
      </c>
      <c r="AD123" s="323" t="e">
        <f t="shared" ca="1" si="55"/>
        <v>#N/A</v>
      </c>
      <c r="AE123" s="324">
        <f t="shared" ca="1" si="34"/>
        <v>899.72750809325623</v>
      </c>
      <c r="AG123" s="306">
        <f t="shared" ca="1" si="56"/>
        <v>-16.008235276039482</v>
      </c>
      <c r="AH123" s="304">
        <f t="shared" ca="1" si="57"/>
        <v>-6.6953466937231996</v>
      </c>
    </row>
    <row r="124" spans="1:34" x14ac:dyDescent="0.2">
      <c r="A124" s="347">
        <f t="shared" ca="1" si="35"/>
        <v>0.1</v>
      </c>
      <c r="B124" s="304">
        <f t="shared" ca="1" si="36"/>
        <v>6.1999999999999718</v>
      </c>
      <c r="D124" s="306">
        <f t="shared" ca="1" si="37"/>
        <v>-2.0521364420703803</v>
      </c>
      <c r="E124" s="307">
        <f t="shared" ca="1" si="38"/>
        <v>-15.940179900869445</v>
      </c>
      <c r="F124" s="304">
        <f t="shared" ca="1" si="39"/>
        <v>16.071732926133247</v>
      </c>
      <c r="G124" s="306">
        <f t="shared" ca="1" si="40"/>
        <v>29.258591808731758</v>
      </c>
      <c r="H124" s="307">
        <f t="shared" ca="1" si="41"/>
        <v>86.420806116105922</v>
      </c>
      <c r="I124" s="304">
        <f t="shared" ca="1" si="42"/>
        <v>91.239360609265319</v>
      </c>
      <c r="J124" s="306">
        <f t="shared" ca="1" si="43"/>
        <v>230.97476690470819</v>
      </c>
      <c r="K124" s="307">
        <f t="shared" ca="1" si="44"/>
        <v>908.44928960437119</v>
      </c>
      <c r="L124" s="304">
        <f t="shared" ca="1" si="29"/>
        <v>937.35236423096035</v>
      </c>
      <c r="M124" s="306">
        <f t="shared" ca="1" si="45"/>
        <v>1.2443495482020668</v>
      </c>
      <c r="N124" s="304">
        <f t="shared" ca="1" si="46"/>
        <v>71.295977350989219</v>
      </c>
      <c r="P124" s="310">
        <f t="shared" ca="1" si="47"/>
        <v>23</v>
      </c>
      <c r="Q124" s="304">
        <f t="shared" ca="1" si="48"/>
        <v>0</v>
      </c>
      <c r="R124" s="306">
        <f t="shared" ca="1" si="49"/>
        <v>0</v>
      </c>
      <c r="S124" s="307">
        <f t="shared" ca="1" si="50"/>
        <v>3.0549999999999997</v>
      </c>
      <c r="T124" s="304">
        <f t="shared" ca="1" si="30"/>
        <v>29.969549999999998</v>
      </c>
      <c r="U124" s="311">
        <f t="shared" ca="1" si="31"/>
        <v>0</v>
      </c>
      <c r="V124" s="306">
        <f t="shared" ca="1" si="32"/>
        <v>1.1185501754002716</v>
      </c>
      <c r="W124" s="304">
        <f t="shared" ca="1" si="33"/>
        <v>19.067458330699512</v>
      </c>
      <c r="Y124" s="314" t="str">
        <f t="shared" ca="1" si="51"/>
        <v/>
      </c>
      <c r="Z124" s="315" t="str">
        <f t="shared" ca="1" si="52"/>
        <v/>
      </c>
      <c r="AA124" s="316" t="str">
        <f t="shared" ca="1" si="53"/>
        <v/>
      </c>
      <c r="AC124" s="310" t="e">
        <f t="shared" ca="1" si="54"/>
        <v>#N/A</v>
      </c>
      <c r="AD124" s="323" t="e">
        <f t="shared" ca="1" si="55"/>
        <v>#N/A</v>
      </c>
      <c r="AE124" s="324">
        <f t="shared" ca="1" si="34"/>
        <v>908.44928960437119</v>
      </c>
      <c r="AG124" s="306">
        <f t="shared" ca="1" si="56"/>
        <v>-15.767142287657851</v>
      </c>
      <c r="AH124" s="304">
        <f t="shared" ca="1" si="57"/>
        <v>-6.4645471298380208</v>
      </c>
    </row>
    <row r="125" spans="1:34" x14ac:dyDescent="0.2">
      <c r="A125" s="347">
        <f t="shared" ca="1" si="35"/>
        <v>0.1</v>
      </c>
      <c r="B125" s="304">
        <f t="shared" ca="1" si="36"/>
        <v>6.2999999999999714</v>
      </c>
      <c r="D125" s="306">
        <f t="shared" ca="1" si="37"/>
        <v>-2.001487021549198</v>
      </c>
      <c r="E125" s="307">
        <f t="shared" ca="1" si="38"/>
        <v>-15.721771932290514</v>
      </c>
      <c r="F125" s="304">
        <f t="shared" ca="1" si="39"/>
        <v>15.848661236470027</v>
      </c>
      <c r="G125" s="306">
        <f t="shared" ca="1" si="40"/>
        <v>29.058443106576838</v>
      </c>
      <c r="H125" s="307">
        <f t="shared" ca="1" si="41"/>
        <v>84.84862892287687</v>
      </c>
      <c r="I125" s="304">
        <f t="shared" ca="1" si="42"/>
        <v>89.68658174927964</v>
      </c>
      <c r="J125" s="306">
        <f t="shared" ca="1" si="43"/>
        <v>233.89061865047361</v>
      </c>
      <c r="K125" s="307">
        <f t="shared" ca="1" si="44"/>
        <v>917.01276135632031</v>
      </c>
      <c r="L125" s="304">
        <f t="shared" ca="1" si="29"/>
        <v>946.37055426669156</v>
      </c>
      <c r="M125" s="306">
        <f t="shared" ca="1" si="45"/>
        <v>1.2408419195180314</v>
      </c>
      <c r="N125" s="304">
        <f t="shared" ca="1" si="46"/>
        <v>71.09500503129496</v>
      </c>
      <c r="P125" s="310">
        <f t="shared" ca="1" si="47"/>
        <v>23</v>
      </c>
      <c r="Q125" s="304">
        <f t="shared" ca="1" si="48"/>
        <v>0</v>
      </c>
      <c r="R125" s="306">
        <f t="shared" ca="1" si="49"/>
        <v>0</v>
      </c>
      <c r="S125" s="307">
        <f t="shared" ca="1" si="50"/>
        <v>3.0549999999999997</v>
      </c>
      <c r="T125" s="304">
        <f t="shared" ca="1" si="30"/>
        <v>29.969549999999998</v>
      </c>
      <c r="U125" s="311">
        <f t="shared" ca="1" si="31"/>
        <v>0</v>
      </c>
      <c r="V125" s="306">
        <f t="shared" ca="1" si="32"/>
        <v>1.1175907207231011</v>
      </c>
      <c r="W125" s="304">
        <f t="shared" ca="1" si="33"/>
        <v>18.408169326234834</v>
      </c>
      <c r="Y125" s="314" t="str">
        <f t="shared" ca="1" si="51"/>
        <v/>
      </c>
      <c r="Z125" s="315" t="str">
        <f t="shared" ca="1" si="52"/>
        <v/>
      </c>
      <c r="AA125" s="316" t="str">
        <f t="shared" ca="1" si="53"/>
        <v/>
      </c>
      <c r="AC125" s="310" t="e">
        <f t="shared" ca="1" si="54"/>
        <v>#N/A</v>
      </c>
      <c r="AD125" s="323" t="e">
        <f t="shared" ca="1" si="55"/>
        <v>#N/A</v>
      </c>
      <c r="AE125" s="324">
        <f t="shared" ca="1" si="34"/>
        <v>917.01276135632031</v>
      </c>
      <c r="AG125" s="306">
        <f t="shared" ca="1" si="56"/>
        <v>-15.533305870100273</v>
      </c>
      <c r="AH125" s="304">
        <f t="shared" ca="1" si="57"/>
        <v>-6.2413938889360114</v>
      </c>
    </row>
    <row r="126" spans="1:34" x14ac:dyDescent="0.2">
      <c r="A126" s="347">
        <f t="shared" ca="1" si="35"/>
        <v>0.1</v>
      </c>
      <c r="B126" s="304">
        <f t="shared" ca="1" si="36"/>
        <v>6.399999999999971</v>
      </c>
      <c r="D126" s="306">
        <f t="shared" ca="1" si="37"/>
        <v>-1.9522896682213757</v>
      </c>
      <c r="E126" s="307">
        <f t="shared" ca="1" si="38"/>
        <v>-15.510549785180689</v>
      </c>
      <c r="F126" s="304">
        <f t="shared" ca="1" si="39"/>
        <v>15.632932853025777</v>
      </c>
      <c r="G126" s="306">
        <f t="shared" ca="1" si="40"/>
        <v>28.8632141397547</v>
      </c>
      <c r="H126" s="307">
        <f t="shared" ca="1" si="41"/>
        <v>83.297573944358803</v>
      </c>
      <c r="I126" s="304">
        <f t="shared" ca="1" si="42"/>
        <v>88.156513970853325</v>
      </c>
      <c r="J126" s="306">
        <f t="shared" ca="1" si="43"/>
        <v>236.78670151279019</v>
      </c>
      <c r="K126" s="307">
        <f t="shared" ca="1" si="44"/>
        <v>925.42007149968208</v>
      </c>
      <c r="L126" s="304">
        <f t="shared" ca="1" si="29"/>
        <v>955.23308712993389</v>
      </c>
      <c r="M126" s="306">
        <f t="shared" ca="1" si="45"/>
        <v>1.2372364617735157</v>
      </c>
      <c r="N126" s="304">
        <f t="shared" ca="1" si="46"/>
        <v>70.888427519321453</v>
      </c>
      <c r="P126" s="310">
        <f t="shared" ca="1" si="47"/>
        <v>23</v>
      </c>
      <c r="Q126" s="304">
        <f t="shared" ca="1" si="48"/>
        <v>0</v>
      </c>
      <c r="R126" s="306">
        <f t="shared" ca="1" si="49"/>
        <v>0</v>
      </c>
      <c r="S126" s="307">
        <f t="shared" ca="1" si="50"/>
        <v>3.0549999999999997</v>
      </c>
      <c r="T126" s="304">
        <f t="shared" ca="1" si="30"/>
        <v>29.969549999999998</v>
      </c>
      <c r="U126" s="311">
        <f t="shared" ca="1" si="31"/>
        <v>0</v>
      </c>
      <c r="V126" s="306">
        <f t="shared" ca="1" si="32"/>
        <v>1.1166495263929139</v>
      </c>
      <c r="W126" s="304">
        <f t="shared" ca="1" si="33"/>
        <v>17.770455992793298</v>
      </c>
      <c r="Y126" s="314" t="str">
        <f t="shared" ca="1" si="51"/>
        <v/>
      </c>
      <c r="Z126" s="315" t="str">
        <f t="shared" ca="1" si="52"/>
        <v/>
      </c>
      <c r="AA126" s="316" t="str">
        <f t="shared" ca="1" si="53"/>
        <v/>
      </c>
      <c r="AC126" s="310" t="e">
        <f t="shared" ca="1" si="54"/>
        <v>#N/A</v>
      </c>
      <c r="AD126" s="323" t="e">
        <f t="shared" ca="1" si="55"/>
        <v>#N/A</v>
      </c>
      <c r="AE126" s="324">
        <f t="shared" ca="1" si="34"/>
        <v>925.42007149968208</v>
      </c>
      <c r="AG126" s="306">
        <f t="shared" ca="1" si="56"/>
        <v>-15.306407654177306</v>
      </c>
      <c r="AH126" s="304">
        <f t="shared" ca="1" si="57"/>
        <v>-6.0255873408297331</v>
      </c>
    </row>
    <row r="127" spans="1:34" x14ac:dyDescent="0.2">
      <c r="A127" s="347">
        <f t="shared" ca="1" si="35"/>
        <v>0.1</v>
      </c>
      <c r="B127" s="304">
        <f t="shared" ca="1" si="36"/>
        <v>6.4999999999999707</v>
      </c>
      <c r="D127" s="306">
        <f t="shared" ca="1" si="37"/>
        <v>-1.9044853692053449</v>
      </c>
      <c r="E127" s="307">
        <f t="shared" ca="1" si="38"/>
        <v>-15.306235107400271</v>
      </c>
      <c r="F127" s="304">
        <f t="shared" ca="1" si="39"/>
        <v>15.424263278501499</v>
      </c>
      <c r="G127" s="306">
        <f t="shared" ca="1" si="40"/>
        <v>28.672765602834165</v>
      </c>
      <c r="H127" s="307">
        <f t="shared" ca="1" si="41"/>
        <v>81.766950433618774</v>
      </c>
      <c r="I127" s="304">
        <f t="shared" ca="1" si="42"/>
        <v>86.648494912081077</v>
      </c>
      <c r="J127" s="306">
        <f t="shared" ca="1" si="43"/>
        <v>239.66350049991962</v>
      </c>
      <c r="K127" s="307">
        <f t="shared" ca="1" si="44"/>
        <v>933.67329771858101</v>
      </c>
      <c r="L127" s="304">
        <f t="shared" ca="1" si="29"/>
        <v>963.94212499743207</v>
      </c>
      <c r="M127" s="306">
        <f t="shared" ca="1" si="45"/>
        <v>1.2335296608569153</v>
      </c>
      <c r="N127" s="304">
        <f t="shared" ca="1" si="46"/>
        <v>70.676043471305036</v>
      </c>
      <c r="P127" s="310">
        <f t="shared" ca="1" si="47"/>
        <v>23</v>
      </c>
      <c r="Q127" s="304">
        <f t="shared" ca="1" si="48"/>
        <v>0</v>
      </c>
      <c r="R127" s="306">
        <f t="shared" ca="1" si="49"/>
        <v>0</v>
      </c>
      <c r="S127" s="307">
        <f t="shared" ca="1" si="50"/>
        <v>3.0549999999999997</v>
      </c>
      <c r="T127" s="304">
        <f t="shared" ca="1" si="30"/>
        <v>29.969549999999998</v>
      </c>
      <c r="U127" s="311">
        <f t="shared" ca="1" si="31"/>
        <v>0</v>
      </c>
      <c r="V127" s="306">
        <f t="shared" ca="1" si="32"/>
        <v>1.1157263170262708</v>
      </c>
      <c r="W127" s="304">
        <f t="shared" ca="1" si="33"/>
        <v>17.153493934024787</v>
      </c>
      <c r="Y127" s="314" t="str">
        <f t="shared" ca="1" si="51"/>
        <v/>
      </c>
      <c r="Z127" s="315" t="str">
        <f t="shared" ca="1" si="52"/>
        <v/>
      </c>
      <c r="AA127" s="316" t="str">
        <f t="shared" ca="1" si="53"/>
        <v/>
      </c>
      <c r="AC127" s="310" t="e">
        <f t="shared" ca="1" si="54"/>
        <v>#N/A</v>
      </c>
      <c r="AD127" s="323" t="e">
        <f t="shared" ca="1" si="55"/>
        <v>#N/A</v>
      </c>
      <c r="AE127" s="324">
        <f t="shared" ca="1" si="34"/>
        <v>933.67329771858101</v>
      </c>
      <c r="AG127" s="306">
        <f t="shared" ca="1" si="56"/>
        <v>-15.086143494121481</v>
      </c>
      <c r="AH127" s="304">
        <f t="shared" ca="1" si="57"/>
        <v>-5.8168432054969887</v>
      </c>
    </row>
    <row r="128" spans="1:34" x14ac:dyDescent="0.2">
      <c r="A128" s="347">
        <f t="shared" ca="1" si="35"/>
        <v>0.1</v>
      </c>
      <c r="B128" s="304">
        <f t="shared" ca="1" si="36"/>
        <v>6.5999999999999703</v>
      </c>
      <c r="D128" s="306">
        <f t="shared" ca="1" si="37"/>
        <v>-1.8580180971027844</v>
      </c>
      <c r="E128" s="307">
        <f t="shared" ca="1" si="38"/>
        <v>-15.108563652874595</v>
      </c>
      <c r="F128" s="304">
        <f t="shared" ca="1" si="39"/>
        <v>15.22238243187067</v>
      </c>
      <c r="G128" s="306">
        <f t="shared" ca="1" si="40"/>
        <v>28.486963793123888</v>
      </c>
      <c r="H128" s="307">
        <f t="shared" ca="1" si="41"/>
        <v>80.256094068331308</v>
      </c>
      <c r="I128" s="304">
        <f t="shared" ca="1" si="42"/>
        <v>85.161891367298765</v>
      </c>
      <c r="J128" s="306">
        <f t="shared" ca="1" si="43"/>
        <v>242.52148696971753</v>
      </c>
      <c r="K128" s="307">
        <f t="shared" ca="1" si="44"/>
        <v>941.77444994367852</v>
      </c>
      <c r="L128" s="304">
        <f t="shared" ca="1" si="29"/>
        <v>972.49976154687113</v>
      </c>
      <c r="M128" s="306">
        <f t="shared" ca="1" si="45"/>
        <v>1.2297178326279898</v>
      </c>
      <c r="N128" s="304">
        <f t="shared" ca="1" si="46"/>
        <v>70.457641801558779</v>
      </c>
      <c r="P128" s="310">
        <f t="shared" ca="1" si="47"/>
        <v>23</v>
      </c>
      <c r="Q128" s="304">
        <f t="shared" ca="1" si="48"/>
        <v>0</v>
      </c>
      <c r="R128" s="306">
        <f t="shared" ca="1" si="49"/>
        <v>0</v>
      </c>
      <c r="S128" s="307">
        <f t="shared" ca="1" si="50"/>
        <v>3.0549999999999997</v>
      </c>
      <c r="T128" s="304">
        <f t="shared" ca="1" si="30"/>
        <v>29.969549999999998</v>
      </c>
      <c r="U128" s="311">
        <f t="shared" ca="1" si="31"/>
        <v>0</v>
      </c>
      <c r="V128" s="306">
        <f t="shared" ca="1" si="32"/>
        <v>1.1148208264119561</v>
      </c>
      <c r="W128" s="304">
        <f t="shared" ca="1" si="33"/>
        <v>16.556500214371379</v>
      </c>
      <c r="Y128" s="314" t="str">
        <f t="shared" ca="1" si="51"/>
        <v/>
      </c>
      <c r="Z128" s="315" t="str">
        <f t="shared" ca="1" si="52"/>
        <v/>
      </c>
      <c r="AA128" s="316" t="str">
        <f t="shared" ca="1" si="53"/>
        <v/>
      </c>
      <c r="AC128" s="310" t="e">
        <f t="shared" ca="1" si="54"/>
        <v>#N/A</v>
      </c>
      <c r="AD128" s="323" t="e">
        <f t="shared" ca="1" si="55"/>
        <v>#N/A</v>
      </c>
      <c r="AE128" s="324">
        <f t="shared" ca="1" si="34"/>
        <v>941.77444994367852</v>
      </c>
      <c r="AG128" s="306">
        <f t="shared" ca="1" si="56"/>
        <v>-14.872222466407216</v>
      </c>
      <c r="AH128" s="304">
        <f t="shared" ca="1" si="57"/>
        <v>-5.6148916314320099</v>
      </c>
    </row>
    <row r="129" spans="1:34" x14ac:dyDescent="0.2">
      <c r="A129" s="347">
        <f t="shared" ca="1" si="35"/>
        <v>0.1</v>
      </c>
      <c r="B129" s="304">
        <f t="shared" ca="1" si="36"/>
        <v>6.69999999999997</v>
      </c>
      <c r="D129" s="306">
        <f t="shared" ca="1" si="37"/>
        <v>-1.8128346347905382</v>
      </c>
      <c r="E129" s="307">
        <f t="shared" ca="1" si="38"/>
        <v>-14.917284441987345</v>
      </c>
      <c r="F129" s="304">
        <f t="shared" ca="1" si="39"/>
        <v>15.027033790347776</v>
      </c>
      <c r="G129" s="306">
        <f t="shared" ca="1" si="40"/>
        <v>28.305680329644833</v>
      </c>
      <c r="H129" s="307">
        <f t="shared" ca="1" si="41"/>
        <v>78.76436562413258</v>
      </c>
      <c r="I129" s="304">
        <f t="shared" ca="1" si="42"/>
        <v>83.696098063745367</v>
      </c>
      <c r="J129" s="306">
        <f t="shared" ca="1" si="43"/>
        <v>245.36111917585598</v>
      </c>
      <c r="K129" s="307">
        <f t="shared" ca="1" si="44"/>
        <v>949.72547292830177</v>
      </c>
      <c r="L129" s="304">
        <f t="shared" ca="1" si="29"/>
        <v>980.9080246037928</v>
      </c>
      <c r="M129" s="306">
        <f t="shared" ca="1" si="45"/>
        <v>1.2257971131165715</v>
      </c>
      <c r="N129" s="304">
        <f t="shared" ca="1" si="46"/>
        <v>70.233001120899914</v>
      </c>
      <c r="P129" s="310">
        <f t="shared" ca="1" si="47"/>
        <v>23</v>
      </c>
      <c r="Q129" s="304">
        <f t="shared" ca="1" si="48"/>
        <v>0</v>
      </c>
      <c r="R129" s="306">
        <f t="shared" ca="1" si="49"/>
        <v>0</v>
      </c>
      <c r="S129" s="307">
        <f t="shared" ca="1" si="50"/>
        <v>3.0549999999999997</v>
      </c>
      <c r="T129" s="304">
        <f t="shared" ca="1" si="30"/>
        <v>29.969549999999998</v>
      </c>
      <c r="U129" s="311">
        <f t="shared" ca="1" si="31"/>
        <v>0</v>
      </c>
      <c r="V129" s="306">
        <f t="shared" ca="1" si="32"/>
        <v>1.1139327971537807</v>
      </c>
      <c r="W129" s="304">
        <f t="shared" ca="1" si="33"/>
        <v>15.978730922406877</v>
      </c>
      <c r="Y129" s="314" t="str">
        <f t="shared" ca="1" si="51"/>
        <v/>
      </c>
      <c r="Z129" s="315" t="str">
        <f t="shared" ca="1" si="52"/>
        <v/>
      </c>
      <c r="AA129" s="316" t="str">
        <f t="shared" ca="1" si="53"/>
        <v/>
      </c>
      <c r="AC129" s="310" t="e">
        <f t="shared" ca="1" si="54"/>
        <v>#N/A</v>
      </c>
      <c r="AD129" s="323" t="e">
        <f t="shared" ca="1" si="55"/>
        <v>#N/A</v>
      </c>
      <c r="AE129" s="324">
        <f t="shared" ca="1" si="34"/>
        <v>949.72547292830177</v>
      </c>
      <c r="AG129" s="306">
        <f t="shared" ca="1" si="56"/>
        <v>-14.664365926752225</v>
      </c>
      <c r="AH129" s="304">
        <f t="shared" ca="1" si="57"/>
        <v>-5.4194763385831033</v>
      </c>
    </row>
    <row r="130" spans="1:34" x14ac:dyDescent="0.2">
      <c r="A130" s="347">
        <f t="shared" ca="1" si="35"/>
        <v>0.1</v>
      </c>
      <c r="B130" s="304">
        <f t="shared" ca="1" si="36"/>
        <v>6.7999999999999696</v>
      </c>
      <c r="D130" s="306">
        <f t="shared" ca="1" si="37"/>
        <v>-1.7688844126099235</v>
      </c>
      <c r="E130" s="307">
        <f t="shared" ca="1" si="38"/>
        <v>-14.732158980073001</v>
      </c>
      <c r="F130" s="304">
        <f t="shared" ca="1" si="39"/>
        <v>14.837973590734009</v>
      </c>
      <c r="G130" s="306">
        <f t="shared" ca="1" si="40"/>
        <v>28.128791888383841</v>
      </c>
      <c r="H130" s="307">
        <f t="shared" ca="1" si="41"/>
        <v>77.291149726125283</v>
      </c>
      <c r="I130" s="304">
        <f t="shared" ca="1" si="42"/>
        <v>82.250536527650226</v>
      </c>
      <c r="J130" s="306">
        <f t="shared" ca="1" si="43"/>
        <v>248.18284278675742</v>
      </c>
      <c r="K130" s="307">
        <f t="shared" ca="1" si="44"/>
        <v>957.52824869581468</v>
      </c>
      <c r="L130" s="304">
        <f t="shared" ca="1" si="29"/>
        <v>989.16887865732531</v>
      </c>
      <c r="M130" s="306">
        <f t="shared" ca="1" si="45"/>
        <v>1.2217634480715147</v>
      </c>
      <c r="N130" s="304">
        <f t="shared" ca="1" si="46"/>
        <v>70.001889137848707</v>
      </c>
      <c r="P130" s="310">
        <f t="shared" ca="1" si="47"/>
        <v>23</v>
      </c>
      <c r="Q130" s="304">
        <f t="shared" ca="1" si="48"/>
        <v>0</v>
      </c>
      <c r="R130" s="306">
        <f t="shared" ca="1" si="49"/>
        <v>0</v>
      </c>
      <c r="S130" s="307">
        <f t="shared" ca="1" si="50"/>
        <v>3.0549999999999997</v>
      </c>
      <c r="T130" s="304">
        <f t="shared" ca="1" si="30"/>
        <v>29.969549999999998</v>
      </c>
      <c r="U130" s="311">
        <f t="shared" ca="1" si="31"/>
        <v>0</v>
      </c>
      <c r="V130" s="306">
        <f t="shared" ca="1" si="32"/>
        <v>1.1130619803315436</v>
      </c>
      <c r="W130" s="304">
        <f t="shared" ca="1" si="33"/>
        <v>15.419478901581027</v>
      </c>
      <c r="Y130" s="314" t="str">
        <f t="shared" ca="1" si="51"/>
        <v/>
      </c>
      <c r="Z130" s="315" t="str">
        <f t="shared" ca="1" si="52"/>
        <v/>
      </c>
      <c r="AA130" s="316" t="str">
        <f t="shared" ca="1" si="53"/>
        <v/>
      </c>
      <c r="AC130" s="310" t="e">
        <f t="shared" ca="1" si="54"/>
        <v>#N/A</v>
      </c>
      <c r="AD130" s="323" t="e">
        <f t="shared" ca="1" si="55"/>
        <v>#N/A</v>
      </c>
      <c r="AE130" s="324">
        <f t="shared" ca="1" si="34"/>
        <v>957.52824869581468</v>
      </c>
      <c r="AG130" s="306">
        <f t="shared" ca="1" si="56"/>
        <v>-14.46230661960897</v>
      </c>
      <c r="AH130" s="304">
        <f t="shared" ca="1" si="57"/>
        <v>-5.2303538207551155</v>
      </c>
    </row>
    <row r="131" spans="1:34" x14ac:dyDescent="0.2">
      <c r="A131" s="347">
        <f t="shared" ca="1" si="35"/>
        <v>0.1</v>
      </c>
      <c r="B131" s="304">
        <f t="shared" ca="1" si="36"/>
        <v>6.8999999999999693</v>
      </c>
      <c r="D131" s="306">
        <f t="shared" ca="1" si="37"/>
        <v>-1.7261193570021471</v>
      </c>
      <c r="E131" s="307">
        <f t="shared" ca="1" si="38"/>
        <v>-14.552960529432161</v>
      </c>
      <c r="F131" s="304">
        <f t="shared" ca="1" si="39"/>
        <v>14.654970085463427</v>
      </c>
      <c r="G131" s="306">
        <f t="shared" ca="1" si="40"/>
        <v>27.956179952683627</v>
      </c>
      <c r="H131" s="307">
        <f t="shared" ca="1" si="41"/>
        <v>75.835853673182072</v>
      </c>
      <c r="I131" s="304">
        <f t="shared" ca="1" si="42"/>
        <v>80.824654035059822</v>
      </c>
      <c r="J131" s="306">
        <f t="shared" ca="1" si="43"/>
        <v>250.98709137881079</v>
      </c>
      <c r="K131" s="307">
        <f t="shared" ca="1" si="44"/>
        <v>965.18459886578</v>
      </c>
      <c r="L131" s="304">
        <f t="shared" ca="1" si="29"/>
        <v>997.28422725243786</v>
      </c>
      <c r="M131" s="306">
        <f t="shared" ca="1" si="45"/>
        <v>1.2176125818133059</v>
      </c>
      <c r="N131" s="304">
        <f t="shared" ca="1" si="46"/>
        <v>69.76406201993008</v>
      </c>
      <c r="P131" s="310">
        <f t="shared" ca="1" si="47"/>
        <v>23</v>
      </c>
      <c r="Q131" s="304">
        <f t="shared" ca="1" si="48"/>
        <v>0</v>
      </c>
      <c r="R131" s="306">
        <f t="shared" ca="1" si="49"/>
        <v>0</v>
      </c>
      <c r="S131" s="307">
        <f t="shared" ca="1" si="50"/>
        <v>3.0549999999999997</v>
      </c>
      <c r="T131" s="304">
        <f t="shared" ca="1" si="30"/>
        <v>29.969549999999998</v>
      </c>
      <c r="U131" s="311">
        <f t="shared" ca="1" si="31"/>
        <v>0</v>
      </c>
      <c r="V131" s="306">
        <f t="shared" ca="1" si="32"/>
        <v>1.1122081351790676</v>
      </c>
      <c r="W131" s="304">
        <f t="shared" ca="1" si="33"/>
        <v>14.878071635358957</v>
      </c>
      <c r="Y131" s="314" t="str">
        <f t="shared" ca="1" si="51"/>
        <v/>
      </c>
      <c r="Z131" s="315" t="str">
        <f t="shared" ca="1" si="52"/>
        <v/>
      </c>
      <c r="AA131" s="316" t="str">
        <f t="shared" ca="1" si="53"/>
        <v/>
      </c>
      <c r="AC131" s="310" t="e">
        <f t="shared" ca="1" si="54"/>
        <v>#N/A</v>
      </c>
      <c r="AD131" s="323" t="e">
        <f t="shared" ca="1" si="55"/>
        <v>#N/A</v>
      </c>
      <c r="AE131" s="324">
        <f t="shared" ca="1" si="34"/>
        <v>965.18459886578</v>
      </c>
      <c r="AG131" s="306">
        <f t="shared" ca="1" si="56"/>
        <v>-14.265787834853874</v>
      </c>
      <c r="AH131" s="304">
        <f t="shared" ca="1" si="57"/>
        <v>-5.047292602808847</v>
      </c>
    </row>
    <row r="132" spans="1:34" x14ac:dyDescent="0.2">
      <c r="A132" s="347">
        <f t="shared" ca="1" si="35"/>
        <v>0.1</v>
      </c>
      <c r="B132" s="304">
        <f t="shared" ca="1" si="36"/>
        <v>6.9999999999999689</v>
      </c>
      <c r="D132" s="306">
        <f t="shared" ca="1" si="37"/>
        <v>-1.6844937497240506</v>
      </c>
      <c r="E132" s="307">
        <f t="shared" ca="1" si="38"/>
        <v>-14.379473430693102</v>
      </c>
      <c r="F132" s="304">
        <f t="shared" ca="1" si="39"/>
        <v>14.477802849081355</v>
      </c>
      <c r="G132" s="306">
        <f t="shared" ca="1" si="40"/>
        <v>27.787730577711223</v>
      </c>
      <c r="H132" s="307">
        <f t="shared" ca="1" si="41"/>
        <v>74.397906330112761</v>
      </c>
      <c r="I132" s="304">
        <f t="shared" ca="1" si="42"/>
        <v>79.417922643215121</v>
      </c>
      <c r="J132" s="306">
        <f t="shared" ca="1" si="43"/>
        <v>253.77428690533054</v>
      </c>
      <c r="K132" s="307">
        <f t="shared" ca="1" si="44"/>
        <v>972.69628686594478</v>
      </c>
      <c r="L132" s="304">
        <f t="shared" ref="L132:L195" ca="1" si="58">SQRT(pos_x^2+pos_z^2)</f>
        <v>1005.2559152659114</v>
      </c>
      <c r="M132" s="306">
        <f t="shared" ca="1" si="45"/>
        <v>1.2133400453403971</v>
      </c>
      <c r="N132" s="304">
        <f t="shared" ca="1" si="46"/>
        <v>69.519263712216699</v>
      </c>
      <c r="P132" s="310">
        <f t="shared" ca="1" si="47"/>
        <v>23</v>
      </c>
      <c r="Q132" s="304">
        <f t="shared" ca="1" si="48"/>
        <v>0</v>
      </c>
      <c r="R132" s="306">
        <f t="shared" ca="1" si="49"/>
        <v>0</v>
      </c>
      <c r="S132" s="307">
        <f t="shared" ca="1" si="50"/>
        <v>3.0549999999999997</v>
      </c>
      <c r="T132" s="304">
        <f t="shared" ref="T132:T195" ca="1" si="59">m*g</f>
        <v>29.969549999999998</v>
      </c>
      <c r="U132" s="311">
        <f t="shared" ref="U132:U195" ca="1" si="60">IF(pos_xz&lt;L_rampe,Poids*COS(Beta),0)</f>
        <v>0</v>
      </c>
      <c r="V132" s="306">
        <f t="shared" ref="V132:V195" ca="1" si="61">Rho_moyen*(20000-Alt_rampe-pos_z)/(20000+Alt_rampe+pos_z)</f>
        <v>1.1113710287783085</v>
      </c>
      <c r="W132" s="304">
        <f t="shared" ref="W132:W195" ca="1" si="62">1/2*Rho*Sref*Cx*vit_xz^2</f>
        <v>14.353869274876027</v>
      </c>
      <c r="Y132" s="314" t="str">
        <f t="shared" ca="1" si="51"/>
        <v/>
      </c>
      <c r="Z132" s="315" t="str">
        <f t="shared" ca="1" si="52"/>
        <v/>
      </c>
      <c r="AA132" s="316" t="str">
        <f t="shared" ca="1" si="53"/>
        <v/>
      </c>
      <c r="AC132" s="310">
        <f t="shared" ca="1" si="54"/>
        <v>6.9999999999999689</v>
      </c>
      <c r="AD132" s="323">
        <f t="shared" ca="1" si="55"/>
        <v>253.77428690533054</v>
      </c>
      <c r="AE132" s="324">
        <f t="shared" ref="AE132:AE195" ca="1" si="63">IF(t&lt;T_para, pos_z, NA())</f>
        <v>972.69628686594478</v>
      </c>
      <c r="AG132" s="306">
        <f t="shared" ca="1" si="56"/>
        <v>-14.074562606732052</v>
      </c>
      <c r="AH132" s="304">
        <f t="shared" ca="1" si="57"/>
        <v>-4.8700725483990039</v>
      </c>
    </row>
    <row r="133" spans="1:34" x14ac:dyDescent="0.2">
      <c r="A133" s="347">
        <f t="shared" ref="A133:A196" ca="1" si="64">IF(B132+0.01&lt;=T_ini+ROUNDUP(Temps_fin_propu,0), 0.01, IF(K132&gt;0, 0.1, 0.0001))</f>
        <v>0.1</v>
      </c>
      <c r="B133" s="304">
        <f t="shared" ref="B133:B196" ca="1" si="65">B132+pas</f>
        <v>7.0999999999999686</v>
      </c>
      <c r="D133" s="306">
        <f t="shared" ref="D133:D196" ca="1" si="66">IF(AND(L132&lt;L_rampe,Poussee&lt;Poids*SIN(M132)),0,(-W132+Poussee)/m*COS(M132)-U132/m*SIN(M132))</f>
        <v>-1.6439640968558582</v>
      </c>
      <c r="E133" s="307">
        <f t="shared" ref="E133:E196" ca="1" si="67">IF(AND(L132&lt;L_rampe,Poussee&lt;Poids*SIN(M132)),0,(-W132+Poussee)/m*SIN(M132)+U132/m*COS(M132)-Poids/m)</f>
        <v>-14.211492469703677</v>
      </c>
      <c r="F133" s="304">
        <f t="shared" ref="F133:F196" ca="1" si="68">SQRT(acc_x^2+acc_z^2)</f>
        <v>14.30626213125551</v>
      </c>
      <c r="G133" s="306">
        <f t="shared" ref="G133:G196" ca="1" si="69">G132+acc_x*pas</f>
        <v>27.623334168025636</v>
      </c>
      <c r="H133" s="307">
        <f t="shared" ref="H133:H196" ca="1" si="70">H132+acc_z*pas</f>
        <v>72.976757083142388</v>
      </c>
      <c r="I133" s="304">
        <f t="shared" ref="I133:I196" ca="1" si="71">SQRT(vit_x^2+vit_z^2)</f>
        <v>78.02983829875842</v>
      </c>
      <c r="J133" s="306">
        <f t="shared" ref="J133:J196" ca="1" si="72">J132+0.5*(vit_x+G132)*pas*(K132&gt;=0)</f>
        <v>256.54484014261737</v>
      </c>
      <c r="K133" s="307">
        <f t="shared" ref="K133:K196" ca="1" si="73">K132+0.5*(vit_z+H132)*pas</f>
        <v>980.06502003660751</v>
      </c>
      <c r="L133" s="304">
        <f t="shared" ca="1" si="58"/>
        <v>1013.0857310727247</v>
      </c>
      <c r="M133" s="306">
        <f t="shared" ref="M133:M196" ca="1" si="74">IF(AND(L132&gt;L_rampe,G133&gt;0),ATAN2(G133,H133),$M$4)</f>
        <v>1.2089411436357917</v>
      </c>
      <c r="N133" s="304">
        <f t="shared" ref="N133:N196" ca="1" si="75">DEGREES(Beta)</f>
        <v>69.267225210049915</v>
      </c>
      <c r="P133" s="310">
        <f t="shared" ref="P133:P196" ca="1" si="76">MATCH(t-pas/2-T_ini,CdP_t)</f>
        <v>23</v>
      </c>
      <c r="Q133" s="304">
        <f t="shared" ref="Q133:Q196" ca="1" si="77">(INDEX(CdP,2,i_P+1)-INDEX(CdP,2,i_P+0))/(INDEX(CdP,1,i_P+1)-INDEX(CdP,1,i_P+0))*(t-pas/2-T_ini-INDEX(CdP,1,i_P+0))+INDEX(CdP,2,i_P+0)</f>
        <v>0</v>
      </c>
      <c r="R133" s="306">
        <f t="shared" ref="R133:R196" ca="1" si="78">Poussee/(g*ISP)</f>
        <v>0</v>
      </c>
      <c r="S133" s="307">
        <f t="shared" ref="S133:S196" ca="1" si="79">S132-Débit*pas</f>
        <v>3.0549999999999997</v>
      </c>
      <c r="T133" s="304">
        <f t="shared" ca="1" si="59"/>
        <v>29.969549999999998</v>
      </c>
      <c r="U133" s="311">
        <f t="shared" ca="1" si="60"/>
        <v>0</v>
      </c>
      <c r="V133" s="306">
        <f t="shared" ca="1" si="61"/>
        <v>1.1105504357685974</v>
      </c>
      <c r="W133" s="304">
        <f t="shared" ca="1" si="62"/>
        <v>13.846262798250082</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980.06502003660751</v>
      </c>
      <c r="AG133" s="306">
        <f t="shared" ref="AG133:AG196" ca="1" si="85">IF(AND(L132&lt;L_rampe,Poussee&lt;Poids*SIN(M132)),0,(-W132+Poussee)/m-Poids*SIN(M132)/m)</f>
        <v>-13.888392950419348</v>
      </c>
      <c r="AH133" s="304">
        <f t="shared" ref="AH133:AH196" ca="1" si="86">IF(AND(L132&lt;L_rampe,Poussee&lt;Poids*SIN(M132)), g*SIN(M132), (-W132+Poussee)/m)</f>
        <v>-4.6984842143620389</v>
      </c>
    </row>
    <row r="134" spans="1:34" x14ac:dyDescent="0.2">
      <c r="A134" s="347">
        <f t="shared" ca="1" si="64"/>
        <v>0.1</v>
      </c>
      <c r="B134" s="304">
        <f t="shared" ca="1" si="65"/>
        <v>7.1999999999999682</v>
      </c>
      <c r="D134" s="306">
        <f t="shared" ca="1" si="66"/>
        <v>-1.6044890068828284</v>
      </c>
      <c r="E134" s="307">
        <f t="shared" ca="1" si="67"/>
        <v>-14.048822286463672</v>
      </c>
      <c r="F134" s="304">
        <f t="shared" ca="1" si="68"/>
        <v>14.140148252753441</v>
      </c>
      <c r="G134" s="306">
        <f t="shared" ca="1" si="69"/>
        <v>27.462885267337352</v>
      </c>
      <c r="H134" s="307">
        <f t="shared" ca="1" si="70"/>
        <v>71.571874854496016</v>
      </c>
      <c r="I134" s="304">
        <f t="shared" ca="1" si="71"/>
        <v>76.659920019489817</v>
      </c>
      <c r="J134" s="306">
        <f t="shared" ca="1" si="72"/>
        <v>259.29915111438555</v>
      </c>
      <c r="K134" s="307">
        <f t="shared" ca="1" si="73"/>
        <v>987.29245163348946</v>
      </c>
      <c r="L134" s="304">
        <f t="shared" ca="1" si="58"/>
        <v>1020.7754086091157</v>
      </c>
      <c r="M134" s="306">
        <f t="shared" ca="1" si="74"/>
        <v>1.2044109421166651</v>
      </c>
      <c r="N134" s="304">
        <f t="shared" ca="1" si="75"/>
        <v>69.007663782660202</v>
      </c>
      <c r="P134" s="310">
        <f t="shared" ca="1" si="76"/>
        <v>23</v>
      </c>
      <c r="Q134" s="304">
        <f t="shared" ca="1" si="77"/>
        <v>0</v>
      </c>
      <c r="R134" s="306">
        <f t="shared" ca="1" si="78"/>
        <v>0</v>
      </c>
      <c r="S134" s="307">
        <f t="shared" ca="1" si="79"/>
        <v>3.0549999999999997</v>
      </c>
      <c r="T134" s="304">
        <f t="shared" ca="1" si="59"/>
        <v>29.969549999999998</v>
      </c>
      <c r="U134" s="311">
        <f t="shared" ca="1" si="60"/>
        <v>0</v>
      </c>
      <c r="V134" s="306">
        <f t="shared" ca="1" si="61"/>
        <v>1.1097461380701452</v>
      </c>
      <c r="W134" s="304">
        <f t="shared" ca="1" si="62"/>
        <v>13.354672291617883</v>
      </c>
      <c r="Y134" s="314" t="str">
        <f t="shared" ca="1" si="80"/>
        <v/>
      </c>
      <c r="Z134" s="315" t="str">
        <f t="shared" ca="1" si="81"/>
        <v/>
      </c>
      <c r="AA134" s="316" t="str">
        <f t="shared" ca="1" si="82"/>
        <v/>
      </c>
      <c r="AC134" s="310" t="e">
        <f t="shared" ca="1" si="83"/>
        <v>#N/A</v>
      </c>
      <c r="AD134" s="323" t="e">
        <f t="shared" ca="1" si="84"/>
        <v>#N/A</v>
      </c>
      <c r="AE134" s="324">
        <f t="shared" ca="1" si="63"/>
        <v>987.29245163348946</v>
      </c>
      <c r="AG134" s="306">
        <f t="shared" ca="1" si="85"/>
        <v>-13.707049131826317</v>
      </c>
      <c r="AH134" s="304">
        <f t="shared" ca="1" si="86"/>
        <v>-4.5323282481996996</v>
      </c>
    </row>
    <row r="135" spans="1:34" x14ac:dyDescent="0.2">
      <c r="A135" s="347">
        <f t="shared" ca="1" si="64"/>
        <v>0.1</v>
      </c>
      <c r="B135" s="304">
        <f t="shared" ca="1" si="65"/>
        <v>7.2999999999999678</v>
      </c>
      <c r="D135" s="306">
        <f t="shared" ca="1" si="66"/>
        <v>-1.5660290771965824</v>
      </c>
      <c r="E135" s="307">
        <f t="shared" ca="1" si="67"/>
        <v>-13.891276822902547</v>
      </c>
      <c r="F135" s="304">
        <f t="shared" ca="1" si="68"/>
        <v>13.979271041121374</v>
      </c>
      <c r="G135" s="306">
        <f t="shared" ca="1" si="69"/>
        <v>27.306282359617693</v>
      </c>
      <c r="H135" s="307">
        <f t="shared" ca="1" si="70"/>
        <v>70.182747172205765</v>
      </c>
      <c r="I135" s="304">
        <f t="shared" ca="1" si="71"/>
        <v>75.307709146812613</v>
      </c>
      <c r="J135" s="306">
        <f t="shared" ca="1" si="72"/>
        <v>262.03760949573331</v>
      </c>
      <c r="K135" s="307">
        <f t="shared" ca="1" si="73"/>
        <v>994.38018273482453</v>
      </c>
      <c r="L135" s="304">
        <f t="shared" ca="1" si="58"/>
        <v>1028.32662933816</v>
      </c>
      <c r="M135" s="306">
        <f t="shared" ca="1" si="74"/>
        <v>1.1997442521658854</v>
      </c>
      <c r="N135" s="304">
        <f t="shared" ca="1" si="75"/>
        <v>68.740282144184405</v>
      </c>
      <c r="P135" s="310">
        <f t="shared" ca="1" si="76"/>
        <v>23</v>
      </c>
      <c r="Q135" s="304">
        <f t="shared" ca="1" si="77"/>
        <v>0</v>
      </c>
      <c r="R135" s="306">
        <f t="shared" ca="1" si="78"/>
        <v>0</v>
      </c>
      <c r="S135" s="307">
        <f t="shared" ca="1" si="79"/>
        <v>3.0549999999999997</v>
      </c>
      <c r="T135" s="304">
        <f t="shared" ca="1" si="59"/>
        <v>29.969549999999998</v>
      </c>
      <c r="U135" s="311">
        <f t="shared" ca="1" si="60"/>
        <v>0</v>
      </c>
      <c r="V135" s="306">
        <f t="shared" ca="1" si="61"/>
        <v>1.1089579246209991</v>
      </c>
      <c r="W135" s="304">
        <f t="shared" ca="1" si="62"/>
        <v>12.878545342800374</v>
      </c>
      <c r="Y135" s="314" t="str">
        <f t="shared" ca="1" si="80"/>
        <v/>
      </c>
      <c r="Z135" s="315" t="str">
        <f t="shared" ca="1" si="81"/>
        <v/>
      </c>
      <c r="AA135" s="316" t="str">
        <f t="shared" ca="1" si="82"/>
        <v/>
      </c>
      <c r="AC135" s="310" t="e">
        <f t="shared" ca="1" si="83"/>
        <v>#N/A</v>
      </c>
      <c r="AD135" s="323" t="e">
        <f t="shared" ca="1" si="84"/>
        <v>#N/A</v>
      </c>
      <c r="AE135" s="324">
        <f t="shared" ca="1" si="63"/>
        <v>994.38018273482453</v>
      </c>
      <c r="AG135" s="306">
        <f t="shared" ca="1" si="85"/>
        <v>-13.530308966492568</v>
      </c>
      <c r="AH135" s="304">
        <f t="shared" ca="1" si="86"/>
        <v>-4.3714148254068359</v>
      </c>
    </row>
    <row r="136" spans="1:34" x14ac:dyDescent="0.2">
      <c r="A136" s="347">
        <f t="shared" ca="1" si="64"/>
        <v>0.1</v>
      </c>
      <c r="B136" s="304">
        <f t="shared" ca="1" si="65"/>
        <v>7.3999999999999675</v>
      </c>
      <c r="D136" s="306">
        <f t="shared" ca="1" si="66"/>
        <v>-1.5285467884199273</v>
      </c>
      <c r="E136" s="307">
        <f t="shared" ca="1" si="67"/>
        <v>-13.738678806574271</v>
      </c>
      <c r="F136" s="304">
        <f t="shared" ca="1" si="68"/>
        <v>13.823449303072005</v>
      </c>
      <c r="G136" s="306">
        <f t="shared" ca="1" si="69"/>
        <v>27.1534276807757</v>
      </c>
      <c r="H136" s="307">
        <f t="shared" ca="1" si="70"/>
        <v>68.808879291548337</v>
      </c>
      <c r="I136" s="304">
        <f t="shared" ca="1" si="71"/>
        <v>73.972768666408484</v>
      </c>
      <c r="J136" s="306">
        <f t="shared" ca="1" si="72"/>
        <v>264.760594997753</v>
      </c>
      <c r="K136" s="307">
        <f t="shared" ca="1" si="73"/>
        <v>1001.3297640580122</v>
      </c>
      <c r="L136" s="304">
        <f t="shared" ca="1" si="58"/>
        <v>1035.7410241233272</v>
      </c>
      <c r="M136" s="306">
        <f t="shared" ca="1" si="74"/>
        <v>1.1949356156802022</v>
      </c>
      <c r="N136" s="304">
        <f t="shared" ca="1" si="75"/>
        <v>68.46476756834214</v>
      </c>
      <c r="P136" s="310">
        <f t="shared" ca="1" si="76"/>
        <v>23</v>
      </c>
      <c r="Q136" s="304">
        <f t="shared" ca="1" si="77"/>
        <v>0</v>
      </c>
      <c r="R136" s="306">
        <f t="shared" ca="1" si="78"/>
        <v>0</v>
      </c>
      <c r="S136" s="307">
        <f t="shared" ca="1" si="79"/>
        <v>3.0549999999999997</v>
      </c>
      <c r="T136" s="304">
        <f t="shared" ca="1" si="59"/>
        <v>29.969549999999998</v>
      </c>
      <c r="U136" s="311">
        <f t="shared" ca="1" si="60"/>
        <v>0</v>
      </c>
      <c r="V136" s="306">
        <f t="shared" ca="1" si="61"/>
        <v>1.1081855911266785</v>
      </c>
      <c r="W136" s="304">
        <f t="shared" ca="1" si="62"/>
        <v>12.417355539261465</v>
      </c>
      <c r="Y136" s="314" t="str">
        <f t="shared" ca="1" si="80"/>
        <v/>
      </c>
      <c r="Z136" s="315" t="str">
        <f t="shared" ca="1" si="81"/>
        <v/>
      </c>
      <c r="AA136" s="316" t="str">
        <f t="shared" ca="1" si="82"/>
        <v/>
      </c>
      <c r="AC136" s="310" t="e">
        <f t="shared" ca="1" si="83"/>
        <v>#N/A</v>
      </c>
      <c r="AD136" s="323" t="e">
        <f t="shared" ca="1" si="84"/>
        <v>#N/A</v>
      </c>
      <c r="AE136" s="324">
        <f t="shared" ca="1" si="63"/>
        <v>1001.3297640580122</v>
      </c>
      <c r="AG136" s="306">
        <f t="shared" ca="1" si="85"/>
        <v>-13.357957143608079</v>
      </c>
      <c r="AH136" s="304">
        <f t="shared" ca="1" si="86"/>
        <v>-4.2155631236662439</v>
      </c>
    </row>
    <row r="137" spans="1:34" x14ac:dyDescent="0.2">
      <c r="A137" s="347">
        <f t="shared" ca="1" si="64"/>
        <v>0.1</v>
      </c>
      <c r="B137" s="304">
        <f t="shared" ca="1" si="65"/>
        <v>7.4999999999999671</v>
      </c>
      <c r="D137" s="306">
        <f t="shared" ca="1" si="66"/>
        <v>-1.4920064060120006</v>
      </c>
      <c r="E137" s="307">
        <f t="shared" ca="1" si="67"/>
        <v>-13.590859267582672</v>
      </c>
      <c r="F137" s="304">
        <f t="shared" ca="1" si="68"/>
        <v>13.672510330836054</v>
      </c>
      <c r="G137" s="306">
        <f t="shared" ca="1" si="69"/>
        <v>27.004227040174499</v>
      </c>
      <c r="H137" s="307">
        <f t="shared" ca="1" si="70"/>
        <v>67.449793364790068</v>
      </c>
      <c r="I137" s="304">
        <f t="shared" ca="1" si="71"/>
        <v>72.654682595068635</v>
      </c>
      <c r="J137" s="306">
        <f t="shared" ca="1" si="72"/>
        <v>267.46847773380051</v>
      </c>
      <c r="K137" s="307">
        <f t="shared" ca="1" si="73"/>
        <v>1008.1426976908291</v>
      </c>
      <c r="L137" s="304">
        <f t="shared" ca="1" si="58"/>
        <v>1043.0201750151236</v>
      </c>
      <c r="M137" s="306">
        <f t="shared" ca="1" si="74"/>
        <v>1.1899792885656097</v>
      </c>
      <c r="N137" s="304">
        <f t="shared" ca="1" si="75"/>
        <v>68.180790942789741</v>
      </c>
      <c r="P137" s="310">
        <f t="shared" ca="1" si="76"/>
        <v>23</v>
      </c>
      <c r="Q137" s="304">
        <f t="shared" ca="1" si="77"/>
        <v>0</v>
      </c>
      <c r="R137" s="306">
        <f t="shared" ca="1" si="78"/>
        <v>0</v>
      </c>
      <c r="S137" s="307">
        <f t="shared" ca="1" si="79"/>
        <v>3.0549999999999997</v>
      </c>
      <c r="T137" s="304">
        <f t="shared" ca="1" si="59"/>
        <v>29.969549999999998</v>
      </c>
      <c r="U137" s="311">
        <f t="shared" ca="1" si="60"/>
        <v>0</v>
      </c>
      <c r="V137" s="306">
        <f t="shared" ca="1" si="61"/>
        <v>1.1074289398217949</v>
      </c>
      <c r="W137" s="304">
        <f t="shared" ca="1" si="62"/>
        <v>11.970601062714943</v>
      </c>
      <c r="Y137" s="314" t="str">
        <f t="shared" ca="1" si="80"/>
        <v/>
      </c>
      <c r="Z137" s="315" t="str">
        <f t="shared" ca="1" si="81"/>
        <v/>
      </c>
      <c r="AA137" s="316" t="str">
        <f t="shared" ca="1" si="82"/>
        <v/>
      </c>
      <c r="AC137" s="310" t="e">
        <f t="shared" ca="1" si="83"/>
        <v>#N/A</v>
      </c>
      <c r="AD137" s="323" t="e">
        <f t="shared" ca="1" si="84"/>
        <v>#N/A</v>
      </c>
      <c r="AE137" s="324">
        <f t="shared" ca="1" si="63"/>
        <v>1008.1426976908291</v>
      </c>
      <c r="AG137" s="306">
        <f t="shared" ca="1" si="85"/>
        <v>-13.189784571352442</v>
      </c>
      <c r="AH137" s="304">
        <f t="shared" ca="1" si="86"/>
        <v>-4.0646008311821493</v>
      </c>
    </row>
    <row r="138" spans="1:34" x14ac:dyDescent="0.2">
      <c r="A138" s="347">
        <f t="shared" ca="1" si="64"/>
        <v>0.1</v>
      </c>
      <c r="B138" s="304">
        <f t="shared" ca="1" si="65"/>
        <v>7.5999999999999668</v>
      </c>
      <c r="D138" s="306">
        <f t="shared" ca="1" si="66"/>
        <v>-1.4563738886589885</v>
      </c>
      <c r="E138" s="307">
        <f t="shared" ca="1" si="67"/>
        <v>-13.447657086269624</v>
      </c>
      <c r="F138" s="304">
        <f t="shared" ca="1" si="68"/>
        <v>13.526289439956004</v>
      </c>
      <c r="G138" s="306">
        <f t="shared" ca="1" si="69"/>
        <v>26.858589651308598</v>
      </c>
      <c r="H138" s="307">
        <f t="shared" ca="1" si="70"/>
        <v>66.105027656163102</v>
      </c>
      <c r="I138" s="304">
        <f t="shared" ca="1" si="71"/>
        <v>71.353055431981815</v>
      </c>
      <c r="J138" s="306">
        <f t="shared" ca="1" si="72"/>
        <v>270.16161856837465</v>
      </c>
      <c r="K138" s="307">
        <f t="shared" ca="1" si="73"/>
        <v>1014.8204387418767</v>
      </c>
      <c r="L138" s="304">
        <f t="shared" ca="1" si="58"/>
        <v>1050.1656169556015</v>
      </c>
      <c r="M138" s="306">
        <f t="shared" ca="1" si="74"/>
        <v>1.184869223106026</v>
      </c>
      <c r="N138" s="304">
        <f t="shared" ca="1" si="75"/>
        <v>67.888005758920016</v>
      </c>
      <c r="P138" s="310">
        <f t="shared" ca="1" si="76"/>
        <v>23</v>
      </c>
      <c r="Q138" s="304">
        <f t="shared" ca="1" si="77"/>
        <v>0</v>
      </c>
      <c r="R138" s="306">
        <f t="shared" ca="1" si="78"/>
        <v>0</v>
      </c>
      <c r="S138" s="307">
        <f t="shared" ca="1" si="79"/>
        <v>3.0549999999999997</v>
      </c>
      <c r="T138" s="304">
        <f t="shared" ca="1" si="59"/>
        <v>29.969549999999998</v>
      </c>
      <c r="U138" s="311">
        <f t="shared" ca="1" si="60"/>
        <v>0</v>
      </c>
      <c r="V138" s="306">
        <f t="shared" ca="1" si="61"/>
        <v>1.1066877792429786</v>
      </c>
      <c r="W138" s="304">
        <f t="shared" ca="1" si="62"/>
        <v>11.537803373361026</v>
      </c>
      <c r="Y138" s="314" t="str">
        <f t="shared" ca="1" si="80"/>
        <v/>
      </c>
      <c r="Z138" s="315" t="str">
        <f t="shared" ca="1" si="81"/>
        <v/>
      </c>
      <c r="AA138" s="316" t="str">
        <f t="shared" ca="1" si="82"/>
        <v/>
      </c>
      <c r="AC138" s="310" t="e">
        <f t="shared" ca="1" si="83"/>
        <v>#N/A</v>
      </c>
      <c r="AD138" s="323" t="e">
        <f t="shared" ca="1" si="84"/>
        <v>#N/A</v>
      </c>
      <c r="AE138" s="324">
        <f t="shared" ca="1" si="63"/>
        <v>1014.8204387418767</v>
      </c>
      <c r="AG138" s="306">
        <f t="shared" ca="1" si="85"/>
        <v>-13.02558773986584</v>
      </c>
      <c r="AH138" s="304">
        <f t="shared" ca="1" si="86"/>
        <v>-3.918363686649736</v>
      </c>
    </row>
    <row r="139" spans="1:34" x14ac:dyDescent="0.2">
      <c r="A139" s="347">
        <f t="shared" ca="1" si="64"/>
        <v>0.1</v>
      </c>
      <c r="B139" s="304">
        <f t="shared" ca="1" si="65"/>
        <v>7.6999999999999664</v>
      </c>
      <c r="D139" s="306">
        <f t="shared" ca="1" si="66"/>
        <v>-1.4216168029999463</v>
      </c>
      <c r="E139" s="307">
        <f t="shared" ca="1" si="67"/>
        <v>-13.308918569396997</v>
      </c>
      <c r="F139" s="304">
        <f t="shared" ca="1" si="68"/>
        <v>13.384629536203533</v>
      </c>
      <c r="G139" s="306">
        <f t="shared" ca="1" si="69"/>
        <v>26.716427971008603</v>
      </c>
      <c r="H139" s="307">
        <f t="shared" ca="1" si="70"/>
        <v>64.774135799223401</v>
      </c>
      <c r="I139" s="304">
        <f t="shared" ca="1" si="71"/>
        <v>70.067511673145106</v>
      </c>
      <c r="J139" s="306">
        <f t="shared" ca="1" si="72"/>
        <v>272.84036944949048</v>
      </c>
      <c r="K139" s="307">
        <f t="shared" ca="1" si="73"/>
        <v>1021.364396914646</v>
      </c>
      <c r="L139" s="304">
        <f t="shared" ca="1" si="58"/>
        <v>1057.178839405213</v>
      </c>
      <c r="M139" s="306">
        <f t="shared" ca="1" si="74"/>
        <v>1.1795990491269559</v>
      </c>
      <c r="N139" s="304">
        <f t="shared" ca="1" si="75"/>
        <v>67.586047032619632</v>
      </c>
      <c r="P139" s="310">
        <f t="shared" ca="1" si="76"/>
        <v>23</v>
      </c>
      <c r="Q139" s="304">
        <f t="shared" ca="1" si="77"/>
        <v>0</v>
      </c>
      <c r="R139" s="306">
        <f t="shared" ca="1" si="78"/>
        <v>0</v>
      </c>
      <c r="S139" s="307">
        <f t="shared" ca="1" si="79"/>
        <v>3.0549999999999997</v>
      </c>
      <c r="T139" s="304">
        <f t="shared" ca="1" si="59"/>
        <v>29.969549999999998</v>
      </c>
      <c r="U139" s="311">
        <f t="shared" ca="1" si="60"/>
        <v>0</v>
      </c>
      <c r="V139" s="306">
        <f t="shared" ca="1" si="61"/>
        <v>1.1059619240124985</v>
      </c>
      <c r="W139" s="304">
        <f t="shared" ca="1" si="62"/>
        <v>11.118505977304302</v>
      </c>
      <c r="Y139" s="314" t="str">
        <f t="shared" ca="1" si="80"/>
        <v/>
      </c>
      <c r="Z139" s="315" t="str">
        <f t="shared" ca="1" si="81"/>
        <v/>
      </c>
      <c r="AA139" s="316" t="str">
        <f t="shared" ca="1" si="82"/>
        <v/>
      </c>
      <c r="AC139" s="310" t="e">
        <f t="shared" ca="1" si="83"/>
        <v>#N/A</v>
      </c>
      <c r="AD139" s="323" t="e">
        <f t="shared" ca="1" si="84"/>
        <v>#N/A</v>
      </c>
      <c r="AE139" s="324">
        <f t="shared" ca="1" si="63"/>
        <v>1021.364396914646</v>
      </c>
      <c r="AG139" s="306">
        <f t="shared" ca="1" si="85"/>
        <v>-12.865168098258346</v>
      </c>
      <c r="AH139" s="304">
        <f t="shared" ca="1" si="86"/>
        <v>-3.7766950485633477</v>
      </c>
    </row>
    <row r="140" spans="1:34" x14ac:dyDescent="0.2">
      <c r="A140" s="347">
        <f t="shared" ca="1" si="64"/>
        <v>0.1</v>
      </c>
      <c r="B140" s="304">
        <f t="shared" ca="1" si="65"/>
        <v>7.7999999999999661</v>
      </c>
      <c r="D140" s="306">
        <f t="shared" ca="1" si="66"/>
        <v>-1.3877042442779934</v>
      </c>
      <c r="E140" s="307">
        <f t="shared" ca="1" si="67"/>
        <v>-13.174497052733356</v>
      </c>
      <c r="F140" s="304">
        <f t="shared" ca="1" si="68"/>
        <v>13.247380709486198</v>
      </c>
      <c r="G140" s="306">
        <f t="shared" ca="1" si="69"/>
        <v>26.577657546580802</v>
      </c>
      <c r="H140" s="307">
        <f t="shared" ca="1" si="70"/>
        <v>63.456686093950069</v>
      </c>
      <c r="I140" s="304">
        <f t="shared" ca="1" si="71"/>
        <v>68.797695387922985</v>
      </c>
      <c r="J140" s="306">
        <f t="shared" ca="1" si="72"/>
        <v>275.50507372536993</v>
      </c>
      <c r="K140" s="307">
        <f t="shared" ca="1" si="73"/>
        <v>1027.7759380093048</v>
      </c>
      <c r="L140" s="304">
        <f t="shared" ca="1" si="58"/>
        <v>1064.0612878962038</v>
      </c>
      <c r="M140" s="306">
        <f t="shared" ca="1" si="74"/>
        <v>1.1741620538713282</v>
      </c>
      <c r="N140" s="304">
        <f t="shared" ca="1" si="75"/>
        <v>67.274530151239503</v>
      </c>
      <c r="P140" s="310">
        <f t="shared" ca="1" si="76"/>
        <v>23</v>
      </c>
      <c r="Q140" s="304">
        <f t="shared" ca="1" si="77"/>
        <v>0</v>
      </c>
      <c r="R140" s="306">
        <f t="shared" ca="1" si="78"/>
        <v>0</v>
      </c>
      <c r="S140" s="307">
        <f t="shared" ca="1" si="79"/>
        <v>3.0549999999999997</v>
      </c>
      <c r="T140" s="304">
        <f t="shared" ca="1" si="59"/>
        <v>29.969549999999998</v>
      </c>
      <c r="U140" s="311">
        <f t="shared" ca="1" si="60"/>
        <v>0</v>
      </c>
      <c r="V140" s="306">
        <f t="shared" ca="1" si="61"/>
        <v>1.1052511946319903</v>
      </c>
      <c r="W140" s="304">
        <f t="shared" ca="1" si="62"/>
        <v>10.712273271223658</v>
      </c>
      <c r="Y140" s="314" t="str">
        <f t="shared" ca="1" si="80"/>
        <v/>
      </c>
      <c r="Z140" s="315" t="str">
        <f t="shared" ca="1" si="81"/>
        <v/>
      </c>
      <c r="AA140" s="316" t="str">
        <f t="shared" ca="1" si="82"/>
        <v/>
      </c>
      <c r="AC140" s="310" t="e">
        <f t="shared" ca="1" si="83"/>
        <v>#N/A</v>
      </c>
      <c r="AD140" s="323" t="e">
        <f t="shared" ca="1" si="84"/>
        <v>#N/A</v>
      </c>
      <c r="AE140" s="324">
        <f t="shared" ca="1" si="63"/>
        <v>1027.7759380093048</v>
      </c>
      <c r="AG140" s="306">
        <f t="shared" ca="1" si="85"/>
        <v>-12.708331442128486</v>
      </c>
      <c r="AH140" s="304">
        <f t="shared" ca="1" si="86"/>
        <v>-3.6394454917526362</v>
      </c>
    </row>
    <row r="141" spans="1:34" x14ac:dyDescent="0.2">
      <c r="A141" s="347">
        <f t="shared" ca="1" si="64"/>
        <v>0.1</v>
      </c>
      <c r="B141" s="304">
        <f t="shared" ca="1" si="65"/>
        <v>7.8999999999999657</v>
      </c>
      <c r="D141" s="306">
        <f t="shared" ca="1" si="66"/>
        <v>-1.3546067625445217</v>
      </c>
      <c r="E141" s="307">
        <f t="shared" ca="1" si="67"/>
        <v>-13.044252528119742</v>
      </c>
      <c r="F141" s="304">
        <f t="shared" ca="1" si="68"/>
        <v>13.114399852775941</v>
      </c>
      <c r="G141" s="306">
        <f t="shared" ca="1" si="69"/>
        <v>26.442196870326349</v>
      </c>
      <c r="H141" s="307">
        <f t="shared" ca="1" si="70"/>
        <v>62.152260841138094</v>
      </c>
      <c r="I141" s="304">
        <f t="shared" ca="1" si="71"/>
        <v>67.543269857136508</v>
      </c>
      <c r="J141" s="306">
        <f t="shared" ca="1" si="72"/>
        <v>278.15606644621528</v>
      </c>
      <c r="K141" s="307">
        <f t="shared" ca="1" si="73"/>
        <v>1034.0563853560593</v>
      </c>
      <c r="L141" s="304">
        <f t="shared" ca="1" si="58"/>
        <v>1070.814365516484</v>
      </c>
      <c r="M141" s="306">
        <f t="shared" ca="1" si="74"/>
        <v>1.1685511605002432</v>
      </c>
      <c r="N141" s="304">
        <f t="shared" ca="1" si="75"/>
        <v>66.953049641778406</v>
      </c>
      <c r="P141" s="310">
        <f t="shared" ca="1" si="76"/>
        <v>23</v>
      </c>
      <c r="Q141" s="304">
        <f t="shared" ca="1" si="77"/>
        <v>0</v>
      </c>
      <c r="R141" s="306">
        <f t="shared" ca="1" si="78"/>
        <v>0</v>
      </c>
      <c r="S141" s="307">
        <f t="shared" ca="1" si="79"/>
        <v>3.0549999999999997</v>
      </c>
      <c r="T141" s="304">
        <f t="shared" ca="1" si="59"/>
        <v>29.969549999999998</v>
      </c>
      <c r="U141" s="311">
        <f t="shared" ca="1" si="60"/>
        <v>0</v>
      </c>
      <c r="V141" s="306">
        <f t="shared" ca="1" si="61"/>
        <v>1.1045554172857439</v>
      </c>
      <c r="W141" s="304">
        <f t="shared" ca="1" si="62"/>
        <v>10.318689458837975</v>
      </c>
      <c r="Y141" s="314" t="str">
        <f t="shared" ca="1" si="80"/>
        <v/>
      </c>
      <c r="Z141" s="315" t="str">
        <f t="shared" ca="1" si="81"/>
        <v/>
      </c>
      <c r="AA141" s="316" t="str">
        <f t="shared" ca="1" si="82"/>
        <v/>
      </c>
      <c r="AC141" s="310" t="e">
        <f t="shared" ca="1" si="83"/>
        <v>#N/A</v>
      </c>
      <c r="AD141" s="323" t="e">
        <f t="shared" ca="1" si="84"/>
        <v>#N/A</v>
      </c>
      <c r="AE141" s="324">
        <f t="shared" ca="1" si="63"/>
        <v>1034.0563853560593</v>
      </c>
      <c r="AG141" s="306">
        <f t="shared" ca="1" si="85"/>
        <v>-12.554887308099064</v>
      </c>
      <c r="AH141" s="304">
        <f t="shared" ca="1" si="86"/>
        <v>-3.5064724292057803</v>
      </c>
    </row>
    <row r="142" spans="1:34" x14ac:dyDescent="0.2">
      <c r="A142" s="347">
        <f t="shared" ca="1" si="64"/>
        <v>0.1</v>
      </c>
      <c r="B142" s="304">
        <f t="shared" ca="1" si="65"/>
        <v>7.9999999999999654</v>
      </c>
      <c r="D142" s="306">
        <f t="shared" ca="1" si="66"/>
        <v>-1.3222962940786749</v>
      </c>
      <c r="E142" s="307">
        <f t="shared" ca="1" si="67"/>
        <v>-12.918051293237109</v>
      </c>
      <c r="F142" s="304">
        <f t="shared" ca="1" si="68"/>
        <v>12.985550304243526</v>
      </c>
      <c r="G142" s="306">
        <f t="shared" ca="1" si="69"/>
        <v>26.309967240918482</v>
      </c>
      <c r="H142" s="307">
        <f t="shared" ca="1" si="70"/>
        <v>60.860455711814382</v>
      </c>
      <c r="I142" s="304">
        <f t="shared" ca="1" si="71"/>
        <v>66.303917272420065</v>
      </c>
      <c r="J142" s="306">
        <f t="shared" ca="1" si="72"/>
        <v>280.79367465177751</v>
      </c>
      <c r="K142" s="307">
        <f t="shared" ca="1" si="73"/>
        <v>1040.207021183707</v>
      </c>
      <c r="L142" s="304">
        <f t="shared" ca="1" si="58"/>
        <v>1077.4394343276699</v>
      </c>
      <c r="M142" s="306">
        <f t="shared" ca="1" si="74"/>
        <v>1.1627589051270848</v>
      </c>
      <c r="N142" s="304">
        <f t="shared" ca="1" si="75"/>
        <v>66.62117785503446</v>
      </c>
      <c r="P142" s="310">
        <f t="shared" ca="1" si="76"/>
        <v>23</v>
      </c>
      <c r="Q142" s="304">
        <f t="shared" ca="1" si="77"/>
        <v>0</v>
      </c>
      <c r="R142" s="306">
        <f t="shared" ca="1" si="78"/>
        <v>0</v>
      </c>
      <c r="S142" s="307">
        <f t="shared" ca="1" si="79"/>
        <v>3.0549999999999997</v>
      </c>
      <c r="T142" s="304">
        <f t="shared" ca="1" si="59"/>
        <v>29.969549999999998</v>
      </c>
      <c r="U142" s="311">
        <f t="shared" ca="1" si="60"/>
        <v>0</v>
      </c>
      <c r="V142" s="306">
        <f t="shared" ca="1" si="61"/>
        <v>1.1038744236530473</v>
      </c>
      <c r="W142" s="304">
        <f t="shared" ca="1" si="62"/>
        <v>9.9373575341422793</v>
      </c>
      <c r="Y142" s="314" t="str">
        <f t="shared" ca="1" si="80"/>
        <v/>
      </c>
      <c r="Z142" s="315" t="str">
        <f t="shared" ca="1" si="81"/>
        <v/>
      </c>
      <c r="AA142" s="316" t="str">
        <f t="shared" ca="1" si="82"/>
        <v/>
      </c>
      <c r="AC142" s="310">
        <f t="shared" ca="1" si="83"/>
        <v>7.9999999999999654</v>
      </c>
      <c r="AD142" s="323">
        <f t="shared" ca="1" si="84"/>
        <v>280.79367465177751</v>
      </c>
      <c r="AE142" s="324">
        <f t="shared" ca="1" si="63"/>
        <v>1040.207021183707</v>
      </c>
      <c r="AG142" s="306">
        <f t="shared" ca="1" si="85"/>
        <v>-12.404648371889262</v>
      </c>
      <c r="AH142" s="304">
        <f t="shared" ca="1" si="86"/>
        <v>-3.3776397573937729</v>
      </c>
    </row>
    <row r="143" spans="1:34" x14ac:dyDescent="0.2">
      <c r="A143" s="347">
        <f t="shared" ca="1" si="64"/>
        <v>0.1</v>
      </c>
      <c r="B143" s="304">
        <f t="shared" ca="1" si="65"/>
        <v>8.0999999999999659</v>
      </c>
      <c r="D143" s="306">
        <f t="shared" ca="1" si="66"/>
        <v>-1.2907460977162444</v>
      </c>
      <c r="E143" s="307">
        <f t="shared" ca="1" si="67"/>
        <v>-12.795765622432389</v>
      </c>
      <c r="F143" s="304">
        <f t="shared" ca="1" si="68"/>
        <v>12.860701510920478</v>
      </c>
      <c r="G143" s="306">
        <f t="shared" ca="1" si="69"/>
        <v>26.180892631146857</v>
      </c>
      <c r="H143" s="307">
        <f t="shared" ca="1" si="70"/>
        <v>59.580879149571146</v>
      </c>
      <c r="I143" s="304">
        <f t="shared" ca="1" si="71"/>
        <v>65.079338496941119</v>
      </c>
      <c r="J143" s="306">
        <f t="shared" ca="1" si="72"/>
        <v>283.41821764538076</v>
      </c>
      <c r="K143" s="307">
        <f t="shared" ca="1" si="73"/>
        <v>1046.2290879267762</v>
      </c>
      <c r="L143" s="304">
        <f t="shared" ca="1" si="58"/>
        <v>1083.9378167207649</v>
      </c>
      <c r="M143" s="306">
        <f t="shared" ca="1" si="74"/>
        <v>1.1567774122894203</v>
      </c>
      <c r="N143" s="304">
        <f t="shared" ca="1" si="75"/>
        <v>66.278463560248554</v>
      </c>
      <c r="P143" s="310">
        <f t="shared" ca="1" si="76"/>
        <v>23</v>
      </c>
      <c r="Q143" s="304">
        <f t="shared" ca="1" si="77"/>
        <v>0</v>
      </c>
      <c r="R143" s="306">
        <f t="shared" ca="1" si="78"/>
        <v>0</v>
      </c>
      <c r="S143" s="307">
        <f t="shared" ca="1" si="79"/>
        <v>3.0549999999999997</v>
      </c>
      <c r="T143" s="304">
        <f t="shared" ca="1" si="59"/>
        <v>29.969549999999998</v>
      </c>
      <c r="U143" s="311">
        <f t="shared" ca="1" si="60"/>
        <v>0</v>
      </c>
      <c r="V143" s="306">
        <f t="shared" ca="1" si="61"/>
        <v>1.1032080507290962</v>
      </c>
      <c r="W143" s="304">
        <f t="shared" ca="1" si="62"/>
        <v>9.5678983267827391</v>
      </c>
      <c r="Y143" s="314" t="str">
        <f t="shared" ca="1" si="80"/>
        <v/>
      </c>
      <c r="Z143" s="315" t="str">
        <f t="shared" ca="1" si="81"/>
        <v/>
      </c>
      <c r="AA143" s="316" t="str">
        <f t="shared" ca="1" si="82"/>
        <v/>
      </c>
      <c r="AC143" s="310" t="e">
        <f t="shared" ca="1" si="83"/>
        <v>#N/A</v>
      </c>
      <c r="AD143" s="323" t="e">
        <f t="shared" ca="1" si="84"/>
        <v>#N/A</v>
      </c>
      <c r="AE143" s="324">
        <f t="shared" ca="1" si="63"/>
        <v>1046.2290879267762</v>
      </c>
      <c r="AG143" s="306">
        <f t="shared" ca="1" si="85"/>
        <v>-12.257429846428098</v>
      </c>
      <c r="AH143" s="304">
        <f t="shared" ca="1" si="86"/>
        <v>-3.2528175234508283</v>
      </c>
    </row>
    <row r="144" spans="1:34" x14ac:dyDescent="0.2">
      <c r="A144" s="347">
        <f t="shared" ca="1" si="64"/>
        <v>0.1</v>
      </c>
      <c r="B144" s="304">
        <f t="shared" ca="1" si="65"/>
        <v>8.1999999999999655</v>
      </c>
      <c r="D144" s="306">
        <f t="shared" ca="1" si="66"/>
        <v>-1.2599306958118619</v>
      </c>
      <c r="E144" s="307">
        <f t="shared" ca="1" si="67"/>
        <v>-12.67727345708202</v>
      </c>
      <c r="F144" s="304">
        <f t="shared" ca="1" si="68"/>
        <v>12.739728712334704</v>
      </c>
      <c r="G144" s="306">
        <f t="shared" ca="1" si="69"/>
        <v>26.054899561565673</v>
      </c>
      <c r="H144" s="307">
        <f t="shared" ca="1" si="70"/>
        <v>58.313151803862944</v>
      </c>
      <c r="I144" s="304">
        <f t="shared" ca="1" si="71"/>
        <v>63.869252887940057</v>
      </c>
      <c r="J144" s="306">
        <f t="shared" ca="1" si="72"/>
        <v>286.03000725501641</v>
      </c>
      <c r="K144" s="307">
        <f t="shared" ca="1" si="73"/>
        <v>1052.1237894744479</v>
      </c>
      <c r="L144" s="304">
        <f t="shared" ca="1" si="58"/>
        <v>1090.3107967127432</v>
      </c>
      <c r="M144" s="306">
        <f t="shared" ca="1" si="74"/>
        <v>1.1505983687595374</v>
      </c>
      <c r="N144" s="304">
        <f t="shared" ca="1" si="75"/>
        <v>65.924430444558638</v>
      </c>
      <c r="P144" s="310">
        <f t="shared" ca="1" si="76"/>
        <v>23</v>
      </c>
      <c r="Q144" s="304">
        <f t="shared" ca="1" si="77"/>
        <v>0</v>
      </c>
      <c r="R144" s="306">
        <f t="shared" ca="1" si="78"/>
        <v>0</v>
      </c>
      <c r="S144" s="307">
        <f t="shared" ca="1" si="79"/>
        <v>3.0549999999999997</v>
      </c>
      <c r="T144" s="304">
        <f t="shared" ca="1" si="59"/>
        <v>29.969549999999998</v>
      </c>
      <c r="U144" s="311">
        <f t="shared" ca="1" si="60"/>
        <v>0</v>
      </c>
      <c r="V144" s="306">
        <f t="shared" ca="1" si="61"/>
        <v>1.1025561406540281</v>
      </c>
      <c r="W144" s="304">
        <f t="shared" ca="1" si="62"/>
        <v>9.2099496052982346</v>
      </c>
      <c r="Y144" s="314" t="str">
        <f t="shared" ca="1" si="80"/>
        <v/>
      </c>
      <c r="Z144" s="315" t="str">
        <f t="shared" ca="1" si="81"/>
        <v/>
      </c>
      <c r="AA144" s="316" t="str">
        <f t="shared" ca="1" si="82"/>
        <v/>
      </c>
      <c r="AC144" s="310" t="e">
        <f t="shared" ca="1" si="83"/>
        <v>#N/A</v>
      </c>
      <c r="AD144" s="323" t="e">
        <f t="shared" ca="1" si="84"/>
        <v>#N/A</v>
      </c>
      <c r="AE144" s="324">
        <f t="shared" ca="1" si="63"/>
        <v>1052.1237894744479</v>
      </c>
      <c r="AG144" s="306">
        <f t="shared" ca="1" si="85"/>
        <v>-12.113048876476501</v>
      </c>
      <c r="AH144" s="304">
        <f t="shared" ca="1" si="86"/>
        <v>-3.1318816126948414</v>
      </c>
    </row>
    <row r="145" spans="1:34" x14ac:dyDescent="0.2">
      <c r="A145" s="347">
        <f t="shared" ca="1" si="64"/>
        <v>0.1</v>
      </c>
      <c r="B145" s="304">
        <f t="shared" ca="1" si="65"/>
        <v>8.2999999999999652</v>
      </c>
      <c r="D145" s="306">
        <f t="shared" ca="1" si="66"/>
        <v>-1.2298258195859935</v>
      </c>
      <c r="E145" s="307">
        <f t="shared" ca="1" si="67"/>
        <v>-12.562458114082201</v>
      </c>
      <c r="F145" s="304">
        <f t="shared" ca="1" si="68"/>
        <v>12.622512642678958</v>
      </c>
      <c r="G145" s="306">
        <f t="shared" ca="1" si="69"/>
        <v>25.931916979607074</v>
      </c>
      <c r="H145" s="307">
        <f t="shared" ca="1" si="70"/>
        <v>57.056905992454723</v>
      </c>
      <c r="I145" s="304">
        <f t="shared" ca="1" si="71"/>
        <v>62.673398181916461</v>
      </c>
      <c r="J145" s="306">
        <f t="shared" ca="1" si="72"/>
        <v>288.62934808207507</v>
      </c>
      <c r="K145" s="307">
        <f t="shared" ca="1" si="73"/>
        <v>1057.8922923642638</v>
      </c>
      <c r="L145" s="304">
        <f t="shared" ca="1" si="58"/>
        <v>1096.559621187102</v>
      </c>
      <c r="M145" s="306">
        <f t="shared" ca="1" si="74"/>
        <v>1.1442129955915354</v>
      </c>
      <c r="N145" s="304">
        <f t="shared" ca="1" si="75"/>
        <v>65.558575511416052</v>
      </c>
      <c r="P145" s="310">
        <f t="shared" ca="1" si="76"/>
        <v>23</v>
      </c>
      <c r="Q145" s="304">
        <f t="shared" ca="1" si="77"/>
        <v>0</v>
      </c>
      <c r="R145" s="306">
        <f t="shared" ca="1" si="78"/>
        <v>0</v>
      </c>
      <c r="S145" s="307">
        <f t="shared" ca="1" si="79"/>
        <v>3.0549999999999997</v>
      </c>
      <c r="T145" s="304">
        <f t="shared" ca="1" si="59"/>
        <v>29.969549999999998</v>
      </c>
      <c r="U145" s="311">
        <f t="shared" ca="1" si="60"/>
        <v>0</v>
      </c>
      <c r="V145" s="306">
        <f t="shared" ca="1" si="61"/>
        <v>1.1019185405496512</v>
      </c>
      <c r="W145" s="304">
        <f t="shared" ca="1" si="62"/>
        <v>8.8631652342847431</v>
      </c>
      <c r="Y145" s="314" t="str">
        <f t="shared" ca="1" si="80"/>
        <v/>
      </c>
      <c r="Z145" s="315" t="str">
        <f t="shared" ca="1" si="81"/>
        <v/>
      </c>
      <c r="AA145" s="316" t="str">
        <f t="shared" ca="1" si="82"/>
        <v/>
      </c>
      <c r="AC145" s="310" t="e">
        <f t="shared" ca="1" si="83"/>
        <v>#N/A</v>
      </c>
      <c r="AD145" s="323" t="e">
        <f t="shared" ca="1" si="84"/>
        <v>#N/A</v>
      </c>
      <c r="AE145" s="324">
        <f t="shared" ca="1" si="63"/>
        <v>1057.8922923642638</v>
      </c>
      <c r="AG145" s="306">
        <f t="shared" ca="1" si="85"/>
        <v>-11.971323926164978</v>
      </c>
      <c r="AH145" s="304">
        <f t="shared" ca="1" si="86"/>
        <v>-3.0147134550894386</v>
      </c>
    </row>
    <row r="146" spans="1:34" x14ac:dyDescent="0.2">
      <c r="A146" s="347">
        <f t="shared" ca="1" si="64"/>
        <v>0.1</v>
      </c>
      <c r="B146" s="304">
        <f t="shared" ca="1" si="65"/>
        <v>8.3999999999999648</v>
      </c>
      <c r="D146" s="306">
        <f t="shared" ca="1" si="66"/>
        <v>-1.2004083586340888</v>
      </c>
      <c r="E146" s="307">
        <f t="shared" ca="1" si="67"/>
        <v>-12.451208011154904</v>
      </c>
      <c r="F146" s="304">
        <f t="shared" ca="1" si="68"/>
        <v>12.50893925017332</v>
      </c>
      <c r="G146" s="306">
        <f t="shared" ca="1" si="69"/>
        <v>25.811876143743664</v>
      </c>
      <c r="H146" s="307">
        <f t="shared" ca="1" si="70"/>
        <v>55.811785191339233</v>
      </c>
      <c r="I146" s="304">
        <f t="shared" ca="1" si="71"/>
        <v>61.491530443664807</v>
      </c>
      <c r="J146" s="306">
        <f t="shared" ca="1" si="72"/>
        <v>291.21653773824261</v>
      </c>
      <c r="K146" s="307">
        <f t="shared" ca="1" si="73"/>
        <v>1063.5357269234535</v>
      </c>
      <c r="L146" s="304">
        <f t="shared" ca="1" si="58"/>
        <v>1102.6855010812683</v>
      </c>
      <c r="M146" s="306">
        <f t="shared" ca="1" si="74"/>
        <v>1.1376120183008707</v>
      </c>
      <c r="N146" s="304">
        <f t="shared" ca="1" si="75"/>
        <v>65.180367371999253</v>
      </c>
      <c r="P146" s="310">
        <f t="shared" ca="1" si="76"/>
        <v>23</v>
      </c>
      <c r="Q146" s="304">
        <f t="shared" ca="1" si="77"/>
        <v>0</v>
      </c>
      <c r="R146" s="306">
        <f t="shared" ca="1" si="78"/>
        <v>0</v>
      </c>
      <c r="S146" s="307">
        <f t="shared" ca="1" si="79"/>
        <v>3.0549999999999997</v>
      </c>
      <c r="T146" s="304">
        <f t="shared" ca="1" si="59"/>
        <v>29.969549999999998</v>
      </c>
      <c r="U146" s="311">
        <f t="shared" ca="1" si="60"/>
        <v>0</v>
      </c>
      <c r="V146" s="306">
        <f t="shared" ca="1" si="61"/>
        <v>1.1012951023634703</v>
      </c>
      <c r="W146" s="304">
        <f t="shared" ca="1" si="62"/>
        <v>8.5272143818392205</v>
      </c>
      <c r="Y146" s="314" t="str">
        <f t="shared" ca="1" si="80"/>
        <v/>
      </c>
      <c r="Z146" s="315" t="str">
        <f t="shared" ca="1" si="81"/>
        <v/>
      </c>
      <c r="AA146" s="316" t="str">
        <f t="shared" ca="1" si="82"/>
        <v/>
      </c>
      <c r="AC146" s="310" t="e">
        <f t="shared" ca="1" si="83"/>
        <v>#N/A</v>
      </c>
      <c r="AD146" s="323" t="e">
        <f t="shared" ca="1" si="84"/>
        <v>#N/A</v>
      </c>
      <c r="AE146" s="324">
        <f t="shared" ca="1" si="63"/>
        <v>1063.5357269234535</v>
      </c>
      <c r="AG146" s="306">
        <f t="shared" ca="1" si="85"/>
        <v>-11.832074155772453</v>
      </c>
      <c r="AH146" s="304">
        <f t="shared" ca="1" si="86"/>
        <v>-2.9011997493567083</v>
      </c>
    </row>
    <row r="147" spans="1:34" x14ac:dyDescent="0.2">
      <c r="A147" s="347">
        <f t="shared" ca="1" si="64"/>
        <v>0.1</v>
      </c>
      <c r="B147" s="304">
        <f t="shared" ca="1" si="65"/>
        <v>8.4999999999999645</v>
      </c>
      <c r="D147" s="306">
        <f t="shared" ca="1" si="66"/>
        <v>-1.1716563143995229</v>
      </c>
      <c r="E147" s="307">
        <f t="shared" ca="1" si="67"/>
        <v>-12.343416407748892</v>
      </c>
      <c r="F147" s="304">
        <f t="shared" ca="1" si="68"/>
        <v>12.398899432375313</v>
      </c>
      <c r="G147" s="306">
        <f t="shared" ca="1" si="69"/>
        <v>25.694710512303711</v>
      </c>
      <c r="H147" s="307">
        <f t="shared" ca="1" si="70"/>
        <v>54.577443550564347</v>
      </c>
      <c r="I147" s="304">
        <f t="shared" ca="1" si="71"/>
        <v>60.323424080750989</v>
      </c>
      <c r="J147" s="306">
        <f t="shared" ca="1" si="72"/>
        <v>293.79186707104498</v>
      </c>
      <c r="K147" s="307">
        <f t="shared" ca="1" si="73"/>
        <v>1069.0551883605488</v>
      </c>
      <c r="L147" s="304">
        <f t="shared" ca="1" si="58"/>
        <v>1108.689612523586</v>
      </c>
      <c r="M147" s="306">
        <f t="shared" ca="1" si="74"/>
        <v>1.1307856350714918</v>
      </c>
      <c r="N147" s="304">
        <f t="shared" ca="1" si="75"/>
        <v>64.789244423616964</v>
      </c>
      <c r="P147" s="310">
        <f t="shared" ca="1" si="76"/>
        <v>23</v>
      </c>
      <c r="Q147" s="304">
        <f t="shared" ca="1" si="77"/>
        <v>0</v>
      </c>
      <c r="R147" s="306">
        <f t="shared" ca="1" si="78"/>
        <v>0</v>
      </c>
      <c r="S147" s="307">
        <f t="shared" ca="1" si="79"/>
        <v>3.0549999999999997</v>
      </c>
      <c r="T147" s="304">
        <f t="shared" ca="1" si="59"/>
        <v>29.969549999999998</v>
      </c>
      <c r="U147" s="311">
        <f t="shared" ca="1" si="60"/>
        <v>0</v>
      </c>
      <c r="V147" s="306">
        <f t="shared" ca="1" si="61"/>
        <v>1.1006856827196365</v>
      </c>
      <c r="W147" s="304">
        <f t="shared" ca="1" si="62"/>
        <v>8.2017807739148427</v>
      </c>
      <c r="Y147" s="314" t="str">
        <f t="shared" ca="1" si="80"/>
        <v/>
      </c>
      <c r="Z147" s="315" t="str">
        <f t="shared" ca="1" si="81"/>
        <v/>
      </c>
      <c r="AA147" s="316" t="str">
        <f t="shared" ca="1" si="82"/>
        <v/>
      </c>
      <c r="AC147" s="310" t="e">
        <f t="shared" ca="1" si="83"/>
        <v>#N/A</v>
      </c>
      <c r="AD147" s="323" t="e">
        <f t="shared" ca="1" si="84"/>
        <v>#N/A</v>
      </c>
      <c r="AE147" s="324">
        <f t="shared" ca="1" si="63"/>
        <v>1069.0551883605488</v>
      </c>
      <c r="AG147" s="306">
        <f t="shared" ca="1" si="85"/>
        <v>-11.695118783971326</v>
      </c>
      <c r="AH147" s="304">
        <f t="shared" ca="1" si="86"/>
        <v>-2.7912322035480268</v>
      </c>
    </row>
    <row r="148" spans="1:34" x14ac:dyDescent="0.2">
      <c r="A148" s="347">
        <f t="shared" ca="1" si="64"/>
        <v>0.1</v>
      </c>
      <c r="B148" s="304">
        <f t="shared" ca="1" si="65"/>
        <v>8.5999999999999641</v>
      </c>
      <c r="D148" s="306">
        <f t="shared" ca="1" si="66"/>
        <v>-1.1435487574348422</v>
      </c>
      <c r="E148" s="307">
        <f t="shared" ca="1" si="67"/>
        <v>-12.238981160396131</v>
      </c>
      <c r="F148" s="304">
        <f t="shared" ca="1" si="68"/>
        <v>12.29228878627419</v>
      </c>
      <c r="G148" s="306">
        <f t="shared" ca="1" si="69"/>
        <v>25.580355636560228</v>
      </c>
      <c r="H148" s="307">
        <f t="shared" ca="1" si="70"/>
        <v>53.353545434524733</v>
      </c>
      <c r="I148" s="304">
        <f t="shared" ca="1" si="71"/>
        <v>59.168871925420326</v>
      </c>
      <c r="J148" s="306">
        <f t="shared" ca="1" si="72"/>
        <v>296.3556203784882</v>
      </c>
      <c r="K148" s="307">
        <f t="shared" ca="1" si="73"/>
        <v>1074.4517378098033</v>
      </c>
      <c r="L148" s="304">
        <f t="shared" ca="1" si="58"/>
        <v>1114.57309792244</v>
      </c>
      <c r="M148" s="306">
        <f t="shared" ca="1" si="74"/>
        <v>1.1237234828866007</v>
      </c>
      <c r="N148" s="304">
        <f t="shared" ca="1" si="75"/>
        <v>64.384612909143613</v>
      </c>
      <c r="P148" s="310">
        <f t="shared" ca="1" si="76"/>
        <v>23</v>
      </c>
      <c r="Q148" s="304">
        <f t="shared" ca="1" si="77"/>
        <v>0</v>
      </c>
      <c r="R148" s="306">
        <f t="shared" ca="1" si="78"/>
        <v>0</v>
      </c>
      <c r="S148" s="307">
        <f t="shared" ca="1" si="79"/>
        <v>3.0549999999999997</v>
      </c>
      <c r="T148" s="304">
        <f t="shared" ca="1" si="59"/>
        <v>29.969549999999998</v>
      </c>
      <c r="U148" s="311">
        <f t="shared" ca="1" si="60"/>
        <v>0</v>
      </c>
      <c r="V148" s="306">
        <f t="shared" ca="1" si="61"/>
        <v>1.1000901427764691</v>
      </c>
      <c r="W148" s="304">
        <f t="shared" ca="1" si="62"/>
        <v>7.8865619924712247</v>
      </c>
      <c r="Y148" s="314" t="str">
        <f t="shared" ca="1" si="80"/>
        <v/>
      </c>
      <c r="Z148" s="315" t="str">
        <f t="shared" ca="1" si="81"/>
        <v/>
      </c>
      <c r="AA148" s="316" t="str">
        <f t="shared" ca="1" si="82"/>
        <v/>
      </c>
      <c r="AC148" s="310" t="e">
        <f t="shared" ca="1" si="83"/>
        <v>#N/A</v>
      </c>
      <c r="AD148" s="323" t="e">
        <f t="shared" ca="1" si="84"/>
        <v>#N/A</v>
      </c>
      <c r="AE148" s="324">
        <f t="shared" ca="1" si="63"/>
        <v>1074.4517378098033</v>
      </c>
      <c r="AG148" s="306">
        <f t="shared" ca="1" si="85"/>
        <v>-11.560276431646674</v>
      </c>
      <c r="AH148" s="304">
        <f t="shared" ca="1" si="86"/>
        <v>-2.684707290970489</v>
      </c>
    </row>
    <row r="149" spans="1:34" x14ac:dyDescent="0.2">
      <c r="A149" s="347">
        <f t="shared" ca="1" si="64"/>
        <v>0.1</v>
      </c>
      <c r="B149" s="304">
        <f t="shared" ca="1" si="65"/>
        <v>8.6999999999999638</v>
      </c>
      <c r="D149" s="306">
        <f t="shared" ca="1" si="66"/>
        <v>-1.1160657882974576</v>
      </c>
      <c r="E149" s="307">
        <f t="shared" ca="1" si="67"/>
        <v>-12.137804491456796</v>
      </c>
      <c r="F149" s="304">
        <f t="shared" ca="1" si="68"/>
        <v>12.189007372080665</v>
      </c>
      <c r="G149" s="306">
        <f t="shared" ca="1" si="69"/>
        <v>25.468749057730481</v>
      </c>
      <c r="H149" s="307">
        <f t="shared" ca="1" si="70"/>
        <v>52.139764985379053</v>
      </c>
      <c r="I149" s="304">
        <f t="shared" ca="1" si="71"/>
        <v>58.02768538634129</v>
      </c>
      <c r="J149" s="306">
        <f t="shared" ca="1" si="72"/>
        <v>298.90807561320275</v>
      </c>
      <c r="K149" s="307">
        <f t="shared" ca="1" si="73"/>
        <v>1079.7264033307983</v>
      </c>
      <c r="L149" s="304">
        <f t="shared" ca="1" si="58"/>
        <v>1120.3370670099466</v>
      </c>
      <c r="M149" s="306">
        <f t="shared" ca="1" si="74"/>
        <v>1.1164146014821641</v>
      </c>
      <c r="N149" s="304">
        <f t="shared" ca="1" si="75"/>
        <v>63.965844851707743</v>
      </c>
      <c r="P149" s="310">
        <f t="shared" ca="1" si="76"/>
        <v>23</v>
      </c>
      <c r="Q149" s="304">
        <f t="shared" ca="1" si="77"/>
        <v>0</v>
      </c>
      <c r="R149" s="306">
        <f t="shared" ca="1" si="78"/>
        <v>0</v>
      </c>
      <c r="S149" s="307">
        <f t="shared" ca="1" si="79"/>
        <v>3.0549999999999997</v>
      </c>
      <c r="T149" s="304">
        <f t="shared" ca="1" si="59"/>
        <v>29.969549999999998</v>
      </c>
      <c r="U149" s="311">
        <f t="shared" ca="1" si="60"/>
        <v>0</v>
      </c>
      <c r="V149" s="306">
        <f t="shared" ca="1" si="61"/>
        <v>1.0995083480902073</v>
      </c>
      <c r="W149" s="304">
        <f t="shared" ca="1" si="62"/>
        <v>7.581268814534198</v>
      </c>
      <c r="Y149" s="314" t="str">
        <f t="shared" ca="1" si="80"/>
        <v/>
      </c>
      <c r="Z149" s="315" t="str">
        <f t="shared" ca="1" si="81"/>
        <v/>
      </c>
      <c r="AA149" s="316" t="str">
        <f t="shared" ca="1" si="82"/>
        <v/>
      </c>
      <c r="AC149" s="310" t="e">
        <f t="shared" ca="1" si="83"/>
        <v>#N/A</v>
      </c>
      <c r="AD149" s="323" t="e">
        <f t="shared" ca="1" si="84"/>
        <v>#N/A</v>
      </c>
      <c r="AE149" s="324">
        <f t="shared" ca="1" si="63"/>
        <v>1079.7264033307983</v>
      </c>
      <c r="AG149" s="306">
        <f t="shared" ca="1" si="85"/>
        <v>-11.427364443266969</v>
      </c>
      <c r="AH149" s="304">
        <f t="shared" ca="1" si="86"/>
        <v>-2.5815260204488464</v>
      </c>
    </row>
    <row r="150" spans="1:34" x14ac:dyDescent="0.2">
      <c r="A150" s="347">
        <f t="shared" ca="1" si="64"/>
        <v>0.1</v>
      </c>
      <c r="B150" s="304">
        <f t="shared" ca="1" si="65"/>
        <v>8.7999999999999634</v>
      </c>
      <c r="D150" s="306">
        <f t="shared" ca="1" si="66"/>
        <v>-1.08918850194649</v>
      </c>
      <c r="E150" s="307">
        <f t="shared" ca="1" si="67"/>
        <v>-12.039792770251106</v>
      </c>
      <c r="F150" s="304">
        <f t="shared" ca="1" si="68"/>
        <v>12.08895948968989</v>
      </c>
      <c r="G150" s="306">
        <f t="shared" ca="1" si="69"/>
        <v>25.359830207535833</v>
      </c>
      <c r="H150" s="307">
        <f t="shared" ca="1" si="70"/>
        <v>50.93578570835394</v>
      </c>
      <c r="I150" s="304">
        <f t="shared" ca="1" si="71"/>
        <v>56.89969467301561</v>
      </c>
      <c r="J150" s="306">
        <f t="shared" ca="1" si="72"/>
        <v>301.4495045764661</v>
      </c>
      <c r="K150" s="307">
        <f t="shared" ca="1" si="73"/>
        <v>1084.880180865485</v>
      </c>
      <c r="L150" s="304">
        <f t="shared" ca="1" si="58"/>
        <v>1125.9825978424908</v>
      </c>
      <c r="M150" s="306">
        <f t="shared" ca="1" si="74"/>
        <v>1.1088473950282194</v>
      </c>
      <c r="N150" s="304">
        <f t="shared" ca="1" si="75"/>
        <v>63.532275859192552</v>
      </c>
      <c r="P150" s="310">
        <f t="shared" ca="1" si="76"/>
        <v>23</v>
      </c>
      <c r="Q150" s="304">
        <f t="shared" ca="1" si="77"/>
        <v>0</v>
      </c>
      <c r="R150" s="306">
        <f t="shared" ca="1" si="78"/>
        <v>0</v>
      </c>
      <c r="S150" s="307">
        <f t="shared" ca="1" si="79"/>
        <v>3.0549999999999997</v>
      </c>
      <c r="T150" s="304">
        <f t="shared" ca="1" si="59"/>
        <v>29.969549999999998</v>
      </c>
      <c r="U150" s="311">
        <f t="shared" ca="1" si="60"/>
        <v>0</v>
      </c>
      <c r="V150" s="306">
        <f t="shared" ca="1" si="61"/>
        <v>1.0989401684846882</v>
      </c>
      <c r="W150" s="304">
        <f t="shared" ca="1" si="62"/>
        <v>7.2856245894915759</v>
      </c>
      <c r="Y150" s="314" t="str">
        <f t="shared" ca="1" si="80"/>
        <v/>
      </c>
      <c r="Z150" s="315" t="str">
        <f t="shared" ca="1" si="81"/>
        <v/>
      </c>
      <c r="AA150" s="316" t="str">
        <f t="shared" ca="1" si="82"/>
        <v/>
      </c>
      <c r="AC150" s="310" t="e">
        <f t="shared" ca="1" si="83"/>
        <v>#N/A</v>
      </c>
      <c r="AD150" s="323" t="e">
        <f t="shared" ca="1" si="84"/>
        <v>#N/A</v>
      </c>
      <c r="AE150" s="324">
        <f t="shared" ca="1" si="63"/>
        <v>1084.880180865485</v>
      </c>
      <c r="AG150" s="306">
        <f t="shared" ca="1" si="85"/>
        <v>-11.296198181644005</v>
      </c>
      <c r="AH150" s="304">
        <f t="shared" ca="1" si="86"/>
        <v>-2.481593719978461</v>
      </c>
    </row>
    <row r="151" spans="1:34" x14ac:dyDescent="0.2">
      <c r="A151" s="347">
        <f t="shared" ca="1" si="64"/>
        <v>0.1</v>
      </c>
      <c r="B151" s="304">
        <f t="shared" ca="1" si="65"/>
        <v>8.8999999999999631</v>
      </c>
      <c r="D151" s="306">
        <f t="shared" ca="1" si="66"/>
        <v>-1.0628989555271002</v>
      </c>
      <c r="E151" s="307">
        <f t="shared" ca="1" si="67"/>
        <v>-11.944856305633849</v>
      </c>
      <c r="F151" s="304">
        <f t="shared" ca="1" si="68"/>
        <v>11.992053466854678</v>
      </c>
      <c r="G151" s="306">
        <f t="shared" ca="1" si="69"/>
        <v>25.253540311983123</v>
      </c>
      <c r="H151" s="307">
        <f t="shared" ca="1" si="70"/>
        <v>49.741300077790555</v>
      </c>
      <c r="I151" s="304">
        <f t="shared" ca="1" si="71"/>
        <v>55.784749096126291</v>
      </c>
      <c r="J151" s="306">
        <f t="shared" ca="1" si="72"/>
        <v>303.98017310244205</v>
      </c>
      <c r="K151" s="307">
        <f t="shared" ca="1" si="73"/>
        <v>1089.9140351547924</v>
      </c>
      <c r="L151" s="304">
        <f t="shared" ca="1" si="58"/>
        <v>1131.510737760271</v>
      </c>
      <c r="M151" s="306">
        <f t="shared" ca="1" si="74"/>
        <v>1.1010095914525773</v>
      </c>
      <c r="N151" s="304">
        <f t="shared" ca="1" si="75"/>
        <v>63.083202793655715</v>
      </c>
      <c r="P151" s="310">
        <f t="shared" ca="1" si="76"/>
        <v>23</v>
      </c>
      <c r="Q151" s="304">
        <f t="shared" ca="1" si="77"/>
        <v>0</v>
      </c>
      <c r="R151" s="306">
        <f t="shared" ca="1" si="78"/>
        <v>0</v>
      </c>
      <c r="S151" s="307">
        <f t="shared" ca="1" si="79"/>
        <v>3.0549999999999997</v>
      </c>
      <c r="T151" s="304">
        <f t="shared" ca="1" si="59"/>
        <v>29.969549999999998</v>
      </c>
      <c r="U151" s="311">
        <f t="shared" ca="1" si="60"/>
        <v>0</v>
      </c>
      <c r="V151" s="306">
        <f t="shared" ca="1" si="61"/>
        <v>1.0983854779266462</v>
      </c>
      <c r="W151" s="304">
        <f t="shared" ca="1" si="62"/>
        <v>6.9993646521454087</v>
      </c>
      <c r="Y151" s="314" t="str">
        <f t="shared" ca="1" si="80"/>
        <v/>
      </c>
      <c r="Z151" s="315" t="str">
        <f t="shared" ca="1" si="81"/>
        <v/>
      </c>
      <c r="AA151" s="316" t="str">
        <f t="shared" ca="1" si="82"/>
        <v/>
      </c>
      <c r="AC151" s="310" t="e">
        <f t="shared" ca="1" si="83"/>
        <v>#N/A</v>
      </c>
      <c r="AD151" s="323" t="e">
        <f t="shared" ca="1" si="84"/>
        <v>#N/A</v>
      </c>
      <c r="AE151" s="324">
        <f t="shared" ca="1" si="63"/>
        <v>1089.9140351547924</v>
      </c>
      <c r="AG151" s="306">
        <f t="shared" ca="1" si="85"/>
        <v>-11.166590291777156</v>
      </c>
      <c r="AH151" s="304">
        <f t="shared" ca="1" si="86"/>
        <v>-2.384819832894133</v>
      </c>
    </row>
    <row r="152" spans="1:34" x14ac:dyDescent="0.2">
      <c r="A152" s="347">
        <f t="shared" ca="1" si="64"/>
        <v>0.1</v>
      </c>
      <c r="B152" s="304">
        <f t="shared" ca="1" si="65"/>
        <v>8.9999999999999627</v>
      </c>
      <c r="D152" s="306">
        <f t="shared" ca="1" si="66"/>
        <v>-1.0371801394473272</v>
      </c>
      <c r="E152" s="307">
        <f t="shared" ca="1" si="67"/>
        <v>-11.852909149118144</v>
      </c>
      <c r="F152" s="304">
        <f t="shared" ca="1" si="68"/>
        <v>11.898201458157974</v>
      </c>
      <c r="G152" s="306">
        <f t="shared" ca="1" si="69"/>
        <v>25.149822298038391</v>
      </c>
      <c r="H152" s="307">
        <f t="shared" ca="1" si="70"/>
        <v>48.556009162878738</v>
      </c>
      <c r="I152" s="304">
        <f t="shared" ca="1" si="71"/>
        <v>54.682717447548939</v>
      </c>
      <c r="J152" s="306">
        <f t="shared" ca="1" si="72"/>
        <v>306.50034123294313</v>
      </c>
      <c r="K152" s="307">
        <f t="shared" ca="1" si="73"/>
        <v>1094.8289006168259</v>
      </c>
      <c r="L152" s="304">
        <f t="shared" ca="1" si="58"/>
        <v>1136.922504307905</v>
      </c>
      <c r="M152" s="306">
        <f t="shared" ca="1" si="74"/>
        <v>1.0928881993356834</v>
      </c>
      <c r="N152" s="304">
        <f t="shared" ca="1" si="75"/>
        <v>62.617881301586877</v>
      </c>
      <c r="P152" s="310">
        <f t="shared" ca="1" si="76"/>
        <v>23</v>
      </c>
      <c r="Q152" s="304">
        <f t="shared" ca="1" si="77"/>
        <v>0</v>
      </c>
      <c r="R152" s="306">
        <f t="shared" ca="1" si="78"/>
        <v>0</v>
      </c>
      <c r="S152" s="307">
        <f t="shared" ca="1" si="79"/>
        <v>3.0549999999999997</v>
      </c>
      <c r="T152" s="304">
        <f t="shared" ca="1" si="59"/>
        <v>29.969549999999998</v>
      </c>
      <c r="U152" s="311">
        <f t="shared" ca="1" si="60"/>
        <v>0</v>
      </c>
      <c r="V152" s="306">
        <f t="shared" ca="1" si="61"/>
        <v>1.0978441544063535</v>
      </c>
      <c r="W152" s="304">
        <f t="shared" ca="1" si="62"/>
        <v>6.7222357692197985</v>
      </c>
      <c r="Y152" s="314" t="str">
        <f t="shared" ca="1" si="80"/>
        <v/>
      </c>
      <c r="Z152" s="315" t="str">
        <f t="shared" ca="1" si="81"/>
        <v/>
      </c>
      <c r="AA152" s="316" t="str">
        <f t="shared" ca="1" si="82"/>
        <v/>
      </c>
      <c r="AC152" s="310">
        <f t="shared" ca="1" si="83"/>
        <v>8.9999999999999627</v>
      </c>
      <c r="AD152" s="323">
        <f t="shared" ca="1" si="84"/>
        <v>306.50034123294313</v>
      </c>
      <c r="AE152" s="324">
        <f t="shared" ca="1" si="63"/>
        <v>1094.8289006168259</v>
      </c>
      <c r="AG152" s="306">
        <f t="shared" ca="1" si="85"/>
        <v>-11.03834992933858</v>
      </c>
      <c r="AH152" s="304">
        <f t="shared" ca="1" si="86"/>
        <v>-2.2911177257431783</v>
      </c>
    </row>
    <row r="153" spans="1:34" x14ac:dyDescent="0.2">
      <c r="A153" s="347">
        <f t="shared" ca="1" si="64"/>
        <v>0.1</v>
      </c>
      <c r="B153" s="304">
        <f t="shared" ca="1" si="65"/>
        <v>9.0999999999999623</v>
      </c>
      <c r="D153" s="306">
        <f t="shared" ca="1" si="66"/>
        <v>-1.0120159516704752</v>
      </c>
      <c r="E153" s="307">
        <f t="shared" ca="1" si="67"/>
        <v>-11.763868907698955</v>
      </c>
      <c r="F153" s="304">
        <f t="shared" ca="1" si="68"/>
        <v>11.807319253918804</v>
      </c>
      <c r="G153" s="306">
        <f t="shared" ca="1" si="69"/>
        <v>25.048620702871343</v>
      </c>
      <c r="H153" s="307">
        <f t="shared" ca="1" si="70"/>
        <v>47.37962227210884</v>
      </c>
      <c r="I153" s="304">
        <f t="shared" ca="1" si="71"/>
        <v>53.593488464215753</v>
      </c>
      <c r="J153" s="306">
        <f t="shared" ca="1" si="72"/>
        <v>309.01026338298863</v>
      </c>
      <c r="K153" s="307">
        <f t="shared" ca="1" si="73"/>
        <v>1099.6256821885752</v>
      </c>
      <c r="L153" s="304">
        <f t="shared" ca="1" si="58"/>
        <v>1142.21888611803</v>
      </c>
      <c r="M153" s="306">
        <f t="shared" ca="1" si="74"/>
        <v>1.0844694623253928</v>
      </c>
      <c r="N153" s="304">
        <f t="shared" ca="1" si="75"/>
        <v>62.135523202066643</v>
      </c>
      <c r="P153" s="310">
        <f t="shared" ca="1" si="76"/>
        <v>23</v>
      </c>
      <c r="Q153" s="304">
        <f t="shared" ca="1" si="77"/>
        <v>0</v>
      </c>
      <c r="R153" s="306">
        <f t="shared" ca="1" si="78"/>
        <v>0</v>
      </c>
      <c r="S153" s="307">
        <f t="shared" ca="1" si="79"/>
        <v>3.0549999999999997</v>
      </c>
      <c r="T153" s="304">
        <f t="shared" ca="1" si="59"/>
        <v>29.969549999999998</v>
      </c>
      <c r="U153" s="311">
        <f t="shared" ca="1" si="60"/>
        <v>0</v>
      </c>
      <c r="V153" s="306">
        <f t="shared" ca="1" si="61"/>
        <v>1.0973160798233381</v>
      </c>
      <c r="W153" s="304">
        <f t="shared" ca="1" si="62"/>
        <v>6.4539956171869335</v>
      </c>
      <c r="Y153" s="314" t="str">
        <f t="shared" ca="1" si="80"/>
        <v/>
      </c>
      <c r="Z153" s="315" t="str">
        <f t="shared" ca="1" si="81"/>
        <v/>
      </c>
      <c r="AA153" s="316" t="str">
        <f t="shared" ca="1" si="82"/>
        <v/>
      </c>
      <c r="AC153" s="310" t="e">
        <f t="shared" ca="1" si="83"/>
        <v>#N/A</v>
      </c>
      <c r="AD153" s="323" t="e">
        <f t="shared" ca="1" si="84"/>
        <v>#N/A</v>
      </c>
      <c r="AE153" s="324">
        <f t="shared" ca="1" si="63"/>
        <v>1099.6256821885752</v>
      </c>
      <c r="AG153" s="306">
        <f t="shared" ca="1" si="85"/>
        <v>-10.911281949232603</v>
      </c>
      <c r="AH153" s="304">
        <f t="shared" ca="1" si="86"/>
        <v>-2.2004045071095906</v>
      </c>
    </row>
    <row r="154" spans="1:34" x14ac:dyDescent="0.2">
      <c r="A154" s="347">
        <f t="shared" ca="1" si="64"/>
        <v>0.1</v>
      </c>
      <c r="B154" s="304">
        <f t="shared" ca="1" si="65"/>
        <v>9.199999999999962</v>
      </c>
      <c r="D154" s="306">
        <f t="shared" ca="1" si="66"/>
        <v>-0.98739117516325858</v>
      </c>
      <c r="E154" s="307">
        <f t="shared" ca="1" si="67"/>
        <v>-11.677656565564353</v>
      </c>
      <c r="F154" s="304">
        <f t="shared" ca="1" si="68"/>
        <v>11.71932609820456</v>
      </c>
      <c r="G154" s="306">
        <f t="shared" ca="1" si="69"/>
        <v>24.949881585355016</v>
      </c>
      <c r="H154" s="307">
        <f t="shared" ca="1" si="70"/>
        <v>46.211856615552406</v>
      </c>
      <c r="I154" s="304">
        <f t="shared" ca="1" si="71"/>
        <v>52.516971380493871</v>
      </c>
      <c r="J154" s="306">
        <f t="shared" ca="1" si="72"/>
        <v>311.51018849739995</v>
      </c>
      <c r="K154" s="307">
        <f t="shared" ca="1" si="73"/>
        <v>1104.3052561329582</v>
      </c>
      <c r="L154" s="304">
        <f t="shared" ca="1" si="58"/>
        <v>1147.4008437597404</v>
      </c>
      <c r="M154" s="306">
        <f t="shared" ca="1" si="74"/>
        <v>1.0757388110476835</v>
      </c>
      <c r="N154" s="304">
        <f t="shared" ca="1" si="75"/>
        <v>61.635293731453402</v>
      </c>
      <c r="P154" s="310">
        <f t="shared" ca="1" si="76"/>
        <v>23</v>
      </c>
      <c r="Q154" s="304">
        <f t="shared" ca="1" si="77"/>
        <v>0</v>
      </c>
      <c r="R154" s="306">
        <f t="shared" ca="1" si="78"/>
        <v>0</v>
      </c>
      <c r="S154" s="307">
        <f t="shared" ca="1" si="79"/>
        <v>3.0549999999999997</v>
      </c>
      <c r="T154" s="304">
        <f t="shared" ca="1" si="59"/>
        <v>29.969549999999998</v>
      </c>
      <c r="U154" s="311">
        <f t="shared" ca="1" si="60"/>
        <v>0</v>
      </c>
      <c r="V154" s="306">
        <f t="shared" ca="1" si="61"/>
        <v>1.0968011398769213</v>
      </c>
      <c r="W154" s="304">
        <f t="shared" ca="1" si="62"/>
        <v>6.1944122894246076</v>
      </c>
      <c r="Y154" s="314" t="str">
        <f t="shared" ca="1" si="80"/>
        <v/>
      </c>
      <c r="Z154" s="315" t="str">
        <f t="shared" ca="1" si="81"/>
        <v/>
      </c>
      <c r="AA154" s="316" t="str">
        <f t="shared" ca="1" si="82"/>
        <v/>
      </c>
      <c r="AC154" s="310" t="e">
        <f t="shared" ca="1" si="83"/>
        <v>#N/A</v>
      </c>
      <c r="AD154" s="323" t="e">
        <f t="shared" ca="1" si="84"/>
        <v>#N/A</v>
      </c>
      <c r="AE154" s="324">
        <f t="shared" ca="1" si="63"/>
        <v>1104.3052561329582</v>
      </c>
      <c r="AG154" s="306">
        <f t="shared" ca="1" si="85"/>
        <v>-10.785186049566777</v>
      </c>
      <c r="AH154" s="304">
        <f t="shared" ca="1" si="86"/>
        <v>-2.1126008566896672</v>
      </c>
    </row>
    <row r="155" spans="1:34" x14ac:dyDescent="0.2">
      <c r="A155" s="347">
        <f t="shared" ca="1" si="64"/>
        <v>0.1</v>
      </c>
      <c r="B155" s="304">
        <f t="shared" ca="1" si="65"/>
        <v>9.2999999999999616</v>
      </c>
      <c r="D155" s="306">
        <f t="shared" ca="1" si="66"/>
        <v>-0.96329145845645836</v>
      </c>
      <c r="E155" s="307">
        <f t="shared" ca="1" si="67"/>
        <v>-11.5941963139138</v>
      </c>
      <c r="F155" s="304">
        <f t="shared" ca="1" si="68"/>
        <v>11.634144515154842</v>
      </c>
      <c r="G155" s="306">
        <f t="shared" ca="1" si="69"/>
        <v>24.853552439509368</v>
      </c>
      <c r="H155" s="307">
        <f t="shared" ca="1" si="70"/>
        <v>45.052436984161027</v>
      </c>
      <c r="I155" s="304">
        <f t="shared" ca="1" si="71"/>
        <v>51.453096574212545</v>
      </c>
      <c r="J155" s="306">
        <f t="shared" ca="1" si="72"/>
        <v>314.00036019864319</v>
      </c>
      <c r="K155" s="307">
        <f t="shared" ca="1" si="73"/>
        <v>1108.868470812944</v>
      </c>
      <c r="L155" s="304">
        <f t="shared" ca="1" si="58"/>
        <v>1152.4693105536105</v>
      </c>
      <c r="M155" s="306">
        <f t="shared" ca="1" si="74"/>
        <v>1.0666808125257015</v>
      </c>
      <c r="N155" s="304">
        <f t="shared" ca="1" si="75"/>
        <v>61.116308645308095</v>
      </c>
      <c r="P155" s="310">
        <f t="shared" ca="1" si="76"/>
        <v>23</v>
      </c>
      <c r="Q155" s="304">
        <f t="shared" ca="1" si="77"/>
        <v>0</v>
      </c>
      <c r="R155" s="306">
        <f t="shared" ca="1" si="78"/>
        <v>0</v>
      </c>
      <c r="S155" s="307">
        <f t="shared" ca="1" si="79"/>
        <v>3.0549999999999997</v>
      </c>
      <c r="T155" s="304">
        <f t="shared" ca="1" si="59"/>
        <v>29.969549999999998</v>
      </c>
      <c r="U155" s="311">
        <f t="shared" ca="1" si="60"/>
        <v>0</v>
      </c>
      <c r="V155" s="306">
        <f t="shared" ca="1" si="61"/>
        <v>1.0962992239613361</v>
      </c>
      <c r="W155" s="304">
        <f t="shared" ca="1" si="62"/>
        <v>5.9432638308565409</v>
      </c>
      <c r="Y155" s="314" t="str">
        <f t="shared" ca="1" si="80"/>
        <v/>
      </c>
      <c r="Z155" s="315" t="str">
        <f t="shared" ca="1" si="81"/>
        <v/>
      </c>
      <c r="AA155" s="316" t="str">
        <f t="shared" ca="1" si="82"/>
        <v/>
      </c>
      <c r="AC155" s="310" t="e">
        <f t="shared" ca="1" si="83"/>
        <v>#N/A</v>
      </c>
      <c r="AD155" s="323" t="e">
        <f t="shared" ca="1" si="84"/>
        <v>#N/A</v>
      </c>
      <c r="AE155" s="324">
        <f t="shared" ca="1" si="63"/>
        <v>1108.868470812944</v>
      </c>
      <c r="AG155" s="306">
        <f t="shared" ca="1" si="85"/>
        <v>-10.659855866322022</v>
      </c>
      <c r="AH155" s="304">
        <f t="shared" ca="1" si="86"/>
        <v>-2.027630863968775</v>
      </c>
    </row>
    <row r="156" spans="1:34" x14ac:dyDescent="0.2">
      <c r="A156" s="347">
        <f t="shared" ca="1" si="64"/>
        <v>0.1</v>
      </c>
      <c r="B156" s="304">
        <f t="shared" ca="1" si="65"/>
        <v>9.3999999999999613</v>
      </c>
      <c r="D156" s="306">
        <f t="shared" ca="1" si="66"/>
        <v>-0.93970329929055796</v>
      </c>
      <c r="E156" s="307">
        <f t="shared" ca="1" si="67"/>
        <v>-11.513415388127584</v>
      </c>
      <c r="F156" s="304">
        <f t="shared" ca="1" si="68"/>
        <v>11.551700142847832</v>
      </c>
      <c r="G156" s="306">
        <f t="shared" ca="1" si="69"/>
        <v>24.759582109580311</v>
      </c>
      <c r="H156" s="307">
        <f t="shared" ca="1" si="70"/>
        <v>43.901095445348268</v>
      </c>
      <c r="I156" s="304">
        <f t="shared" ca="1" si="71"/>
        <v>50.401816311940863</v>
      </c>
      <c r="J156" s="306">
        <f t="shared" ca="1" si="72"/>
        <v>316.48101692609765</v>
      </c>
      <c r="K156" s="307">
        <f t="shared" ca="1" si="73"/>
        <v>1113.3161474344195</v>
      </c>
      <c r="L156" s="304">
        <f t="shared" ca="1" si="58"/>
        <v>1157.4251933549724</v>
      </c>
      <c r="M156" s="306">
        <f t="shared" ca="1" si="74"/>
        <v>1.0572791171671541</v>
      </c>
      <c r="N156" s="304">
        <f t="shared" ca="1" si="75"/>
        <v>60.577631180995589</v>
      </c>
      <c r="P156" s="310">
        <f t="shared" ca="1" si="76"/>
        <v>23</v>
      </c>
      <c r="Q156" s="304">
        <f t="shared" ca="1" si="77"/>
        <v>0</v>
      </c>
      <c r="R156" s="306">
        <f t="shared" ca="1" si="78"/>
        <v>0</v>
      </c>
      <c r="S156" s="307">
        <f t="shared" ca="1" si="79"/>
        <v>3.0549999999999997</v>
      </c>
      <c r="T156" s="304">
        <f t="shared" ca="1" si="59"/>
        <v>29.969549999999998</v>
      </c>
      <c r="U156" s="311">
        <f t="shared" ca="1" si="60"/>
        <v>0</v>
      </c>
      <c r="V156" s="306">
        <f t="shared" ca="1" si="61"/>
        <v>1.0958102250652002</v>
      </c>
      <c r="W156" s="304">
        <f t="shared" ca="1" si="62"/>
        <v>5.7003377983540204</v>
      </c>
      <c r="Y156" s="314" t="str">
        <f t="shared" ca="1" si="80"/>
        <v/>
      </c>
      <c r="Z156" s="315" t="str">
        <f t="shared" ca="1" si="81"/>
        <v/>
      </c>
      <c r="AA156" s="316" t="str">
        <f t="shared" ca="1" si="82"/>
        <v/>
      </c>
      <c r="AC156" s="310" t="e">
        <f t="shared" ca="1" si="83"/>
        <v>#N/A</v>
      </c>
      <c r="AD156" s="323" t="e">
        <f t="shared" ca="1" si="84"/>
        <v>#N/A</v>
      </c>
      <c r="AE156" s="324">
        <f t="shared" ca="1" si="63"/>
        <v>1113.3161474344195</v>
      </c>
      <c r="AG156" s="306">
        <f t="shared" ca="1" si="85"/>
        <v>-10.535078014026826</v>
      </c>
      <c r="AH156" s="304">
        <f t="shared" ca="1" si="86"/>
        <v>-1.9454218758941215</v>
      </c>
    </row>
    <row r="157" spans="1:34" x14ac:dyDescent="0.2">
      <c r="A157" s="347">
        <f t="shared" ca="1" si="64"/>
        <v>0.1</v>
      </c>
      <c r="B157" s="304">
        <f t="shared" ca="1" si="65"/>
        <v>9.4999999999999609</v>
      </c>
      <c r="D157" s="306">
        <f t="shared" ca="1" si="66"/>
        <v>-0.9166140313337765</v>
      </c>
      <c r="E157" s="307">
        <f t="shared" ca="1" si="67"/>
        <v>-11.435243911550479</v>
      </c>
      <c r="F157" s="304">
        <f t="shared" ca="1" si="68"/>
        <v>11.47192157396006</v>
      </c>
      <c r="G157" s="306">
        <f t="shared" ca="1" si="69"/>
        <v>24.667920706446932</v>
      </c>
      <c r="H157" s="307">
        <f t="shared" ca="1" si="70"/>
        <v>42.757571054193221</v>
      </c>
      <c r="I157" s="304">
        <f t="shared" ca="1" si="71"/>
        <v>49.363105599566317</v>
      </c>
      <c r="J157" s="306">
        <f t="shared" ca="1" si="72"/>
        <v>318.95239206689899</v>
      </c>
      <c r="K157" s="307">
        <f t="shared" ca="1" si="73"/>
        <v>1117.6490807593966</v>
      </c>
      <c r="L157" s="304">
        <f t="shared" ca="1" si="58"/>
        <v>1162.2693733070321</v>
      </c>
      <c r="M157" s="306">
        <f t="shared" ca="1" si="74"/>
        <v>1.0475164034415876</v>
      </c>
      <c r="N157" s="304">
        <f t="shared" ca="1" si="75"/>
        <v>60.01826888792619</v>
      </c>
      <c r="P157" s="310">
        <f t="shared" ca="1" si="76"/>
        <v>23</v>
      </c>
      <c r="Q157" s="304">
        <f t="shared" ca="1" si="77"/>
        <v>0</v>
      </c>
      <c r="R157" s="306">
        <f t="shared" ca="1" si="78"/>
        <v>0</v>
      </c>
      <c r="S157" s="307">
        <f t="shared" ca="1" si="79"/>
        <v>3.0549999999999997</v>
      </c>
      <c r="T157" s="304">
        <f t="shared" ca="1" si="59"/>
        <v>29.969549999999998</v>
      </c>
      <c r="U157" s="311">
        <f t="shared" ca="1" si="60"/>
        <v>0</v>
      </c>
      <c r="V157" s="306">
        <f t="shared" ca="1" si="61"/>
        <v>1.0953340396751183</v>
      </c>
      <c r="W157" s="304">
        <f t="shared" ca="1" si="62"/>
        <v>5.4654308452938372</v>
      </c>
      <c r="Y157" s="314" t="str">
        <f t="shared" ca="1" si="80"/>
        <v/>
      </c>
      <c r="Z157" s="315" t="str">
        <f t="shared" ca="1" si="81"/>
        <v/>
      </c>
      <c r="AA157" s="316" t="str">
        <f t="shared" ca="1" si="82"/>
        <v/>
      </c>
      <c r="AC157" s="310" t="e">
        <f t="shared" ca="1" si="83"/>
        <v>#N/A</v>
      </c>
      <c r="AD157" s="323" t="e">
        <f t="shared" ca="1" si="84"/>
        <v>#N/A</v>
      </c>
      <c r="AE157" s="324">
        <f t="shared" ca="1" si="63"/>
        <v>1117.6490807593966</v>
      </c>
      <c r="AG157" s="306">
        <f t="shared" ca="1" si="85"/>
        <v>-10.410631067855098</v>
      </c>
      <c r="AH157" s="304">
        <f t="shared" ca="1" si="86"/>
        <v>-1.8659043529800396</v>
      </c>
    </row>
    <row r="158" spans="1:34" x14ac:dyDescent="0.2">
      <c r="A158" s="347">
        <f t="shared" ca="1" si="64"/>
        <v>0.1</v>
      </c>
      <c r="B158" s="304">
        <f t="shared" ca="1" si="65"/>
        <v>9.5999999999999606</v>
      </c>
      <c r="D158" s="306">
        <f t="shared" ca="1" si="66"/>
        <v>-0.89401181397384877</v>
      </c>
      <c r="E158" s="307">
        <f t="shared" ca="1" si="67"/>
        <v>-11.359614745165155</v>
      </c>
      <c r="F158" s="304">
        <f t="shared" ca="1" si="68"/>
        <v>11.394740202483707</v>
      </c>
      <c r="G158" s="306">
        <f t="shared" ca="1" si="69"/>
        <v>24.578519525049547</v>
      </c>
      <c r="H158" s="307">
        <f t="shared" ca="1" si="70"/>
        <v>41.621609579676708</v>
      </c>
      <c r="I158" s="304">
        <f t="shared" ca="1" si="71"/>
        <v>48.336963144639917</v>
      </c>
      <c r="J158" s="306">
        <f t="shared" ca="1" si="72"/>
        <v>321.41471407847382</v>
      </c>
      <c r="K158" s="307">
        <f t="shared" ca="1" si="73"/>
        <v>1121.86803979109</v>
      </c>
      <c r="L158" s="304">
        <f t="shared" ca="1" si="58"/>
        <v>1167.0027065653489</v>
      </c>
      <c r="M158" s="306">
        <f t="shared" ca="1" si="74"/>
        <v>1.0373743204476507</v>
      </c>
      <c r="N158" s="304">
        <f t="shared" ca="1" si="75"/>
        <v>59.437170336902199</v>
      </c>
      <c r="P158" s="310">
        <f t="shared" ca="1" si="76"/>
        <v>23</v>
      </c>
      <c r="Q158" s="304">
        <f t="shared" ca="1" si="77"/>
        <v>0</v>
      </c>
      <c r="R158" s="306">
        <f t="shared" ca="1" si="78"/>
        <v>0</v>
      </c>
      <c r="S158" s="307">
        <f t="shared" ca="1" si="79"/>
        <v>3.0549999999999997</v>
      </c>
      <c r="T158" s="304">
        <f t="shared" ca="1" si="59"/>
        <v>29.969549999999998</v>
      </c>
      <c r="U158" s="311">
        <f t="shared" ca="1" si="60"/>
        <v>0</v>
      </c>
      <c r="V158" s="306">
        <f t="shared" ca="1" si="61"/>
        <v>1.0948705676832098</v>
      </c>
      <c r="W158" s="304">
        <f t="shared" ca="1" si="62"/>
        <v>5.2383483287748254</v>
      </c>
      <c r="Y158" s="314" t="str">
        <f t="shared" ca="1" si="80"/>
        <v/>
      </c>
      <c r="Z158" s="315" t="str">
        <f t="shared" ca="1" si="81"/>
        <v/>
      </c>
      <c r="AA158" s="316" t="str">
        <f t="shared" ca="1" si="82"/>
        <v/>
      </c>
      <c r="AC158" s="310" t="e">
        <f t="shared" ca="1" si="83"/>
        <v>#N/A</v>
      </c>
      <c r="AD158" s="323" t="e">
        <f t="shared" ca="1" si="84"/>
        <v>#N/A</v>
      </c>
      <c r="AE158" s="324">
        <f t="shared" ca="1" si="63"/>
        <v>1121.86803979109</v>
      </c>
      <c r="AG158" s="306">
        <f t="shared" ca="1" si="85"/>
        <v>-10.286284482815336</v>
      </c>
      <c r="AH158" s="304">
        <f t="shared" ca="1" si="86"/>
        <v>-1.7890117333204052</v>
      </c>
    </row>
    <row r="159" spans="1:34" x14ac:dyDescent="0.2">
      <c r="A159" s="347">
        <f t="shared" ca="1" si="64"/>
        <v>0.1</v>
      </c>
      <c r="B159" s="304">
        <f t="shared" ca="1" si="65"/>
        <v>9.6999999999999602</v>
      </c>
      <c r="D159" s="306">
        <f t="shared" ca="1" si="66"/>
        <v>-0.87188562519770896</v>
      </c>
      <c r="E159" s="307">
        <f t="shared" ca="1" si="67"/>
        <v>-11.286463342437148</v>
      </c>
      <c r="F159" s="304">
        <f t="shared" ca="1" si="68"/>
        <v>11.320090075772539</v>
      </c>
      <c r="G159" s="306">
        <f t="shared" ca="1" si="69"/>
        <v>24.491330962529776</v>
      </c>
      <c r="H159" s="307">
        <f t="shared" ca="1" si="70"/>
        <v>40.492963245432996</v>
      </c>
      <c r="I159" s="304">
        <f t="shared" ca="1" si="71"/>
        <v>47.323412437314339</v>
      </c>
      <c r="J159" s="306">
        <f t="shared" ca="1" si="72"/>
        <v>323.86820660285281</v>
      </c>
      <c r="K159" s="307">
        <f t="shared" ca="1" si="73"/>
        <v>1125.9737684323454</v>
      </c>
      <c r="L159" s="304">
        <f t="shared" ca="1" si="58"/>
        <v>1171.6260249951283</v>
      </c>
      <c r="M159" s="306">
        <f t="shared" ca="1" si="74"/>
        <v>1.026833428669844</v>
      </c>
      <c r="N159" s="304">
        <f t="shared" ca="1" si="75"/>
        <v>58.833221725729722</v>
      </c>
      <c r="P159" s="310">
        <f t="shared" ca="1" si="76"/>
        <v>23</v>
      </c>
      <c r="Q159" s="304">
        <f t="shared" ca="1" si="77"/>
        <v>0</v>
      </c>
      <c r="R159" s="306">
        <f t="shared" ca="1" si="78"/>
        <v>0</v>
      </c>
      <c r="S159" s="307">
        <f t="shared" ca="1" si="79"/>
        <v>3.0549999999999997</v>
      </c>
      <c r="T159" s="304">
        <f t="shared" ca="1" si="59"/>
        <v>29.969549999999998</v>
      </c>
      <c r="U159" s="311">
        <f t="shared" ca="1" si="60"/>
        <v>0</v>
      </c>
      <c r="V159" s="306">
        <f t="shared" ca="1" si="61"/>
        <v>1.0944197122983579</v>
      </c>
      <c r="W159" s="304">
        <f t="shared" ca="1" si="62"/>
        <v>5.0189039380936258</v>
      </c>
      <c r="Y159" s="314" t="str">
        <f t="shared" ca="1" si="80"/>
        <v/>
      </c>
      <c r="Z159" s="315" t="str">
        <f t="shared" ca="1" si="81"/>
        <v/>
      </c>
      <c r="AA159" s="316" t="str">
        <f t="shared" ca="1" si="82"/>
        <v/>
      </c>
      <c r="AC159" s="310" t="e">
        <f t="shared" ca="1" si="83"/>
        <v>#N/A</v>
      </c>
      <c r="AD159" s="323" t="e">
        <f t="shared" ca="1" si="84"/>
        <v>#N/A</v>
      </c>
      <c r="AE159" s="324">
        <f t="shared" ca="1" si="63"/>
        <v>1125.9737684323454</v>
      </c>
      <c r="AG159" s="306">
        <f t="shared" ca="1" si="85"/>
        <v>-10.161797446127974</v>
      </c>
      <c r="AH159" s="304">
        <f t="shared" ca="1" si="86"/>
        <v>-1.7146803040179464</v>
      </c>
    </row>
    <row r="160" spans="1:34" x14ac:dyDescent="0.2">
      <c r="A160" s="347">
        <f t="shared" ca="1" si="64"/>
        <v>0.1</v>
      </c>
      <c r="B160" s="304">
        <f t="shared" ca="1" si="65"/>
        <v>9.7999999999999599</v>
      </c>
      <c r="D160" s="306">
        <f t="shared" ca="1" si="66"/>
        <v>-0.85022525758453193</v>
      </c>
      <c r="E160" s="307">
        <f t="shared" ca="1" si="67"/>
        <v>-11.215727608613113</v>
      </c>
      <c r="F160" s="304">
        <f t="shared" ca="1" si="68"/>
        <v>11.247907751188267</v>
      </c>
      <c r="G160" s="306">
        <f t="shared" ca="1" si="69"/>
        <v>24.406308436771322</v>
      </c>
      <c r="H160" s="307">
        <f t="shared" ca="1" si="70"/>
        <v>39.371390484571684</v>
      </c>
      <c r="I160" s="304">
        <f t="shared" ca="1" si="71"/>
        <v>46.322502956980173</v>
      </c>
      <c r="J160" s="306">
        <f t="shared" ca="1" si="72"/>
        <v>326.31308857281789</v>
      </c>
      <c r="K160" s="307">
        <f t="shared" ca="1" si="73"/>
        <v>1129.9669861188456</v>
      </c>
      <c r="L160" s="304">
        <f t="shared" ca="1" si="58"/>
        <v>1176.1401368427314</v>
      </c>
      <c r="M160" s="306">
        <f t="shared" ca="1" si="74"/>
        <v>1.0158731393489724</v>
      </c>
      <c r="N160" s="304">
        <f t="shared" ca="1" si="75"/>
        <v>58.205243405401475</v>
      </c>
      <c r="P160" s="310">
        <f t="shared" ca="1" si="76"/>
        <v>23</v>
      </c>
      <c r="Q160" s="304">
        <f t="shared" ca="1" si="77"/>
        <v>0</v>
      </c>
      <c r="R160" s="306">
        <f t="shared" ca="1" si="78"/>
        <v>0</v>
      </c>
      <c r="S160" s="307">
        <f t="shared" ca="1" si="79"/>
        <v>3.0549999999999997</v>
      </c>
      <c r="T160" s="304">
        <f t="shared" ca="1" si="59"/>
        <v>29.969549999999998</v>
      </c>
      <c r="U160" s="311">
        <f t="shared" ca="1" si="60"/>
        <v>0</v>
      </c>
      <c r="V160" s="306">
        <f t="shared" ca="1" si="61"/>
        <v>1.0939813799609883</v>
      </c>
      <c r="W160" s="304">
        <f t="shared" ca="1" si="62"/>
        <v>4.8069193431704447</v>
      </c>
      <c r="Y160" s="314" t="str">
        <f t="shared" ca="1" si="80"/>
        <v/>
      </c>
      <c r="Z160" s="315" t="str">
        <f t="shared" ca="1" si="81"/>
        <v/>
      </c>
      <c r="AA160" s="316" t="str">
        <f t="shared" ca="1" si="82"/>
        <v/>
      </c>
      <c r="AC160" s="310" t="e">
        <f t="shared" ca="1" si="83"/>
        <v>#N/A</v>
      </c>
      <c r="AD160" s="323" t="e">
        <f t="shared" ca="1" si="84"/>
        <v>#N/A</v>
      </c>
      <c r="AE160" s="324">
        <f t="shared" ca="1" si="63"/>
        <v>1129.9669861188456</v>
      </c>
      <c r="AG160" s="306">
        <f t="shared" ca="1" si="85"/>
        <v>-10.036917659556666</v>
      </c>
      <c r="AH160" s="304">
        <f t="shared" ca="1" si="86"/>
        <v>-1.6428490795723818</v>
      </c>
    </row>
    <row r="161" spans="1:34" x14ac:dyDescent="0.2">
      <c r="A161" s="347">
        <f t="shared" ca="1" si="64"/>
        <v>0.1</v>
      </c>
      <c r="B161" s="304">
        <f t="shared" ca="1" si="65"/>
        <v>9.8999999999999595</v>
      </c>
      <c r="D161" s="306">
        <f t="shared" ca="1" si="66"/>
        <v>-0.82902131744699459</v>
      </c>
      <c r="E161" s="307">
        <f t="shared" ca="1" si="67"/>
        <v>-11.147347763747165</v>
      </c>
      <c r="F161" s="304">
        <f t="shared" ca="1" si="68"/>
        <v>11.17813215661277</v>
      </c>
      <c r="G161" s="306">
        <f t="shared" ca="1" si="69"/>
        <v>24.323406305026623</v>
      </c>
      <c r="H161" s="307">
        <f t="shared" ca="1" si="70"/>
        <v>38.256655708196966</v>
      </c>
      <c r="I161" s="304">
        <f t="shared" ca="1" si="71"/>
        <v>45.334311511866247</v>
      </c>
      <c r="J161" s="306">
        <f t="shared" ca="1" si="72"/>
        <v>328.74957430990781</v>
      </c>
      <c r="K161" s="307">
        <f t="shared" ca="1" si="73"/>
        <v>1133.848388428484</v>
      </c>
      <c r="L161" s="304">
        <f t="shared" ca="1" si="58"/>
        <v>1180.5458273827476</v>
      </c>
      <c r="M161" s="306">
        <f t="shared" ca="1" si="74"/>
        <v>1.0044716530458475</v>
      </c>
      <c r="N161" s="304">
        <f t="shared" ca="1" si="75"/>
        <v>57.551986360056205</v>
      </c>
      <c r="P161" s="310">
        <f t="shared" ca="1" si="76"/>
        <v>23</v>
      </c>
      <c r="Q161" s="304">
        <f t="shared" ca="1" si="77"/>
        <v>0</v>
      </c>
      <c r="R161" s="306">
        <f t="shared" ca="1" si="78"/>
        <v>0</v>
      </c>
      <c r="S161" s="307">
        <f t="shared" ca="1" si="79"/>
        <v>3.0549999999999997</v>
      </c>
      <c r="T161" s="304">
        <f t="shared" ca="1" si="59"/>
        <v>29.969549999999998</v>
      </c>
      <c r="U161" s="311">
        <f t="shared" ca="1" si="60"/>
        <v>0</v>
      </c>
      <c r="V161" s="306">
        <f t="shared" ca="1" si="61"/>
        <v>1.0935554802611911</v>
      </c>
      <c r="W161" s="304">
        <f t="shared" ca="1" si="62"/>
        <v>4.602223861698409</v>
      </c>
      <c r="Y161" s="314" t="str">
        <f t="shared" ca="1" si="80"/>
        <v/>
      </c>
      <c r="Z161" s="315" t="str">
        <f t="shared" ca="1" si="81"/>
        <v/>
      </c>
      <c r="AA161" s="316" t="str">
        <f t="shared" ca="1" si="82"/>
        <v/>
      </c>
      <c r="AC161" s="310" t="e">
        <f t="shared" ca="1" si="83"/>
        <v>#N/A</v>
      </c>
      <c r="AD161" s="323" t="e">
        <f t="shared" ca="1" si="84"/>
        <v>#N/A</v>
      </c>
      <c r="AE161" s="324">
        <f t="shared" ca="1" si="63"/>
        <v>1133.848388428484</v>
      </c>
      <c r="AG161" s="306">
        <f t="shared" ca="1" si="85"/>
        <v>-9.9113800494429736</v>
      </c>
      <c r="AH161" s="304">
        <f t="shared" ca="1" si="86"/>
        <v>-1.5734596867988364</v>
      </c>
    </row>
    <row r="162" spans="1:34" x14ac:dyDescent="0.2">
      <c r="A162" s="347">
        <f t="shared" ca="1" si="64"/>
        <v>0.1</v>
      </c>
      <c r="B162" s="304">
        <f t="shared" ca="1" si="65"/>
        <v>9.9999999999999591</v>
      </c>
      <c r="D162" s="306">
        <f t="shared" ca="1" si="66"/>
        <v>-0.80826522716260885</v>
      </c>
      <c r="E162" s="307">
        <f t="shared" ca="1" si="67"/>
        <v>-11.08126620871672</v>
      </c>
      <c r="F162" s="304">
        <f t="shared" ca="1" si="68"/>
        <v>11.110704454078835</v>
      </c>
      <c r="G162" s="306">
        <f t="shared" ca="1" si="69"/>
        <v>24.242579782310361</v>
      </c>
      <c r="H162" s="307">
        <f t="shared" ca="1" si="70"/>
        <v>37.148529087325294</v>
      </c>
      <c r="I162" s="304">
        <f t="shared" ca="1" si="71"/>
        <v>44.358943718866172</v>
      </c>
      <c r="J162" s="306">
        <f t="shared" ca="1" si="72"/>
        <v>331.17787361427469</v>
      </c>
      <c r="K162" s="307">
        <f t="shared" ca="1" si="73"/>
        <v>1137.6186476682601</v>
      </c>
      <c r="L162" s="304">
        <f t="shared" ca="1" si="58"/>
        <v>1184.843859541937</v>
      </c>
      <c r="M162" s="306">
        <f t="shared" ca="1" si="74"/>
        <v>0.99260589816992451</v>
      </c>
      <c r="N162" s="304">
        <f t="shared" ca="1" si="75"/>
        <v>56.872128684929038</v>
      </c>
      <c r="P162" s="310">
        <f t="shared" ca="1" si="76"/>
        <v>23</v>
      </c>
      <c r="Q162" s="304">
        <f t="shared" ca="1" si="77"/>
        <v>0</v>
      </c>
      <c r="R162" s="306">
        <f t="shared" ca="1" si="78"/>
        <v>0</v>
      </c>
      <c r="S162" s="307">
        <f t="shared" ca="1" si="79"/>
        <v>3.0549999999999997</v>
      </c>
      <c r="T162" s="304">
        <f t="shared" ca="1" si="59"/>
        <v>29.969549999999998</v>
      </c>
      <c r="U162" s="311">
        <f t="shared" ca="1" si="60"/>
        <v>0</v>
      </c>
      <c r="V162" s="306">
        <f t="shared" ca="1" si="61"/>
        <v>1.0931419258600026</v>
      </c>
      <c r="W162" s="304">
        <f t="shared" ca="1" si="62"/>
        <v>4.4046541438654945</v>
      </c>
      <c r="Y162" s="314" t="str">
        <f t="shared" ca="1" si="80"/>
        <v/>
      </c>
      <c r="Z162" s="315" t="str">
        <f t="shared" ca="1" si="81"/>
        <v/>
      </c>
      <c r="AA162" s="316" t="str">
        <f t="shared" ca="1" si="82"/>
        <v/>
      </c>
      <c r="AC162" s="310">
        <f t="shared" ca="1" si="83"/>
        <v>9.9999999999999591</v>
      </c>
      <c r="AD162" s="323">
        <f t="shared" ca="1" si="84"/>
        <v>331.17787361427469</v>
      </c>
      <c r="AE162" s="324">
        <f t="shared" ca="1" si="63"/>
        <v>1137.6186476682601</v>
      </c>
      <c r="AG162" s="306">
        <f t="shared" ca="1" si="85"/>
        <v>-9.7849054035847285</v>
      </c>
      <c r="AH162" s="304">
        <f t="shared" ca="1" si="86"/>
        <v>-1.5064562558750931</v>
      </c>
    </row>
    <row r="163" spans="1:34" x14ac:dyDescent="0.2">
      <c r="A163" s="347">
        <f t="shared" ca="1" si="64"/>
        <v>0.1</v>
      </c>
      <c r="B163" s="304">
        <f t="shared" ca="1" si="65"/>
        <v>10.099999999999959</v>
      </c>
      <c r="D163" s="306">
        <f t="shared" ca="1" si="66"/>
        <v>-0.78794923074073775</v>
      </c>
      <c r="E163" s="307">
        <f t="shared" ca="1" si="67"/>
        <v>-11.01742739346853</v>
      </c>
      <c r="F163" s="304">
        <f t="shared" ca="1" si="68"/>
        <v>11.045567905751868</v>
      </c>
      <c r="G163" s="306">
        <f t="shared" ca="1" si="69"/>
        <v>24.163784859236287</v>
      </c>
      <c r="H163" s="307">
        <f t="shared" ca="1" si="70"/>
        <v>36.04678634797844</v>
      </c>
      <c r="I163" s="304">
        <f t="shared" ca="1" si="71"/>
        <v>43.396535630626801</v>
      </c>
      <c r="J163" s="306">
        <f t="shared" ca="1" si="72"/>
        <v>333.59819184635199</v>
      </c>
      <c r="K163" s="307">
        <f t="shared" ca="1" si="73"/>
        <v>1141.2784134400254</v>
      </c>
      <c r="L163" s="304">
        <f t="shared" ca="1" si="58"/>
        <v>1189.0349745013125</v>
      </c>
      <c r="M163" s="306">
        <f t="shared" ca="1" si="74"/>
        <v>0.98025147048066563</v>
      </c>
      <c r="N163" s="304">
        <f t="shared" ca="1" si="75"/>
        <v>56.164272120034944</v>
      </c>
      <c r="P163" s="310">
        <f t="shared" ca="1" si="76"/>
        <v>23</v>
      </c>
      <c r="Q163" s="304">
        <f t="shared" ca="1" si="77"/>
        <v>0</v>
      </c>
      <c r="R163" s="306">
        <f t="shared" ca="1" si="78"/>
        <v>0</v>
      </c>
      <c r="S163" s="307">
        <f t="shared" ca="1" si="79"/>
        <v>3.0549999999999997</v>
      </c>
      <c r="T163" s="304">
        <f t="shared" ca="1" si="59"/>
        <v>29.969549999999998</v>
      </c>
      <c r="U163" s="311">
        <f t="shared" ca="1" si="60"/>
        <v>0</v>
      </c>
      <c r="V163" s="306">
        <f t="shared" ca="1" si="61"/>
        <v>1.0927406324136724</v>
      </c>
      <c r="W163" s="304">
        <f t="shared" ca="1" si="62"/>
        <v>4.2140538735671971</v>
      </c>
      <c r="Y163" s="314" t="str">
        <f t="shared" ca="1" si="80"/>
        <v/>
      </c>
      <c r="Z163" s="315" t="str">
        <f t="shared" ca="1" si="81"/>
        <v/>
      </c>
      <c r="AA163" s="316" t="str">
        <f t="shared" ca="1" si="82"/>
        <v/>
      </c>
      <c r="AC163" s="310" t="e">
        <f t="shared" ca="1" si="83"/>
        <v>#N/A</v>
      </c>
      <c r="AD163" s="323" t="e">
        <f t="shared" ca="1" si="84"/>
        <v>#N/A</v>
      </c>
      <c r="AE163" s="324">
        <f t="shared" ca="1" si="63"/>
        <v>1141.2784134400254</v>
      </c>
      <c r="AG163" s="306">
        <f t="shared" ca="1" si="85"/>
        <v>-9.6571989360109178</v>
      </c>
      <c r="AH163" s="304">
        <f t="shared" ca="1" si="86"/>
        <v>-1.441785317140915</v>
      </c>
    </row>
    <row r="164" spans="1:34" x14ac:dyDescent="0.2">
      <c r="A164" s="347">
        <f t="shared" ca="1" si="64"/>
        <v>0.1</v>
      </c>
      <c r="B164" s="304">
        <f t="shared" ca="1" si="65"/>
        <v>10.199999999999958</v>
      </c>
      <c r="D164" s="306">
        <f t="shared" ca="1" si="66"/>
        <v>-0.76806640267062209</v>
      </c>
      <c r="E164" s="307">
        <f t="shared" ca="1" si="67"/>
        <v>-10.955777686708114</v>
      </c>
      <c r="F164" s="304">
        <f t="shared" ca="1" si="68"/>
        <v>10.982667741468044</v>
      </c>
      <c r="G164" s="306">
        <f t="shared" ca="1" si="69"/>
        <v>24.086978218969225</v>
      </c>
      <c r="H164" s="307">
        <f t="shared" ca="1" si="70"/>
        <v>34.951208579307625</v>
      </c>
      <c r="I164" s="304">
        <f t="shared" ca="1" si="71"/>
        <v>42.447255516409598</v>
      </c>
      <c r="J164" s="306">
        <f t="shared" ca="1" si="72"/>
        <v>336.01073000026224</v>
      </c>
      <c r="K164" s="307">
        <f t="shared" ca="1" si="73"/>
        <v>1144.8283131863896</v>
      </c>
      <c r="L164" s="304">
        <f t="shared" ca="1" si="58"/>
        <v>1193.1198922775964</v>
      </c>
      <c r="M164" s="306">
        <f t="shared" ca="1" si="74"/>
        <v>0.96738257485768997</v>
      </c>
      <c r="N164" s="304">
        <f t="shared" ca="1" si="75"/>
        <v>55.426938713844059</v>
      </c>
      <c r="P164" s="310">
        <f t="shared" ca="1" si="76"/>
        <v>23</v>
      </c>
      <c r="Q164" s="304">
        <f t="shared" ca="1" si="77"/>
        <v>0</v>
      </c>
      <c r="R164" s="306">
        <f t="shared" ca="1" si="78"/>
        <v>0</v>
      </c>
      <c r="S164" s="307">
        <f t="shared" ca="1" si="79"/>
        <v>3.0549999999999997</v>
      </c>
      <c r="T164" s="304">
        <f t="shared" ca="1" si="59"/>
        <v>29.969549999999998</v>
      </c>
      <c r="U164" s="311">
        <f t="shared" ca="1" si="60"/>
        <v>0</v>
      </c>
      <c r="V164" s="306">
        <f t="shared" ca="1" si="61"/>
        <v>1.0923515185007437</v>
      </c>
      <c r="W164" s="304">
        <f t="shared" ca="1" si="62"/>
        <v>4.030273485090782</v>
      </c>
      <c r="Y164" s="314" t="str">
        <f t="shared" ca="1" si="80"/>
        <v/>
      </c>
      <c r="Z164" s="315" t="str">
        <f t="shared" ca="1" si="81"/>
        <v/>
      </c>
      <c r="AA164" s="316" t="str">
        <f t="shared" ca="1" si="82"/>
        <v/>
      </c>
      <c r="AC164" s="310" t="e">
        <f t="shared" ca="1" si="83"/>
        <v>#N/A</v>
      </c>
      <c r="AD164" s="323" t="e">
        <f t="shared" ca="1" si="84"/>
        <v>#N/A</v>
      </c>
      <c r="AE164" s="324">
        <f t="shared" ca="1" si="63"/>
        <v>1144.8283131863896</v>
      </c>
      <c r="AG164" s="306">
        <f t="shared" ca="1" si="85"/>
        <v>-9.527948783281369</v>
      </c>
      <c r="AH164" s="304">
        <f t="shared" ca="1" si="86"/>
        <v>-1.3793957032953184</v>
      </c>
    </row>
    <row r="165" spans="1:34" x14ac:dyDescent="0.2">
      <c r="A165" s="347">
        <f t="shared" ca="1" si="64"/>
        <v>0.1</v>
      </c>
      <c r="B165" s="304">
        <f t="shared" ca="1" si="65"/>
        <v>10.299999999999958</v>
      </c>
      <c r="D165" s="306">
        <f t="shared" ca="1" si="66"/>
        <v>-0.74861066009009913</v>
      </c>
      <c r="E165" s="307">
        <f t="shared" ca="1" si="67"/>
        <v>-10.896265246210778</v>
      </c>
      <c r="F165" s="304">
        <f t="shared" ca="1" si="68"/>
        <v>10.921951026999771</v>
      </c>
      <c r="G165" s="306">
        <f t="shared" ca="1" si="69"/>
        <v>24.012117152960215</v>
      </c>
      <c r="H165" s="307">
        <f t="shared" ca="1" si="70"/>
        <v>33.861582054686551</v>
      </c>
      <c r="I165" s="304">
        <f t="shared" ca="1" si="71"/>
        <v>41.511305802320365</v>
      </c>
      <c r="J165" s="306">
        <f t="shared" ca="1" si="72"/>
        <v>338.41568476885874</v>
      </c>
      <c r="K165" s="307">
        <f t="shared" ca="1" si="73"/>
        <v>1148.2689527180892</v>
      </c>
      <c r="L165" s="304">
        <f t="shared" ca="1" si="58"/>
        <v>1197.0993122852726</v>
      </c>
      <c r="M165" s="306">
        <f t="shared" ca="1" si="74"/>
        <v>0.95397197098537823</v>
      </c>
      <c r="N165" s="304">
        <f t="shared" ca="1" si="75"/>
        <v>54.658567711238796</v>
      </c>
      <c r="P165" s="310">
        <f t="shared" ca="1" si="76"/>
        <v>23</v>
      </c>
      <c r="Q165" s="304">
        <f t="shared" ca="1" si="77"/>
        <v>0</v>
      </c>
      <c r="R165" s="306">
        <f t="shared" ca="1" si="78"/>
        <v>0</v>
      </c>
      <c r="S165" s="307">
        <f t="shared" ca="1" si="79"/>
        <v>3.0549999999999997</v>
      </c>
      <c r="T165" s="304">
        <f t="shared" ca="1" si="59"/>
        <v>29.969549999999998</v>
      </c>
      <c r="U165" s="311">
        <f t="shared" ca="1" si="60"/>
        <v>0</v>
      </c>
      <c r="V165" s="306">
        <f t="shared" ca="1" si="61"/>
        <v>1.0919745055517776</v>
      </c>
      <c r="W165" s="304">
        <f t="shared" ca="1" si="62"/>
        <v>3.8531698943089072</v>
      </c>
      <c r="Y165" s="314" t="str">
        <f t="shared" ca="1" si="80"/>
        <v/>
      </c>
      <c r="Z165" s="315" t="str">
        <f t="shared" ca="1" si="81"/>
        <v/>
      </c>
      <c r="AA165" s="316" t="str">
        <f t="shared" ca="1" si="82"/>
        <v/>
      </c>
      <c r="AC165" s="310" t="e">
        <f t="shared" ca="1" si="83"/>
        <v>#N/A</v>
      </c>
      <c r="AD165" s="323" t="e">
        <f t="shared" ca="1" si="84"/>
        <v>#N/A</v>
      </c>
      <c r="AE165" s="324">
        <f t="shared" ca="1" si="63"/>
        <v>1148.2689527180892</v>
      </c>
      <c r="AG165" s="306">
        <f t="shared" ca="1" si="85"/>
        <v>-9.3968244393481211</v>
      </c>
      <c r="AH165" s="304">
        <f t="shared" ca="1" si="86"/>
        <v>-1.3192384566581938</v>
      </c>
    </row>
    <row r="166" spans="1:34" x14ac:dyDescent="0.2">
      <c r="A166" s="347">
        <f t="shared" ca="1" si="64"/>
        <v>0.1</v>
      </c>
      <c r="B166" s="304">
        <f t="shared" ca="1" si="65"/>
        <v>10.399999999999958</v>
      </c>
      <c r="D166" s="306">
        <f t="shared" ca="1" si="66"/>
        <v>-0.72957677830228918</v>
      </c>
      <c r="E166" s="307">
        <f t="shared" ca="1" si="67"/>
        <v>-10.838839888890483</v>
      </c>
      <c r="F166" s="304">
        <f t="shared" ca="1" si="68"/>
        <v>10.863366532177832</v>
      </c>
      <c r="G166" s="306">
        <f t="shared" ca="1" si="69"/>
        <v>23.939159475129987</v>
      </c>
      <c r="H166" s="307">
        <f t="shared" ca="1" si="70"/>
        <v>32.777698065797502</v>
      </c>
      <c r="I166" s="304">
        <f t="shared" ca="1" si="71"/>
        <v>40.588925175080597</v>
      </c>
      <c r="J166" s="306">
        <f t="shared" ca="1" si="72"/>
        <v>340.81324860026325</v>
      </c>
      <c r="K166" s="307">
        <f t="shared" ca="1" si="73"/>
        <v>1151.6009167241134</v>
      </c>
      <c r="L166" s="304">
        <f t="shared" ca="1" si="58"/>
        <v>1200.9739138804318</v>
      </c>
      <c r="M166" s="306">
        <f t="shared" ca="1" si="74"/>
        <v>0.93999092501865655</v>
      </c>
      <c r="N166" s="304">
        <f t="shared" ca="1" si="75"/>
        <v>53.857512784167241</v>
      </c>
      <c r="P166" s="310">
        <f t="shared" ca="1" si="76"/>
        <v>23</v>
      </c>
      <c r="Q166" s="304">
        <f t="shared" ca="1" si="77"/>
        <v>0</v>
      </c>
      <c r="R166" s="306">
        <f t="shared" ca="1" si="78"/>
        <v>0</v>
      </c>
      <c r="S166" s="307">
        <f t="shared" ca="1" si="79"/>
        <v>3.0549999999999997</v>
      </c>
      <c r="T166" s="304">
        <f t="shared" ca="1" si="59"/>
        <v>29.969549999999998</v>
      </c>
      <c r="U166" s="311">
        <f t="shared" ca="1" si="60"/>
        <v>0</v>
      </c>
      <c r="V166" s="306">
        <f t="shared" ca="1" si="61"/>
        <v>1.0916095177815481</v>
      </c>
      <c r="W166" s="304">
        <f t="shared" ca="1" si="62"/>
        <v>3.6826062434717328</v>
      </c>
      <c r="Y166" s="314" t="str">
        <f t="shared" ca="1" si="80"/>
        <v/>
      </c>
      <c r="Z166" s="315" t="str">
        <f t="shared" ca="1" si="81"/>
        <v/>
      </c>
      <c r="AA166" s="316" t="str">
        <f t="shared" ca="1" si="82"/>
        <v/>
      </c>
      <c r="AC166" s="310" t="e">
        <f t="shared" ca="1" si="83"/>
        <v>#N/A</v>
      </c>
      <c r="AD166" s="323" t="e">
        <f t="shared" ca="1" si="84"/>
        <v>#N/A</v>
      </c>
      <c r="AE166" s="324">
        <f t="shared" ca="1" si="63"/>
        <v>1151.6009167241134</v>
      </c>
      <c r="AG166" s="306">
        <f t="shared" ca="1" si="85"/>
        <v>-9.2634751404629121</v>
      </c>
      <c r="AH166" s="304">
        <f t="shared" ca="1" si="86"/>
        <v>-1.2612667411813119</v>
      </c>
    </row>
    <row r="167" spans="1:34" x14ac:dyDescent="0.2">
      <c r="A167" s="347">
        <f t="shared" ca="1" si="64"/>
        <v>0.1</v>
      </c>
      <c r="B167" s="304">
        <f t="shared" ca="1" si="65"/>
        <v>10.499999999999957</v>
      </c>
      <c r="D167" s="306">
        <f t="shared" ca="1" si="66"/>
        <v>-0.71096040964644047</v>
      </c>
      <c r="E167" s="307">
        <f t="shared" ca="1" si="67"/>
        <v>-10.783452959713834</v>
      </c>
      <c r="F167" s="304">
        <f t="shared" ca="1" si="68"/>
        <v>10.806864597950955</v>
      </c>
      <c r="G167" s="306">
        <f t="shared" ca="1" si="69"/>
        <v>23.868063434165343</v>
      </c>
      <c r="H167" s="307">
        <f t="shared" ca="1" si="70"/>
        <v>31.699352769826117</v>
      </c>
      <c r="I167" s="304">
        <f t="shared" ca="1" si="71"/>
        <v>39.680390851442269</v>
      </c>
      <c r="J167" s="306">
        <f t="shared" ca="1" si="72"/>
        <v>343.20360974572804</v>
      </c>
      <c r="K167" s="307">
        <f t="shared" ca="1" si="73"/>
        <v>1154.8247692658945</v>
      </c>
      <c r="L167" s="304">
        <f t="shared" ca="1" si="58"/>
        <v>1204.7443568876031</v>
      </c>
      <c r="M167" s="306">
        <f t="shared" ca="1" si="74"/>
        <v>0.9254091697999669</v>
      </c>
      <c r="N167" s="304">
        <f t="shared" ca="1" si="75"/>
        <v>53.022039752243465</v>
      </c>
      <c r="P167" s="310">
        <f t="shared" ca="1" si="76"/>
        <v>23</v>
      </c>
      <c r="Q167" s="304">
        <f t="shared" ca="1" si="77"/>
        <v>0</v>
      </c>
      <c r="R167" s="306">
        <f t="shared" ca="1" si="78"/>
        <v>0</v>
      </c>
      <c r="S167" s="307">
        <f t="shared" ca="1" si="79"/>
        <v>3.0549999999999997</v>
      </c>
      <c r="T167" s="304">
        <f t="shared" ca="1" si="59"/>
        <v>29.969549999999998</v>
      </c>
      <c r="U167" s="311">
        <f t="shared" ca="1" si="60"/>
        <v>0</v>
      </c>
      <c r="V167" s="306">
        <f t="shared" ca="1" si="61"/>
        <v>1.091256482123552</v>
      </c>
      <c r="W167" s="304">
        <f t="shared" ca="1" si="62"/>
        <v>3.5184516587327042</v>
      </c>
      <c r="Y167" s="314" t="str">
        <f t="shared" ca="1" si="80"/>
        <v/>
      </c>
      <c r="Z167" s="315" t="str">
        <f t="shared" ca="1" si="81"/>
        <v/>
      </c>
      <c r="AA167" s="316" t="str">
        <f t="shared" ca="1" si="82"/>
        <v/>
      </c>
      <c r="AC167" s="310" t="e">
        <f t="shared" ca="1" si="83"/>
        <v>#N/A</v>
      </c>
      <c r="AD167" s="323" t="e">
        <f t="shared" ca="1" si="84"/>
        <v>#N/A</v>
      </c>
      <c r="AE167" s="324">
        <f t="shared" ca="1" si="63"/>
        <v>1154.8247692658945</v>
      </c>
      <c r="AG167" s="306">
        <f t="shared" ca="1" si="85"/>
        <v>-9.1275282173451835</v>
      </c>
      <c r="AH167" s="304">
        <f t="shared" ca="1" si="86"/>
        <v>-1.2054357589105509</v>
      </c>
    </row>
    <row r="168" spans="1:34" x14ac:dyDescent="0.2">
      <c r="A168" s="347">
        <f t="shared" ca="1" si="64"/>
        <v>0.1</v>
      </c>
      <c r="B168" s="304">
        <f t="shared" ca="1" si="65"/>
        <v>10.599999999999957</v>
      </c>
      <c r="D168" s="306">
        <f t="shared" ca="1" si="66"/>
        <v>-0.69275810569712726</v>
      </c>
      <c r="E168" s="307">
        <f t="shared" ca="1" si="67"/>
        <v>-10.730057198491256</v>
      </c>
      <c r="F168" s="304">
        <f t="shared" ca="1" si="68"/>
        <v>10.752397001408713</v>
      </c>
      <c r="G168" s="306">
        <f t="shared" ca="1" si="69"/>
        <v>23.798787623595629</v>
      </c>
      <c r="H168" s="307">
        <f t="shared" ca="1" si="70"/>
        <v>30.626347049976992</v>
      </c>
      <c r="I168" s="304">
        <f t="shared" ca="1" si="71"/>
        <v>38.786021012455542</v>
      </c>
      <c r="J168" s="306">
        <f t="shared" ca="1" si="72"/>
        <v>345.5869522986161</v>
      </c>
      <c r="K168" s="307">
        <f t="shared" ca="1" si="73"/>
        <v>1157.9410542568846</v>
      </c>
      <c r="L168" s="304">
        <f t="shared" ca="1" si="58"/>
        <v>1208.4112821107685</v>
      </c>
      <c r="M168" s="306">
        <f t="shared" ca="1" si="74"/>
        <v>0.91019487679394429</v>
      </c>
      <c r="N168" s="304">
        <f t="shared" ca="1" si="75"/>
        <v>52.150324974722963</v>
      </c>
      <c r="P168" s="310">
        <f t="shared" ca="1" si="76"/>
        <v>23</v>
      </c>
      <c r="Q168" s="304">
        <f t="shared" ca="1" si="77"/>
        <v>0</v>
      </c>
      <c r="R168" s="306">
        <f t="shared" ca="1" si="78"/>
        <v>0</v>
      </c>
      <c r="S168" s="307">
        <f t="shared" ca="1" si="79"/>
        <v>3.0549999999999997</v>
      </c>
      <c r="T168" s="304">
        <f t="shared" ca="1" si="59"/>
        <v>29.969549999999998</v>
      </c>
      <c r="U168" s="311">
        <f t="shared" ca="1" si="60"/>
        <v>0</v>
      </c>
      <c r="V168" s="306">
        <f t="shared" ca="1" si="61"/>
        <v>1.0909153281666517</v>
      </c>
      <c r="W168" s="304">
        <f t="shared" ca="1" si="62"/>
        <v>3.3605810195840466</v>
      </c>
      <c r="Y168" s="314" t="str">
        <f t="shared" ca="1" si="80"/>
        <v/>
      </c>
      <c r="Z168" s="315" t="str">
        <f t="shared" ca="1" si="81"/>
        <v/>
      </c>
      <c r="AA168" s="316" t="str">
        <f t="shared" ca="1" si="82"/>
        <v/>
      </c>
      <c r="AC168" s="310" t="e">
        <f t="shared" ca="1" si="83"/>
        <v>#N/A</v>
      </c>
      <c r="AD168" s="323" t="e">
        <f t="shared" ca="1" si="84"/>
        <v>#N/A</v>
      </c>
      <c r="AE168" s="324">
        <f t="shared" ca="1" si="63"/>
        <v>1157.9410542568846</v>
      </c>
      <c r="AG168" s="306">
        <f t="shared" ca="1" si="85"/>
        <v>-8.9885874391212983</v>
      </c>
      <c r="AH168" s="304">
        <f t="shared" ca="1" si="86"/>
        <v>-1.1517026706162699</v>
      </c>
    </row>
    <row r="169" spans="1:34" x14ac:dyDescent="0.2">
      <c r="A169" s="347">
        <f t="shared" ca="1" si="64"/>
        <v>0.1</v>
      </c>
      <c r="B169" s="304">
        <f t="shared" ca="1" si="65"/>
        <v>10.699999999999957</v>
      </c>
      <c r="D169" s="306">
        <f t="shared" ca="1" si="66"/>
        <v>-0.67496734272024761</v>
      </c>
      <c r="E169" s="307">
        <f t="shared" ca="1" si="67"/>
        <v>-10.678606603516885</v>
      </c>
      <c r="F169" s="304">
        <f t="shared" ca="1" si="68"/>
        <v>10.699916817733362</v>
      </c>
      <c r="G169" s="306">
        <f t="shared" ca="1" si="69"/>
        <v>23.731290889323603</v>
      </c>
      <c r="H169" s="307">
        <f t="shared" ca="1" si="70"/>
        <v>29.558486389625305</v>
      </c>
      <c r="I169" s="304">
        <f t="shared" ca="1" si="71"/>
        <v>37.906177397877485</v>
      </c>
      <c r="J169" s="306">
        <f t="shared" ca="1" si="72"/>
        <v>347.96345622426207</v>
      </c>
      <c r="K169" s="307">
        <f t="shared" ca="1" si="73"/>
        <v>1160.9502959288648</v>
      </c>
      <c r="L169" s="304">
        <f t="shared" ca="1" si="58"/>
        <v>1211.9753118297635</v>
      </c>
      <c r="M169" s="306">
        <f t="shared" ca="1" si="74"/>
        <v>0.89431464360661206</v>
      </c>
      <c r="N169" s="304">
        <f t="shared" ca="1" si="75"/>
        <v>51.240454635405243</v>
      </c>
      <c r="P169" s="310">
        <f t="shared" ca="1" si="76"/>
        <v>23</v>
      </c>
      <c r="Q169" s="304">
        <f t="shared" ca="1" si="77"/>
        <v>0</v>
      </c>
      <c r="R169" s="306">
        <f t="shared" ca="1" si="78"/>
        <v>0</v>
      </c>
      <c r="S169" s="307">
        <f t="shared" ca="1" si="79"/>
        <v>3.0549999999999997</v>
      </c>
      <c r="T169" s="304">
        <f t="shared" ca="1" si="59"/>
        <v>29.969549999999998</v>
      </c>
      <c r="U169" s="311">
        <f t="shared" ca="1" si="60"/>
        <v>0</v>
      </c>
      <c r="V169" s="306">
        <f t="shared" ca="1" si="61"/>
        <v>1.0905859880936946</v>
      </c>
      <c r="W169" s="304">
        <f t="shared" ca="1" si="62"/>
        <v>3.2088747394140338</v>
      </c>
      <c r="Y169" s="314" t="str">
        <f t="shared" ca="1" si="80"/>
        <v/>
      </c>
      <c r="Z169" s="315" t="str">
        <f t="shared" ca="1" si="81"/>
        <v/>
      </c>
      <c r="AA169" s="316" t="str">
        <f t="shared" ca="1" si="82"/>
        <v/>
      </c>
      <c r="AC169" s="310" t="e">
        <f t="shared" ca="1" si="83"/>
        <v>#N/A</v>
      </c>
      <c r="AD169" s="323" t="e">
        <f t="shared" ca="1" si="84"/>
        <v>#N/A</v>
      </c>
      <c r="AE169" s="324">
        <f t="shared" ca="1" si="63"/>
        <v>1160.9502959288648</v>
      </c>
      <c r="AG169" s="306">
        <f t="shared" ca="1" si="85"/>
        <v>-8.8462313827335226</v>
      </c>
      <c r="AH169" s="304">
        <f t="shared" ca="1" si="86"/>
        <v>-1.1000265203221102</v>
      </c>
    </row>
    <row r="170" spans="1:34" x14ac:dyDescent="0.2">
      <c r="A170" s="347">
        <f t="shared" ca="1" si="64"/>
        <v>0.1</v>
      </c>
      <c r="B170" s="304">
        <f t="shared" ca="1" si="65"/>
        <v>10.799999999999956</v>
      </c>
      <c r="D170" s="306">
        <f t="shared" ca="1" si="66"/>
        <v>-0.65758655025155155</v>
      </c>
      <c r="E170" s="307">
        <f t="shared" ca="1" si="67"/>
        <v>-10.62905629096459</v>
      </c>
      <c r="F170" s="304">
        <f t="shared" ca="1" si="68"/>
        <v>10.649378277982507</v>
      </c>
      <c r="G170" s="306">
        <f t="shared" ca="1" si="69"/>
        <v>23.665532234298446</v>
      </c>
      <c r="H170" s="307">
        <f t="shared" ca="1" si="70"/>
        <v>28.495580760528846</v>
      </c>
      <c r="I170" s="304">
        <f t="shared" ca="1" si="71"/>
        <v>37.04126805081652</v>
      </c>
      <c r="J170" s="306">
        <f t="shared" ca="1" si="72"/>
        <v>350.33329738044318</v>
      </c>
      <c r="K170" s="307">
        <f t="shared" ca="1" si="73"/>
        <v>1163.8529992863726</v>
      </c>
      <c r="L170" s="304">
        <f t="shared" ca="1" si="58"/>
        <v>1215.4370502832876</v>
      </c>
      <c r="M170" s="306">
        <f t="shared" ca="1" si="74"/>
        <v>0.87773350176888665</v>
      </c>
      <c r="N170" s="304">
        <f t="shared" ca="1" si="75"/>
        <v>50.290425188595783</v>
      </c>
      <c r="P170" s="310">
        <f t="shared" ca="1" si="76"/>
        <v>23</v>
      </c>
      <c r="Q170" s="304">
        <f t="shared" ca="1" si="77"/>
        <v>0</v>
      </c>
      <c r="R170" s="306">
        <f t="shared" ca="1" si="78"/>
        <v>0</v>
      </c>
      <c r="S170" s="307">
        <f t="shared" ca="1" si="79"/>
        <v>3.0549999999999997</v>
      </c>
      <c r="T170" s="304">
        <f t="shared" ca="1" si="59"/>
        <v>29.969549999999998</v>
      </c>
      <c r="U170" s="311">
        <f t="shared" ca="1" si="60"/>
        <v>0</v>
      </c>
      <c r="V170" s="306">
        <f t="shared" ca="1" si="61"/>
        <v>1.0902683966219306</v>
      </c>
      <c r="W170" s="304">
        <f t="shared" ca="1" si="62"/>
        <v>3.0632185564292733</v>
      </c>
      <c r="Y170" s="314" t="str">
        <f t="shared" ca="1" si="80"/>
        <v/>
      </c>
      <c r="Z170" s="315" t="str">
        <f t="shared" ca="1" si="81"/>
        <v/>
      </c>
      <c r="AA170" s="316" t="str">
        <f t="shared" ca="1" si="82"/>
        <v/>
      </c>
      <c r="AC170" s="310" t="e">
        <f t="shared" ca="1" si="83"/>
        <v>#N/A</v>
      </c>
      <c r="AD170" s="323" t="e">
        <f t="shared" ca="1" si="84"/>
        <v>#N/A</v>
      </c>
      <c r="AE170" s="324">
        <f t="shared" ca="1" si="63"/>
        <v>1163.8529992863726</v>
      </c>
      <c r="AG170" s="306">
        <f t="shared" ca="1" si="85"/>
        <v>-8.7000118729574236</v>
      </c>
      <c r="AH170" s="304">
        <f t="shared" ca="1" si="86"/>
        <v>-1.0503681634743156</v>
      </c>
    </row>
    <row r="171" spans="1:34" x14ac:dyDescent="0.2">
      <c r="A171" s="347">
        <f t="shared" ca="1" si="64"/>
        <v>0.1</v>
      </c>
      <c r="B171" s="304">
        <f t="shared" ca="1" si="65"/>
        <v>10.899999999999956</v>
      </c>
      <c r="D171" s="306">
        <f t="shared" ca="1" si="66"/>
        <v>-0.6406151425797364</v>
      </c>
      <c r="E171" s="307">
        <f t="shared" ca="1" si="67"/>
        <v>-10.581362348882315</v>
      </c>
      <c r="F171" s="304">
        <f t="shared" ca="1" si="68"/>
        <v>10.600736621539408</v>
      </c>
      <c r="G171" s="306">
        <f t="shared" ca="1" si="69"/>
        <v>23.601470720040474</v>
      </c>
      <c r="H171" s="307">
        <f t="shared" ca="1" si="70"/>
        <v>27.437444525640615</v>
      </c>
      <c r="I171" s="304">
        <f t="shared" ca="1" si="71"/>
        <v>36.191750195956729</v>
      </c>
      <c r="J171" s="306">
        <f t="shared" ca="1" si="72"/>
        <v>352.69664752816016</v>
      </c>
      <c r="K171" s="307">
        <f t="shared" ca="1" si="73"/>
        <v>1166.6496505506809</v>
      </c>
      <c r="L171" s="304">
        <f t="shared" ca="1" si="58"/>
        <v>1218.7970841397796</v>
      </c>
      <c r="M171" s="306">
        <f t="shared" ca="1" si="74"/>
        <v>0.86041495039551641</v>
      </c>
      <c r="N171" s="304">
        <f t="shared" ca="1" si="75"/>
        <v>49.298145287621175</v>
      </c>
      <c r="P171" s="310">
        <f t="shared" ca="1" si="76"/>
        <v>23</v>
      </c>
      <c r="Q171" s="304">
        <f t="shared" ca="1" si="77"/>
        <v>0</v>
      </c>
      <c r="R171" s="306">
        <f t="shared" ca="1" si="78"/>
        <v>0</v>
      </c>
      <c r="S171" s="307">
        <f t="shared" ca="1" si="79"/>
        <v>3.0549999999999997</v>
      </c>
      <c r="T171" s="304">
        <f t="shared" ca="1" si="59"/>
        <v>29.969549999999998</v>
      </c>
      <c r="U171" s="311">
        <f t="shared" ca="1" si="60"/>
        <v>0</v>
      </c>
      <c r="V171" s="306">
        <f t="shared" ca="1" si="61"/>
        <v>1.0899624909450512</v>
      </c>
      <c r="W171" s="304">
        <f t="shared" ca="1" si="62"/>
        <v>2.9235033342117194</v>
      </c>
      <c r="Y171" s="314" t="str">
        <f t="shared" ca="1" si="80"/>
        <v/>
      </c>
      <c r="Z171" s="315" t="str">
        <f t="shared" ca="1" si="81"/>
        <v/>
      </c>
      <c r="AA171" s="316" t="str">
        <f t="shared" ca="1" si="82"/>
        <v/>
      </c>
      <c r="AC171" s="310" t="e">
        <f t="shared" ca="1" si="83"/>
        <v>#N/A</v>
      </c>
      <c r="AD171" s="323" t="e">
        <f t="shared" ca="1" si="84"/>
        <v>#N/A</v>
      </c>
      <c r="AE171" s="324">
        <f t="shared" ca="1" si="63"/>
        <v>1166.6496505506809</v>
      </c>
      <c r="AG171" s="306">
        <f t="shared" ca="1" si="85"/>
        <v>-8.5494525522463825</v>
      </c>
      <c r="AH171" s="304">
        <f t="shared" ca="1" si="86"/>
        <v>-1.0026901985038539</v>
      </c>
    </row>
    <row r="172" spans="1:34" x14ac:dyDescent="0.2">
      <c r="A172" s="347">
        <f t="shared" ca="1" si="64"/>
        <v>0.1</v>
      </c>
      <c r="B172" s="304">
        <f t="shared" ca="1" si="65"/>
        <v>10.999999999999956</v>
      </c>
      <c r="D172" s="306">
        <f t="shared" ca="1" si="66"/>
        <v>-0.62405355280702657</v>
      </c>
      <c r="E172" s="307">
        <f t="shared" ca="1" si="67"/>
        <v>-10.535481684564376</v>
      </c>
      <c r="F172" s="304">
        <f t="shared" ca="1" si="68"/>
        <v>10.553947942005516</v>
      </c>
      <c r="G172" s="306">
        <f t="shared" ca="1" si="69"/>
        <v>23.539065364759772</v>
      </c>
      <c r="H172" s="307">
        <f t="shared" ca="1" si="70"/>
        <v>26.383896357184177</v>
      </c>
      <c r="I172" s="304">
        <f t="shared" ca="1" si="71"/>
        <v>35.35813322607784</v>
      </c>
      <c r="J172" s="306">
        <f t="shared" ca="1" si="72"/>
        <v>355.05367433240019</v>
      </c>
      <c r="K172" s="307">
        <f t="shared" ca="1" si="73"/>
        <v>1169.3407175948221</v>
      </c>
      <c r="L172" s="304">
        <f t="shared" ca="1" si="58"/>
        <v>1222.0559829574549</v>
      </c>
      <c r="M172" s="306">
        <f t="shared" ca="1" si="74"/>
        <v>0.84232102238026463</v>
      </c>
      <c r="N172" s="304">
        <f t="shared" ca="1" si="75"/>
        <v>48.261439577533721</v>
      </c>
      <c r="P172" s="310">
        <f t="shared" ca="1" si="76"/>
        <v>23</v>
      </c>
      <c r="Q172" s="304">
        <f t="shared" ca="1" si="77"/>
        <v>0</v>
      </c>
      <c r="R172" s="306">
        <f t="shared" ca="1" si="78"/>
        <v>0</v>
      </c>
      <c r="S172" s="307">
        <f t="shared" ca="1" si="79"/>
        <v>3.0549999999999997</v>
      </c>
      <c r="T172" s="304">
        <f t="shared" ca="1" si="59"/>
        <v>29.969549999999998</v>
      </c>
      <c r="U172" s="311">
        <f t="shared" ca="1" si="60"/>
        <v>0</v>
      </c>
      <c r="V172" s="306">
        <f t="shared" ca="1" si="61"/>
        <v>1.0896682106766709</v>
      </c>
      <c r="W172" s="304">
        <f t="shared" ca="1" si="62"/>
        <v>2.7896248712020957</v>
      </c>
      <c r="Y172" s="314" t="str">
        <f t="shared" ca="1" si="80"/>
        <v/>
      </c>
      <c r="Z172" s="315" t="str">
        <f t="shared" ca="1" si="81"/>
        <v/>
      </c>
      <c r="AA172" s="316" t="str">
        <f t="shared" ca="1" si="82"/>
        <v/>
      </c>
      <c r="AC172" s="310">
        <f t="shared" ca="1" si="83"/>
        <v>10.999999999999956</v>
      </c>
      <c r="AD172" s="323">
        <f t="shared" ca="1" si="84"/>
        <v>355.05367433240019</v>
      </c>
      <c r="AE172" s="324">
        <f t="shared" ca="1" si="63"/>
        <v>1169.3407175948221</v>
      </c>
      <c r="AG172" s="306">
        <f t="shared" ca="1" si="85"/>
        <v>-8.3940476567333686</v>
      </c>
      <c r="AH172" s="304">
        <f t="shared" ca="1" si="86"/>
        <v>-0.95695690154229773</v>
      </c>
    </row>
    <row r="173" spans="1:34" x14ac:dyDescent="0.2">
      <c r="A173" s="347">
        <f t="shared" ca="1" si="64"/>
        <v>0.1</v>
      </c>
      <c r="B173" s="304">
        <f t="shared" ca="1" si="65"/>
        <v>11.099999999999955</v>
      </c>
      <c r="D173" s="306">
        <f t="shared" ca="1" si="66"/>
        <v>-0.60790326902047898</v>
      </c>
      <c r="E173" s="307">
        <f t="shared" ca="1" si="67"/>
        <v>-10.491371864026576</v>
      </c>
      <c r="F173" s="304">
        <f t="shared" ca="1" si="68"/>
        <v>10.508969025255249</v>
      </c>
      <c r="G173" s="306">
        <f t="shared" ca="1" si="69"/>
        <v>23.478275037857724</v>
      </c>
      <c r="H173" s="307">
        <f t="shared" ca="1" si="70"/>
        <v>25.334759170781521</v>
      </c>
      <c r="I173" s="304">
        <f t="shared" ca="1" si="71"/>
        <v>34.540981760725785</v>
      </c>
      <c r="J173" s="306">
        <f t="shared" ca="1" si="72"/>
        <v>357.40454135253106</v>
      </c>
      <c r="K173" s="307">
        <f t="shared" ca="1" si="73"/>
        <v>1171.9266503712204</v>
      </c>
      <c r="L173" s="304">
        <f t="shared" ca="1" si="58"/>
        <v>1225.2142996348523</v>
      </c>
      <c r="M173" s="306">
        <f t="shared" ca="1" si="74"/>
        <v>0.82341239094726426</v>
      </c>
      <c r="N173" s="304">
        <f t="shared" ca="1" si="75"/>
        <v>47.178054800054397</v>
      </c>
      <c r="P173" s="310">
        <f t="shared" ca="1" si="76"/>
        <v>23</v>
      </c>
      <c r="Q173" s="304">
        <f t="shared" ca="1" si="77"/>
        <v>0</v>
      </c>
      <c r="R173" s="306">
        <f t="shared" ca="1" si="78"/>
        <v>0</v>
      </c>
      <c r="S173" s="307">
        <f t="shared" ca="1" si="79"/>
        <v>3.0549999999999997</v>
      </c>
      <c r="T173" s="304">
        <f t="shared" ca="1" si="59"/>
        <v>29.969549999999998</v>
      </c>
      <c r="U173" s="311">
        <f t="shared" ca="1" si="60"/>
        <v>0</v>
      </c>
      <c r="V173" s="306">
        <f t="shared" ca="1" si="61"/>
        <v>1.089385497795065</v>
      </c>
      <c r="W173" s="304">
        <f t="shared" ca="1" si="62"/>
        <v>2.6614837184188156</v>
      </c>
      <c r="Y173" s="314" t="str">
        <f t="shared" ca="1" si="80"/>
        <v/>
      </c>
      <c r="Z173" s="315" t="str">
        <f t="shared" ca="1" si="81"/>
        <v/>
      </c>
      <c r="AA173" s="316" t="str">
        <f t="shared" ca="1" si="82"/>
        <v/>
      </c>
      <c r="AC173" s="310" t="e">
        <f t="shared" ca="1" si="83"/>
        <v>#N/A</v>
      </c>
      <c r="AD173" s="323" t="e">
        <f t="shared" ca="1" si="84"/>
        <v>#N/A</v>
      </c>
      <c r="AE173" s="324">
        <f t="shared" ca="1" si="63"/>
        <v>1171.9266503712204</v>
      </c>
      <c r="AG173" s="306">
        <f t="shared" ca="1" si="85"/>
        <v>-8.2332610952258616</v>
      </c>
      <c r="AH173" s="304">
        <f t="shared" ca="1" si="86"/>
        <v>-0.9131341640596059</v>
      </c>
    </row>
    <row r="174" spans="1:34" x14ac:dyDescent="0.2">
      <c r="A174" s="347">
        <f t="shared" ca="1" si="64"/>
        <v>0.1</v>
      </c>
      <c r="B174" s="304">
        <f t="shared" ca="1" si="65"/>
        <v>11.199999999999955</v>
      </c>
      <c r="D174" s="306">
        <f t="shared" ca="1" si="66"/>
        <v>-0.5921668719314358</v>
      </c>
      <c r="E174" s="307">
        <f t="shared" ca="1" si="67"/>
        <v>-10.448990942269278</v>
      </c>
      <c r="F174" s="304">
        <f t="shared" ca="1" si="68"/>
        <v>10.465757178333465</v>
      </c>
      <c r="G174" s="306">
        <f t="shared" ca="1" si="69"/>
        <v>23.419058350664582</v>
      </c>
      <c r="H174" s="307">
        <f t="shared" ca="1" si="70"/>
        <v>24.289860076554593</v>
      </c>
      <c r="I174" s="304">
        <f t="shared" ca="1" si="71"/>
        <v>33.740918727421061</v>
      </c>
      <c r="J174" s="306">
        <f t="shared" ca="1" si="72"/>
        <v>359.74940802195715</v>
      </c>
      <c r="K174" s="307">
        <f t="shared" ca="1" si="73"/>
        <v>1174.4078813335873</v>
      </c>
      <c r="L174" s="304">
        <f t="shared" ca="1" si="58"/>
        <v>1228.2725708533078</v>
      </c>
      <c r="M174" s="306">
        <f t="shared" ca="1" si="74"/>
        <v>0.80364852562480393</v>
      </c>
      <c r="N174" s="304">
        <f t="shared" ca="1" si="75"/>
        <v>46.045668730212455</v>
      </c>
      <c r="P174" s="310">
        <f t="shared" ca="1" si="76"/>
        <v>23</v>
      </c>
      <c r="Q174" s="304">
        <f t="shared" ca="1" si="77"/>
        <v>0</v>
      </c>
      <c r="R174" s="306">
        <f t="shared" ca="1" si="78"/>
        <v>0</v>
      </c>
      <c r="S174" s="307">
        <f t="shared" ca="1" si="79"/>
        <v>3.0549999999999997</v>
      </c>
      <c r="T174" s="304">
        <f t="shared" ca="1" si="59"/>
        <v>29.969549999999998</v>
      </c>
      <c r="U174" s="311">
        <f t="shared" ca="1" si="60"/>
        <v>0</v>
      </c>
      <c r="V174" s="306">
        <f t="shared" ca="1" si="61"/>
        <v>1.08911429658896</v>
      </c>
      <c r="W174" s="304">
        <f t="shared" ca="1" si="62"/>
        <v>2.5389850047345228</v>
      </c>
      <c r="Y174" s="314" t="str">
        <f t="shared" ca="1" si="80"/>
        <v/>
      </c>
      <c r="Z174" s="315" t="str">
        <f t="shared" ca="1" si="81"/>
        <v/>
      </c>
      <c r="AA174" s="316" t="str">
        <f t="shared" ca="1" si="82"/>
        <v/>
      </c>
      <c r="AC174" s="310" t="e">
        <f t="shared" ca="1" si="83"/>
        <v>#N/A</v>
      </c>
      <c r="AD174" s="323" t="e">
        <f t="shared" ca="1" si="84"/>
        <v>#N/A</v>
      </c>
      <c r="AE174" s="324">
        <f t="shared" ca="1" si="63"/>
        <v>1174.4078813335873</v>
      </c>
      <c r="AG174" s="306">
        <f t="shared" ca="1" si="85"/>
        <v>-8.0665259522064368</v>
      </c>
      <c r="AH174" s="304">
        <f t="shared" ca="1" si="86"/>
        <v>-0.87118943319764841</v>
      </c>
    </row>
    <row r="175" spans="1:34" x14ac:dyDescent="0.2">
      <c r="A175" s="347">
        <f t="shared" ca="1" si="64"/>
        <v>0.1</v>
      </c>
      <c r="B175" s="304">
        <f t="shared" ca="1" si="65"/>
        <v>11.299999999999955</v>
      </c>
      <c r="D175" s="306">
        <f t="shared" ca="1" si="66"/>
        <v>-0.57684807312271136</v>
      </c>
      <c r="E175" s="307">
        <f t="shared" ca="1" si="67"/>
        <v>-10.40829728299828</v>
      </c>
      <c r="F175" s="304">
        <f t="shared" ca="1" si="68"/>
        <v>10.424270047861134</v>
      </c>
      <c r="G175" s="306">
        <f t="shared" ca="1" si="69"/>
        <v>23.361373543352311</v>
      </c>
      <c r="H175" s="307">
        <f t="shared" ca="1" si="70"/>
        <v>23.249030348254763</v>
      </c>
      <c r="I175" s="304">
        <f t="shared" ca="1" si="71"/>
        <v>32.958628399345024</v>
      </c>
      <c r="J175" s="306">
        <f t="shared" ca="1" si="72"/>
        <v>362.088429616658</v>
      </c>
      <c r="K175" s="307">
        <f t="shared" ca="1" si="73"/>
        <v>1176.7848258548277</v>
      </c>
      <c r="L175" s="304">
        <f t="shared" ca="1" si="58"/>
        <v>1231.2313175128525</v>
      </c>
      <c r="M175" s="306">
        <f t="shared" ca="1" si="74"/>
        <v>0.78298790800012441</v>
      </c>
      <c r="N175" s="304">
        <f t="shared" ca="1" si="75"/>
        <v>44.861902538184715</v>
      </c>
      <c r="P175" s="310">
        <f t="shared" ca="1" si="76"/>
        <v>23</v>
      </c>
      <c r="Q175" s="304">
        <f t="shared" ca="1" si="77"/>
        <v>0</v>
      </c>
      <c r="R175" s="306">
        <f t="shared" ca="1" si="78"/>
        <v>0</v>
      </c>
      <c r="S175" s="307">
        <f t="shared" ca="1" si="79"/>
        <v>3.0549999999999997</v>
      </c>
      <c r="T175" s="304">
        <f t="shared" ca="1" si="59"/>
        <v>29.969549999999998</v>
      </c>
      <c r="U175" s="311">
        <f t="shared" ca="1" si="60"/>
        <v>0</v>
      </c>
      <c r="V175" s="306">
        <f t="shared" ca="1" si="61"/>
        <v>1.0888545536041756</v>
      </c>
      <c r="W175" s="304">
        <f t="shared" ca="1" si="62"/>
        <v>2.4220382690411184</v>
      </c>
      <c r="Y175" s="314" t="str">
        <f t="shared" ca="1" si="80"/>
        <v/>
      </c>
      <c r="Z175" s="315" t="str">
        <f t="shared" ca="1" si="81"/>
        <v/>
      </c>
      <c r="AA175" s="316" t="str">
        <f t="shared" ca="1" si="82"/>
        <v/>
      </c>
      <c r="AC175" s="310" t="e">
        <f t="shared" ca="1" si="83"/>
        <v>#N/A</v>
      </c>
      <c r="AD175" s="323" t="e">
        <f t="shared" ca="1" si="84"/>
        <v>#N/A</v>
      </c>
      <c r="AE175" s="324">
        <f t="shared" ca="1" si="63"/>
        <v>1176.7848258548277</v>
      </c>
      <c r="AG175" s="306">
        <f t="shared" ca="1" si="85"/>
        <v>-7.8932445638090947</v>
      </c>
      <c r="AH175" s="304">
        <f t="shared" ca="1" si="86"/>
        <v>-0.83109165457758527</v>
      </c>
    </row>
    <row r="176" spans="1:34" x14ac:dyDescent="0.2">
      <c r="A176" s="347">
        <f t="shared" ca="1" si="64"/>
        <v>0.1</v>
      </c>
      <c r="B176" s="304">
        <f t="shared" ca="1" si="65"/>
        <v>11.399999999999954</v>
      </c>
      <c r="D176" s="306">
        <f t="shared" ca="1" si="66"/>
        <v>-0.5619517527775284</v>
      </c>
      <c r="E176" s="307">
        <f t="shared" ca="1" si="67"/>
        <v>-10.369249366495294</v>
      </c>
      <c r="F176" s="304">
        <f t="shared" ca="1" si="68"/>
        <v>10.384465426636693</v>
      </c>
      <c r="G176" s="306">
        <f t="shared" ca="1" si="69"/>
        <v>23.305178368074557</v>
      </c>
      <c r="H176" s="307">
        <f t="shared" ca="1" si="70"/>
        <v>22.212105411605233</v>
      </c>
      <c r="I176" s="304">
        <f t="shared" ca="1" si="71"/>
        <v>32.194859303684382</v>
      </c>
      <c r="J176" s="306">
        <f t="shared" ca="1" si="72"/>
        <v>364.42175721222935</v>
      </c>
      <c r="K176" s="307">
        <f t="shared" ca="1" si="73"/>
        <v>1179.0578826428207</v>
      </c>
      <c r="L176" s="304">
        <f t="shared" ca="1" si="58"/>
        <v>1234.0910451631275</v>
      </c>
      <c r="M176" s="306">
        <f t="shared" ca="1" si="74"/>
        <v>0.76138831888495029</v>
      </c>
      <c r="N176" s="304">
        <f t="shared" ca="1" si="75"/>
        <v>43.624337242668524</v>
      </c>
      <c r="P176" s="310">
        <f t="shared" ca="1" si="76"/>
        <v>23</v>
      </c>
      <c r="Q176" s="304">
        <f t="shared" ca="1" si="77"/>
        <v>0</v>
      </c>
      <c r="R176" s="306">
        <f t="shared" ca="1" si="78"/>
        <v>0</v>
      </c>
      <c r="S176" s="307">
        <f t="shared" ca="1" si="79"/>
        <v>3.0549999999999997</v>
      </c>
      <c r="T176" s="304">
        <f t="shared" ca="1" si="59"/>
        <v>29.969549999999998</v>
      </c>
      <c r="U176" s="311">
        <f t="shared" ca="1" si="60"/>
        <v>0</v>
      </c>
      <c r="V176" s="306">
        <f t="shared" ca="1" si="61"/>
        <v>1.0886062175909006</v>
      </c>
      <c r="W176" s="304">
        <f t="shared" ca="1" si="62"/>
        <v>2.3105572986387948</v>
      </c>
      <c r="Y176" s="314" t="str">
        <f t="shared" ca="1" si="80"/>
        <v/>
      </c>
      <c r="Z176" s="315" t="str">
        <f t="shared" ca="1" si="81"/>
        <v/>
      </c>
      <c r="AA176" s="316" t="str">
        <f t="shared" ca="1" si="82"/>
        <v/>
      </c>
      <c r="AC176" s="310" t="e">
        <f t="shared" ca="1" si="83"/>
        <v>#N/A</v>
      </c>
      <c r="AD176" s="323" t="e">
        <f t="shared" ca="1" si="84"/>
        <v>#N/A</v>
      </c>
      <c r="AE176" s="324">
        <f t="shared" ca="1" si="63"/>
        <v>1179.0578826428207</v>
      </c>
      <c r="AG176" s="306">
        <f t="shared" ca="1" si="85"/>
        <v>-7.7127893473048683</v>
      </c>
      <c r="AH176" s="304">
        <f t="shared" ca="1" si="86"/>
        <v>-0.79281121736206828</v>
      </c>
    </row>
    <row r="177" spans="1:34" x14ac:dyDescent="0.2">
      <c r="A177" s="347">
        <f t="shared" ca="1" si="64"/>
        <v>0.1</v>
      </c>
      <c r="B177" s="304">
        <f t="shared" ca="1" si="65"/>
        <v>11.499999999999954</v>
      </c>
      <c r="D177" s="306">
        <f t="shared" ca="1" si="66"/>
        <v>-0.54748399544582327</v>
      </c>
      <c r="E177" s="307">
        <f t="shared" ca="1" si="67"/>
        <v>-10.331805584404723</v>
      </c>
      <c r="F177" s="304">
        <f t="shared" ca="1" si="68"/>
        <v>10.346301047195849</v>
      </c>
      <c r="G177" s="306">
        <f t="shared" ca="1" si="69"/>
        <v>23.250429968529975</v>
      </c>
      <c r="H177" s="307">
        <f t="shared" ca="1" si="70"/>
        <v>21.178924853164759</v>
      </c>
      <c r="I177" s="304">
        <f t="shared" ca="1" si="71"/>
        <v>31.450426891498893</v>
      </c>
      <c r="J177" s="306">
        <f t="shared" ca="1" si="72"/>
        <v>366.7495376290596</v>
      </c>
      <c r="K177" s="307">
        <f t="shared" ca="1" si="73"/>
        <v>1181.2274341560592</v>
      </c>
      <c r="L177" s="304">
        <f t="shared" ca="1" si="58"/>
        <v>1236.8522444310138</v>
      </c>
      <c r="M177" s="306">
        <f t="shared" ca="1" si="74"/>
        <v>0.73880720966991797</v>
      </c>
      <c r="N177" s="304">
        <f t="shared" ca="1" si="75"/>
        <v>42.330534987923201</v>
      </c>
      <c r="P177" s="310">
        <f t="shared" ca="1" si="76"/>
        <v>23</v>
      </c>
      <c r="Q177" s="304">
        <f t="shared" ca="1" si="77"/>
        <v>0</v>
      </c>
      <c r="R177" s="306">
        <f t="shared" ca="1" si="78"/>
        <v>0</v>
      </c>
      <c r="S177" s="307">
        <f t="shared" ca="1" si="79"/>
        <v>3.0549999999999997</v>
      </c>
      <c r="T177" s="304">
        <f t="shared" ca="1" si="59"/>
        <v>29.969549999999998</v>
      </c>
      <c r="U177" s="311">
        <f t="shared" ca="1" si="60"/>
        <v>0</v>
      </c>
      <c r="V177" s="306">
        <f t="shared" ca="1" si="61"/>
        <v>1.0883692394513655</v>
      </c>
      <c r="W177" s="304">
        <f t="shared" ca="1" si="62"/>
        <v>2.2044599731852488</v>
      </c>
      <c r="Y177" s="314" t="str">
        <f t="shared" ca="1" si="80"/>
        <v/>
      </c>
      <c r="Z177" s="315" t="str">
        <f t="shared" ca="1" si="81"/>
        <v/>
      </c>
      <c r="AA177" s="316" t="str">
        <f t="shared" ca="1" si="82"/>
        <v/>
      </c>
      <c r="AC177" s="310" t="e">
        <f t="shared" ca="1" si="83"/>
        <v>#N/A</v>
      </c>
      <c r="AD177" s="323" t="e">
        <f t="shared" ca="1" si="84"/>
        <v>#N/A</v>
      </c>
      <c r="AE177" s="324">
        <f t="shared" ca="1" si="63"/>
        <v>1181.2274341560592</v>
      </c>
      <c r="AG177" s="306">
        <f t="shared" ca="1" si="85"/>
        <v>-7.5245045991804416</v>
      </c>
      <c r="AH177" s="304">
        <f t="shared" ca="1" si="86"/>
        <v>-0.75631990135476101</v>
      </c>
    </row>
    <row r="178" spans="1:34" x14ac:dyDescent="0.2">
      <c r="A178" s="347">
        <f t="shared" ca="1" si="64"/>
        <v>0.1</v>
      </c>
      <c r="B178" s="304">
        <f t="shared" ca="1" si="65"/>
        <v>11.599999999999953</v>
      </c>
      <c r="D178" s="306">
        <f t="shared" ca="1" si="66"/>
        <v>-0.53345212202887227</v>
      </c>
      <c r="E178" s="307">
        <f t="shared" ca="1" si="67"/>
        <v>-10.295924020351572</v>
      </c>
      <c r="F178" s="304">
        <f t="shared" ca="1" si="68"/>
        <v>10.309734361240817</v>
      </c>
      <c r="G178" s="306">
        <f t="shared" ca="1" si="69"/>
        <v>23.197084756327087</v>
      </c>
      <c r="H178" s="307">
        <f t="shared" ca="1" si="70"/>
        <v>20.149332451129602</v>
      </c>
      <c r="I178" s="304">
        <f t="shared" ca="1" si="71"/>
        <v>30.726215833036893</v>
      </c>
      <c r="J178" s="306">
        <f t="shared" ca="1" si="72"/>
        <v>369.07191336530246</v>
      </c>
      <c r="K178" s="307">
        <f t="shared" ca="1" si="73"/>
        <v>1183.2938470212739</v>
      </c>
      <c r="L178" s="304">
        <f t="shared" ca="1" si="58"/>
        <v>1239.5153914468071</v>
      </c>
      <c r="M178" s="306">
        <f t="shared" ca="1" si="74"/>
        <v>0.71520217152677934</v>
      </c>
      <c r="N178" s="304">
        <f t="shared" ca="1" si="75"/>
        <v>40.978065927076031</v>
      </c>
      <c r="P178" s="310">
        <f t="shared" ca="1" si="76"/>
        <v>23</v>
      </c>
      <c r="Q178" s="304">
        <f t="shared" ca="1" si="77"/>
        <v>0</v>
      </c>
      <c r="R178" s="306">
        <f t="shared" ca="1" si="78"/>
        <v>0</v>
      </c>
      <c r="S178" s="307">
        <f t="shared" ca="1" si="79"/>
        <v>3.0549999999999997</v>
      </c>
      <c r="T178" s="304">
        <f t="shared" ca="1" si="59"/>
        <v>29.969549999999998</v>
      </c>
      <c r="U178" s="311">
        <f t="shared" ca="1" si="60"/>
        <v>0</v>
      </c>
      <c r="V178" s="306">
        <f t="shared" ca="1" si="61"/>
        <v>1.0881435721876755</v>
      </c>
      <c r="W178" s="304">
        <f t="shared" ca="1" si="62"/>
        <v>2.1036681135384265</v>
      </c>
      <c r="Y178" s="314" t="str">
        <f t="shared" ca="1" si="80"/>
        <v/>
      </c>
      <c r="Z178" s="315" t="str">
        <f t="shared" ca="1" si="81"/>
        <v/>
      </c>
      <c r="AA178" s="316" t="str">
        <f t="shared" ca="1" si="82"/>
        <v/>
      </c>
      <c r="AC178" s="310" t="e">
        <f t="shared" ca="1" si="83"/>
        <v>#N/A</v>
      </c>
      <c r="AD178" s="323" t="e">
        <f t="shared" ca="1" si="84"/>
        <v>#N/A</v>
      </c>
      <c r="AE178" s="324">
        <f t="shared" ca="1" si="63"/>
        <v>1183.2938470212739</v>
      </c>
      <c r="AG178" s="306">
        <f t="shared" ca="1" si="85"/>
        <v>-7.3277095131579788</v>
      </c>
      <c r="AH178" s="304">
        <f t="shared" ca="1" si="86"/>
        <v>-0.7215908259198851</v>
      </c>
    </row>
    <row r="179" spans="1:34" x14ac:dyDescent="0.2">
      <c r="A179" s="347">
        <f t="shared" ca="1" si="64"/>
        <v>0.1</v>
      </c>
      <c r="B179" s="304">
        <f t="shared" ca="1" si="65"/>
        <v>11.699999999999953</v>
      </c>
      <c r="D179" s="306">
        <f t="shared" ca="1" si="66"/>
        <v>-0.5198647157317049</v>
      </c>
      <c r="E179" s="307">
        <f t="shared" ca="1" si="67"/>
        <v>-10.261562215550946</v>
      </c>
      <c r="F179" s="304">
        <f t="shared" ca="1" si="68"/>
        <v>10.274722304095894</v>
      </c>
      <c r="G179" s="306">
        <f t="shared" ca="1" si="69"/>
        <v>23.145098284753917</v>
      </c>
      <c r="H179" s="307">
        <f t="shared" ca="1" si="70"/>
        <v>19.123176229574508</v>
      </c>
      <c r="I179" s="304">
        <f t="shared" ca="1" si="71"/>
        <v>30.023181772062102</v>
      </c>
      <c r="J179" s="306">
        <f t="shared" ca="1" si="72"/>
        <v>371.38902251735652</v>
      </c>
      <c r="K179" s="307">
        <f t="shared" ca="1" si="73"/>
        <v>1185.2574724553092</v>
      </c>
      <c r="L179" s="304">
        <f t="shared" ca="1" si="58"/>
        <v>1242.080948270903</v>
      </c>
      <c r="M179" s="306">
        <f t="shared" ca="1" si="74"/>
        <v>0.69053151653250799</v>
      </c>
      <c r="N179" s="304">
        <f t="shared" ca="1" si="75"/>
        <v>39.564541518080937</v>
      </c>
      <c r="P179" s="310">
        <f t="shared" ca="1" si="76"/>
        <v>23</v>
      </c>
      <c r="Q179" s="304">
        <f t="shared" ca="1" si="77"/>
        <v>0</v>
      </c>
      <c r="R179" s="306">
        <f t="shared" ca="1" si="78"/>
        <v>0</v>
      </c>
      <c r="S179" s="307">
        <f t="shared" ca="1" si="79"/>
        <v>3.0549999999999997</v>
      </c>
      <c r="T179" s="304">
        <f t="shared" ca="1" si="59"/>
        <v>29.969549999999998</v>
      </c>
      <c r="U179" s="311">
        <f t="shared" ca="1" si="60"/>
        <v>0</v>
      </c>
      <c r="V179" s="306">
        <f t="shared" ca="1" si="61"/>
        <v>1.0879291708495364</v>
      </c>
      <c r="W179" s="304">
        <f t="shared" ca="1" si="62"/>
        <v>2.0081073348201395</v>
      </c>
      <c r="Y179" s="314" t="str">
        <f t="shared" ca="1" si="80"/>
        <v/>
      </c>
      <c r="Z179" s="315" t="str">
        <f t="shared" ca="1" si="81"/>
        <v/>
      </c>
      <c r="AA179" s="316" t="str">
        <f t="shared" ca="1" si="82"/>
        <v/>
      </c>
      <c r="AC179" s="310" t="e">
        <f t="shared" ca="1" si="83"/>
        <v>#N/A</v>
      </c>
      <c r="AD179" s="323" t="e">
        <f t="shared" ca="1" si="84"/>
        <v>#N/A</v>
      </c>
      <c r="AE179" s="324">
        <f t="shared" ca="1" si="63"/>
        <v>1185.2574724553092</v>
      </c>
      <c r="AG179" s="306">
        <f t="shared" ca="1" si="85"/>
        <v>-7.1217027052989508</v>
      </c>
      <c r="AH179" s="304">
        <f t="shared" ca="1" si="86"/>
        <v>-0.68859840050357668</v>
      </c>
    </row>
    <row r="180" spans="1:34" x14ac:dyDescent="0.2">
      <c r="A180" s="347">
        <f t="shared" ca="1" si="64"/>
        <v>0.1</v>
      </c>
      <c r="B180" s="304">
        <f t="shared" ca="1" si="65"/>
        <v>11.799999999999953</v>
      </c>
      <c r="D180" s="306">
        <f t="shared" ca="1" si="66"/>
        <v>-0.50673163924844034</v>
      </c>
      <c r="E180" s="307">
        <f t="shared" ca="1" si="67"/>
        <v>-10.228676918941074</v>
      </c>
      <c r="F180" s="304">
        <f t="shared" ca="1" si="68"/>
        <v>10.241221043718042</v>
      </c>
      <c r="G180" s="306">
        <f t="shared" ca="1" si="69"/>
        <v>23.094425120829072</v>
      </c>
      <c r="H180" s="307">
        <f t="shared" ca="1" si="70"/>
        <v>18.100308537680402</v>
      </c>
      <c r="I180" s="304">
        <f t="shared" ca="1" si="71"/>
        <v>29.342352339592797</v>
      </c>
      <c r="J180" s="306">
        <f t="shared" ca="1" si="72"/>
        <v>373.70099868763566</v>
      </c>
      <c r="K180" s="307">
        <f t="shared" ca="1" si="73"/>
        <v>1187.118646693672</v>
      </c>
      <c r="L180" s="304">
        <f t="shared" ca="1" si="58"/>
        <v>1244.5493633231072</v>
      </c>
      <c r="M180" s="306">
        <f t="shared" ca="1" si="74"/>
        <v>0.66475498448123249</v>
      </c>
      <c r="N180" s="304">
        <f t="shared" ca="1" si="75"/>
        <v>38.087655021059156</v>
      </c>
      <c r="P180" s="310">
        <f t="shared" ca="1" si="76"/>
        <v>23</v>
      </c>
      <c r="Q180" s="304">
        <f t="shared" ca="1" si="77"/>
        <v>0</v>
      </c>
      <c r="R180" s="306">
        <f t="shared" ca="1" si="78"/>
        <v>0</v>
      </c>
      <c r="S180" s="307">
        <f t="shared" ca="1" si="79"/>
        <v>3.0549999999999997</v>
      </c>
      <c r="T180" s="304">
        <f t="shared" ca="1" si="59"/>
        <v>29.969549999999998</v>
      </c>
      <c r="U180" s="311">
        <f t="shared" ca="1" si="60"/>
        <v>0</v>
      </c>
      <c r="V180" s="306">
        <f t="shared" ca="1" si="61"/>
        <v>1.0877259924815985</v>
      </c>
      <c r="W180" s="304">
        <f t="shared" ca="1" si="62"/>
        <v>1.9177069030194485</v>
      </c>
      <c r="Y180" s="314" t="str">
        <f t="shared" ca="1" si="80"/>
        <v/>
      </c>
      <c r="Z180" s="315" t="str">
        <f t="shared" ca="1" si="81"/>
        <v/>
      </c>
      <c r="AA180" s="316" t="str">
        <f t="shared" ca="1" si="82"/>
        <v/>
      </c>
      <c r="AC180" s="310" t="e">
        <f t="shared" ca="1" si="83"/>
        <v>#N/A</v>
      </c>
      <c r="AD180" s="323" t="e">
        <f t="shared" ca="1" si="84"/>
        <v>#N/A</v>
      </c>
      <c r="AE180" s="324">
        <f t="shared" ca="1" si="63"/>
        <v>1187.118646693672</v>
      </c>
      <c r="AG180" s="306">
        <f t="shared" ca="1" si="85"/>
        <v>-6.905768565263247</v>
      </c>
      <c r="AH180" s="304">
        <f t="shared" ca="1" si="86"/>
        <v>-0.65731827653687058</v>
      </c>
    </row>
    <row r="181" spans="1:34" x14ac:dyDescent="0.2">
      <c r="A181" s="347">
        <f t="shared" ca="1" si="64"/>
        <v>0.1</v>
      </c>
      <c r="B181" s="304">
        <f t="shared" ca="1" si="65"/>
        <v>11.899999999999952</v>
      </c>
      <c r="D181" s="306">
        <f t="shared" ca="1" si="66"/>
        <v>-0.49406403991936187</v>
      </c>
      <c r="E181" s="307">
        <f t="shared" ca="1" si="67"/>
        <v>-10.19722382190184</v>
      </c>
      <c r="F181" s="304">
        <f t="shared" ca="1" si="68"/>
        <v>10.209185714321384</v>
      </c>
      <c r="G181" s="306">
        <f t="shared" ca="1" si="69"/>
        <v>23.045018716837134</v>
      </c>
      <c r="H181" s="307">
        <f t="shared" ca="1" si="70"/>
        <v>17.080586155490217</v>
      </c>
      <c r="I181" s="304">
        <f t="shared" ca="1" si="71"/>
        <v>28.684827192690175</v>
      </c>
      <c r="J181" s="306">
        <f t="shared" ca="1" si="72"/>
        <v>376.00797087951895</v>
      </c>
      <c r="K181" s="307">
        <f t="shared" ca="1" si="73"/>
        <v>1188.8776914283305</v>
      </c>
      <c r="L181" s="304">
        <f t="shared" ca="1" si="58"/>
        <v>1246.9210718168531</v>
      </c>
      <c r="M181" s="306">
        <f t="shared" ca="1" si="74"/>
        <v>0.63783458779669278</v>
      </c>
      <c r="N181" s="304">
        <f t="shared" ca="1" si="75"/>
        <v>36.54522990821706</v>
      </c>
      <c r="P181" s="310">
        <f t="shared" ca="1" si="76"/>
        <v>23</v>
      </c>
      <c r="Q181" s="304">
        <f t="shared" ca="1" si="77"/>
        <v>0</v>
      </c>
      <c r="R181" s="306">
        <f t="shared" ca="1" si="78"/>
        <v>0</v>
      </c>
      <c r="S181" s="307">
        <f t="shared" ca="1" si="79"/>
        <v>3.0549999999999997</v>
      </c>
      <c r="T181" s="304">
        <f t="shared" ca="1" si="59"/>
        <v>29.969549999999998</v>
      </c>
      <c r="U181" s="311">
        <f t="shared" ca="1" si="60"/>
        <v>0</v>
      </c>
      <c r="V181" s="306">
        <f t="shared" ca="1" si="61"/>
        <v>1.0875339960701307</v>
      </c>
      <c r="W181" s="304">
        <f t="shared" ca="1" si="62"/>
        <v>1.8323995944447014</v>
      </c>
      <c r="Y181" s="314" t="str">
        <f t="shared" ca="1" si="80"/>
        <v/>
      </c>
      <c r="Z181" s="315" t="str">
        <f t="shared" ca="1" si="81"/>
        <v/>
      </c>
      <c r="AA181" s="316" t="str">
        <f t="shared" ca="1" si="82"/>
        <v/>
      </c>
      <c r="AC181" s="310" t="e">
        <f t="shared" ca="1" si="83"/>
        <v>#N/A</v>
      </c>
      <c r="AD181" s="323" t="e">
        <f t="shared" ca="1" si="84"/>
        <v>#N/A</v>
      </c>
      <c r="AE181" s="324">
        <f t="shared" ca="1" si="63"/>
        <v>1188.8776914283305</v>
      </c>
      <c r="AG181" s="306">
        <f t="shared" ca="1" si="85"/>
        <v>-6.6791857759329067</v>
      </c>
      <c r="AH181" s="304">
        <f t="shared" ca="1" si="86"/>
        <v>-0.62772730049736458</v>
      </c>
    </row>
    <row r="182" spans="1:34" x14ac:dyDescent="0.2">
      <c r="A182" s="347">
        <f t="shared" ca="1" si="64"/>
        <v>0.1</v>
      </c>
      <c r="B182" s="304">
        <f t="shared" ca="1" si="65"/>
        <v>11.999999999999952</v>
      </c>
      <c r="D182" s="306">
        <f t="shared" ca="1" si="66"/>
        <v>-0.4818743390505309</v>
      </c>
      <c r="E182" s="307">
        <f t="shared" ca="1" si="67"/>
        <v>-10.167157278343151</v>
      </c>
      <c r="F182" s="304">
        <f t="shared" ca="1" si="68"/>
        <v>10.178570135397285</v>
      </c>
      <c r="G182" s="306">
        <f t="shared" ca="1" si="69"/>
        <v>22.996831282932082</v>
      </c>
      <c r="H182" s="307">
        <f t="shared" ca="1" si="70"/>
        <v>16.0638704276559</v>
      </c>
      <c r="I182" s="304">
        <f t="shared" ca="1" si="71"/>
        <v>28.051776809538492</v>
      </c>
      <c r="J182" s="306">
        <f t="shared" ca="1" si="72"/>
        <v>378.31006337950743</v>
      </c>
      <c r="K182" s="307">
        <f t="shared" ca="1" si="73"/>
        <v>1190.5349142574878</v>
      </c>
      <c r="L182" s="304">
        <f t="shared" ca="1" si="58"/>
        <v>1249.1964962007742</v>
      </c>
      <c r="M182" s="306">
        <f t="shared" ca="1" si="74"/>
        <v>0.60973560417956452</v>
      </c>
      <c r="N182" s="304">
        <f t="shared" ca="1" si="75"/>
        <v>34.935276738348364</v>
      </c>
      <c r="P182" s="310">
        <f t="shared" ca="1" si="76"/>
        <v>23</v>
      </c>
      <c r="Q182" s="304">
        <f t="shared" ca="1" si="77"/>
        <v>0</v>
      </c>
      <c r="R182" s="306">
        <f t="shared" ca="1" si="78"/>
        <v>0</v>
      </c>
      <c r="S182" s="307">
        <f t="shared" ca="1" si="79"/>
        <v>3.0549999999999997</v>
      </c>
      <c r="T182" s="304">
        <f t="shared" ca="1" si="59"/>
        <v>29.969549999999998</v>
      </c>
      <c r="U182" s="311">
        <f t="shared" ca="1" si="60"/>
        <v>0</v>
      </c>
      <c r="V182" s="306">
        <f t="shared" ca="1" si="61"/>
        <v>1.0873531424887086</v>
      </c>
      <c r="W182" s="304">
        <f t="shared" ca="1" si="62"/>
        <v>1.7521215573227364</v>
      </c>
      <c r="Y182" s="314" t="str">
        <f t="shared" ca="1" si="80"/>
        <v/>
      </c>
      <c r="Z182" s="315" t="str">
        <f t="shared" ca="1" si="81"/>
        <v/>
      </c>
      <c r="AA182" s="316" t="str">
        <f t="shared" ca="1" si="82"/>
        <v/>
      </c>
      <c r="AC182" s="310">
        <f t="shared" ca="1" si="83"/>
        <v>11.999999999999952</v>
      </c>
      <c r="AD182" s="323">
        <f t="shared" ca="1" si="84"/>
        <v>378.31006337950743</v>
      </c>
      <c r="AE182" s="324">
        <f t="shared" ca="1" si="63"/>
        <v>1190.5349142574878</v>
      </c>
      <c r="AG182" s="306">
        <f t="shared" ca="1" si="85"/>
        <v>-6.4412383512223812</v>
      </c>
      <c r="AH182" s="304">
        <f t="shared" ca="1" si="86"/>
        <v>-0.59980346790333927</v>
      </c>
    </row>
    <row r="183" spans="1:34" x14ac:dyDescent="0.2">
      <c r="A183" s="347">
        <f t="shared" ca="1" si="64"/>
        <v>0.1</v>
      </c>
      <c r="B183" s="304">
        <f t="shared" ca="1" si="65"/>
        <v>12.099999999999952</v>
      </c>
      <c r="D183" s="306">
        <f t="shared" ca="1" si="66"/>
        <v>-0.47017620104987951</v>
      </c>
      <c r="E183" s="307">
        <f t="shared" ca="1" si="67"/>
        <v>-10.138430011896395</v>
      </c>
      <c r="F183" s="304">
        <f t="shared" ca="1" si="68"/>
        <v>10.149326517860938</v>
      </c>
      <c r="G183" s="306">
        <f t="shared" ca="1" si="69"/>
        <v>22.949813662827093</v>
      </c>
      <c r="H183" s="307">
        <f t="shared" ca="1" si="70"/>
        <v>15.05002742646626</v>
      </c>
      <c r="I183" s="304">
        <f t="shared" ca="1" si="71"/>
        <v>27.44443974097252</v>
      </c>
      <c r="J183" s="306">
        <f t="shared" ca="1" si="72"/>
        <v>380.60739562679538</v>
      </c>
      <c r="K183" s="307">
        <f t="shared" ca="1" si="73"/>
        <v>1192.0906091501938</v>
      </c>
      <c r="L183" s="304">
        <f t="shared" ca="1" si="58"/>
        <v>1251.3760466102474</v>
      </c>
      <c r="M183" s="306">
        <f t="shared" ca="1" si="74"/>
        <v>0.58042772199995674</v>
      </c>
      <c r="N183" s="304">
        <f t="shared" ca="1" si="75"/>
        <v>33.256058782990166</v>
      </c>
      <c r="P183" s="310">
        <f t="shared" ca="1" si="76"/>
        <v>23</v>
      </c>
      <c r="Q183" s="304">
        <f t="shared" ca="1" si="77"/>
        <v>0</v>
      </c>
      <c r="R183" s="306">
        <f t="shared" ca="1" si="78"/>
        <v>0</v>
      </c>
      <c r="S183" s="307">
        <f t="shared" ca="1" si="79"/>
        <v>3.0549999999999997</v>
      </c>
      <c r="T183" s="304">
        <f t="shared" ca="1" si="59"/>
        <v>29.969549999999998</v>
      </c>
      <c r="U183" s="311">
        <f t="shared" ca="1" si="60"/>
        <v>0</v>
      </c>
      <c r="V183" s="306">
        <f t="shared" ca="1" si="61"/>
        <v>1.0871833944425981</v>
      </c>
      <c r="W183" s="304">
        <f t="shared" ca="1" si="62"/>
        <v>1.6768121748345852</v>
      </c>
      <c r="Y183" s="314" t="str">
        <f t="shared" ca="1" si="80"/>
        <v/>
      </c>
      <c r="Z183" s="315" t="str">
        <f t="shared" ca="1" si="81"/>
        <v/>
      </c>
      <c r="AA183" s="316" t="str">
        <f t="shared" ca="1" si="82"/>
        <v/>
      </c>
      <c r="AC183" s="310" t="e">
        <f t="shared" ca="1" si="83"/>
        <v>#N/A</v>
      </c>
      <c r="AD183" s="323" t="e">
        <f t="shared" ca="1" si="84"/>
        <v>#N/A</v>
      </c>
      <c r="AE183" s="324">
        <f t="shared" ca="1" si="63"/>
        <v>1192.0906091501938</v>
      </c>
      <c r="AG183" s="306">
        <f t="shared" ca="1" si="85"/>
        <v>-6.1912295252791472</v>
      </c>
      <c r="AH183" s="304">
        <f t="shared" ca="1" si="86"/>
        <v>-0.57352587801071575</v>
      </c>
    </row>
    <row r="184" spans="1:34" x14ac:dyDescent="0.2">
      <c r="A184" s="347">
        <f t="shared" ca="1" si="64"/>
        <v>0.1</v>
      </c>
      <c r="B184" s="304">
        <f t="shared" ca="1" si="65"/>
        <v>12.199999999999951</v>
      </c>
      <c r="D184" s="306">
        <f t="shared" ca="1" si="66"/>
        <v>-0.45898447755639821</v>
      </c>
      <c r="E184" s="307">
        <f t="shared" ca="1" si="67"/>
        <v>-10.110992813145794</v>
      </c>
      <c r="F184" s="304">
        <f t="shared" ca="1" si="68"/>
        <v>10.1214051602593</v>
      </c>
      <c r="G184" s="306">
        <f t="shared" ca="1" si="69"/>
        <v>22.903915215071454</v>
      </c>
      <c r="H184" s="307">
        <f t="shared" ca="1" si="70"/>
        <v>14.038928145151679</v>
      </c>
      <c r="I184" s="304">
        <f t="shared" ca="1" si="71"/>
        <v>26.864117994900067</v>
      </c>
      <c r="J184" s="306">
        <f t="shared" ca="1" si="72"/>
        <v>382.9000820706903</v>
      </c>
      <c r="K184" s="307">
        <f t="shared" ca="1" si="73"/>
        <v>1193.5450569287748</v>
      </c>
      <c r="L184" s="304">
        <f t="shared" ca="1" si="58"/>
        <v>1253.4601213316894</v>
      </c>
      <c r="M184" s="306">
        <f t="shared" ca="1" si="74"/>
        <v>0.54988633655262997</v>
      </c>
      <c r="N184" s="304">
        <f t="shared" ca="1" si="75"/>
        <v>31.506166296376069</v>
      </c>
      <c r="P184" s="310">
        <f t="shared" ca="1" si="76"/>
        <v>23</v>
      </c>
      <c r="Q184" s="304">
        <f t="shared" ca="1" si="77"/>
        <v>0</v>
      </c>
      <c r="R184" s="306">
        <f t="shared" ca="1" si="78"/>
        <v>0</v>
      </c>
      <c r="S184" s="307">
        <f t="shared" ca="1" si="79"/>
        <v>3.0549999999999997</v>
      </c>
      <c r="T184" s="304">
        <f t="shared" ca="1" si="59"/>
        <v>29.969549999999998</v>
      </c>
      <c r="U184" s="311">
        <f t="shared" ca="1" si="60"/>
        <v>0</v>
      </c>
      <c r="V184" s="306">
        <f t="shared" ca="1" si="61"/>
        <v>1.0870247164114955</v>
      </c>
      <c r="W184" s="304">
        <f t="shared" ca="1" si="62"/>
        <v>1.6064139288710695</v>
      </c>
      <c r="Y184" s="314" t="str">
        <f t="shared" ca="1" si="80"/>
        <v/>
      </c>
      <c r="Z184" s="315" t="str">
        <f t="shared" ca="1" si="81"/>
        <v/>
      </c>
      <c r="AA184" s="316" t="str">
        <f t="shared" ca="1" si="82"/>
        <v/>
      </c>
      <c r="AC184" s="310" t="e">
        <f t="shared" ca="1" si="83"/>
        <v>#N/A</v>
      </c>
      <c r="AD184" s="323" t="e">
        <f t="shared" ca="1" si="84"/>
        <v>#N/A</v>
      </c>
      <c r="AE184" s="324">
        <f t="shared" ca="1" si="63"/>
        <v>1193.5450569287748</v>
      </c>
      <c r="AG184" s="306">
        <f t="shared" ca="1" si="85"/>
        <v>-5.9284987748462319</v>
      </c>
      <c r="AH184" s="304">
        <f t="shared" ca="1" si="86"/>
        <v>-0.5488746889802244</v>
      </c>
    </row>
    <row r="185" spans="1:34" x14ac:dyDescent="0.2">
      <c r="A185" s="347">
        <f t="shared" ca="1" si="64"/>
        <v>0.1</v>
      </c>
      <c r="B185" s="304">
        <f t="shared" ca="1" si="65"/>
        <v>12.299999999999951</v>
      </c>
      <c r="D185" s="306">
        <f t="shared" ca="1" si="66"/>
        <v>-0.44831512138781332</v>
      </c>
      <c r="E185" s="307">
        <f t="shared" ca="1" si="67"/>
        <v>-10.084794231311463</v>
      </c>
      <c r="F185" s="304">
        <f t="shared" ca="1" si="68"/>
        <v>10.094754139450744</v>
      </c>
      <c r="G185" s="306">
        <f t="shared" ca="1" si="69"/>
        <v>22.859083702932672</v>
      </c>
      <c r="H185" s="307">
        <f t="shared" ca="1" si="70"/>
        <v>13.030448722020534</v>
      </c>
      <c r="I185" s="304">
        <f t="shared" ca="1" si="71"/>
        <v>26.312170219023908</v>
      </c>
      <c r="J185" s="306">
        <f t="shared" ca="1" si="72"/>
        <v>385.18823201659052</v>
      </c>
      <c r="K185" s="307">
        <f t="shared" ca="1" si="73"/>
        <v>1194.8985257721333</v>
      </c>
      <c r="L185" s="304">
        <f t="shared" ca="1" si="58"/>
        <v>1255.4491072825231</v>
      </c>
      <c r="M185" s="306">
        <f t="shared" ca="1" si="74"/>
        <v>0.51809398576904042</v>
      </c>
      <c r="N185" s="304">
        <f t="shared" ca="1" si="75"/>
        <v>29.68459877567695</v>
      </c>
      <c r="P185" s="310">
        <f t="shared" ca="1" si="76"/>
        <v>23</v>
      </c>
      <c r="Q185" s="304">
        <f t="shared" ca="1" si="77"/>
        <v>0</v>
      </c>
      <c r="R185" s="306">
        <f t="shared" ca="1" si="78"/>
        <v>0</v>
      </c>
      <c r="S185" s="307">
        <f t="shared" ca="1" si="79"/>
        <v>3.0549999999999997</v>
      </c>
      <c r="T185" s="304">
        <f t="shared" ca="1" si="59"/>
        <v>29.969549999999998</v>
      </c>
      <c r="U185" s="311">
        <f t="shared" ca="1" si="60"/>
        <v>0</v>
      </c>
      <c r="V185" s="306">
        <f t="shared" ca="1" si="61"/>
        <v>1.086877074590284</v>
      </c>
      <c r="W185" s="304">
        <f t="shared" ca="1" si="62"/>
        <v>1.5408722637912895</v>
      </c>
      <c r="Y185" s="314" t="str">
        <f t="shared" ca="1" si="80"/>
        <v/>
      </c>
      <c r="Z185" s="315" t="str">
        <f t="shared" ca="1" si="81"/>
        <v/>
      </c>
      <c r="AA185" s="316" t="str">
        <f t="shared" ca="1" si="82"/>
        <v/>
      </c>
      <c r="AC185" s="310" t="e">
        <f t="shared" ca="1" si="83"/>
        <v>#N/A</v>
      </c>
      <c r="AD185" s="323" t="e">
        <f t="shared" ca="1" si="84"/>
        <v>#N/A</v>
      </c>
      <c r="AE185" s="324">
        <f t="shared" ca="1" si="63"/>
        <v>1194.8985257721333</v>
      </c>
      <c r="AG185" s="306">
        <f t="shared" ca="1" si="85"/>
        <v>-5.6524421583745958</v>
      </c>
      <c r="AH185" s="304">
        <f t="shared" ca="1" si="86"/>
        <v>-0.52583107328021916</v>
      </c>
    </row>
    <row r="186" spans="1:34" x14ac:dyDescent="0.2">
      <c r="A186" s="347">
        <f t="shared" ca="1" si="64"/>
        <v>0.1</v>
      </c>
      <c r="B186" s="304">
        <f t="shared" ca="1" si="65"/>
        <v>12.399999999999951</v>
      </c>
      <c r="D186" s="306">
        <f t="shared" ca="1" si="66"/>
        <v>-0.43818506499273485</v>
      </c>
      <c r="E186" s="307">
        <f t="shared" ca="1" si="67"/>
        <v>-10.059780266538443</v>
      </c>
      <c r="F186" s="304">
        <f t="shared" ca="1" si="68"/>
        <v>10.06931900190966</v>
      </c>
      <c r="G186" s="306">
        <f t="shared" ca="1" si="69"/>
        <v>22.815265196433398</v>
      </c>
      <c r="H186" s="307">
        <f t="shared" ca="1" si="70"/>
        <v>12.02447069536669</v>
      </c>
      <c r="I186" s="304">
        <f t="shared" ca="1" si="71"/>
        <v>25.790002355318183</v>
      </c>
      <c r="J186" s="306">
        <f t="shared" ca="1" si="72"/>
        <v>387.47194946155884</v>
      </c>
      <c r="K186" s="307">
        <f t="shared" ca="1" si="73"/>
        <v>1196.1512717430028</v>
      </c>
      <c r="L186" s="304">
        <f t="shared" ca="1" si="58"/>
        <v>1257.3433805098525</v>
      </c>
      <c r="M186" s="306">
        <f t="shared" ca="1" si="74"/>
        <v>0.48504190161948529</v>
      </c>
      <c r="N186" s="304">
        <f t="shared" ca="1" si="75"/>
        <v>27.790853849796196</v>
      </c>
      <c r="P186" s="310">
        <f t="shared" ca="1" si="76"/>
        <v>23</v>
      </c>
      <c r="Q186" s="304">
        <f t="shared" ca="1" si="77"/>
        <v>0</v>
      </c>
      <c r="R186" s="306">
        <f t="shared" ca="1" si="78"/>
        <v>0</v>
      </c>
      <c r="S186" s="307">
        <f t="shared" ca="1" si="79"/>
        <v>3.0549999999999997</v>
      </c>
      <c r="T186" s="304">
        <f t="shared" ca="1" si="59"/>
        <v>29.969549999999998</v>
      </c>
      <c r="U186" s="311">
        <f t="shared" ca="1" si="60"/>
        <v>0</v>
      </c>
      <c r="V186" s="306">
        <f t="shared" ca="1" si="61"/>
        <v>1.0867404368274558</v>
      </c>
      <c r="W186" s="304">
        <f t="shared" ca="1" si="62"/>
        <v>1.4801354494752328</v>
      </c>
      <c r="Y186" s="314" t="str">
        <f t="shared" ca="1" si="80"/>
        <v/>
      </c>
      <c r="Z186" s="315" t="str">
        <f t="shared" ca="1" si="81"/>
        <v/>
      </c>
      <c r="AA186" s="316" t="str">
        <f t="shared" ca="1" si="82"/>
        <v/>
      </c>
      <c r="AC186" s="310" t="e">
        <f t="shared" ca="1" si="83"/>
        <v>#N/A</v>
      </c>
      <c r="AD186" s="323" t="e">
        <f t="shared" ca="1" si="84"/>
        <v>#N/A</v>
      </c>
      <c r="AE186" s="324">
        <f t="shared" ca="1" si="63"/>
        <v>1196.1512717430028</v>
      </c>
      <c r="AG186" s="306">
        <f t="shared" ca="1" si="85"/>
        <v>-5.3625359984160781</v>
      </c>
      <c r="AH186" s="304">
        <f t="shared" ca="1" si="86"/>
        <v>-0.5043771730904385</v>
      </c>
    </row>
    <row r="187" spans="1:34" x14ac:dyDescent="0.2">
      <c r="A187" s="347">
        <f t="shared" ca="1" si="64"/>
        <v>0.1</v>
      </c>
      <c r="B187" s="304">
        <f t="shared" ca="1" si="65"/>
        <v>12.49999999999995</v>
      </c>
      <c r="D187" s="306">
        <f t="shared" ca="1" si="66"/>
        <v>-0.42861205826923598</v>
      </c>
      <c r="E187" s="307">
        <f t="shared" ca="1" si="67"/>
        <v>-10.035894070919891</v>
      </c>
      <c r="F187" s="304">
        <f t="shared" ca="1" si="68"/>
        <v>10.045042463783755</v>
      </c>
      <c r="G187" s="306">
        <f t="shared" ca="1" si="69"/>
        <v>22.772403990606474</v>
      </c>
      <c r="H187" s="307">
        <f t="shared" ca="1" si="70"/>
        <v>11.020881288274701</v>
      </c>
      <c r="I187" s="304">
        <f t="shared" ca="1" si="71"/>
        <v>25.299055474100872</v>
      </c>
      <c r="J187" s="306">
        <f t="shared" ca="1" si="72"/>
        <v>389.75133292091084</v>
      </c>
      <c r="K187" s="307">
        <f t="shared" ca="1" si="73"/>
        <v>1197.3035393421849</v>
      </c>
      <c r="L187" s="304">
        <f t="shared" ca="1" si="58"/>
        <v>1259.1433067109358</v>
      </c>
      <c r="M187" s="306">
        <f t="shared" ca="1" si="74"/>
        <v>0.45073163831350332</v>
      </c>
      <c r="N187" s="304">
        <f t="shared" ca="1" si="75"/>
        <v>25.825020568380854</v>
      </c>
      <c r="P187" s="310">
        <f t="shared" ca="1" si="76"/>
        <v>23</v>
      </c>
      <c r="Q187" s="304">
        <f t="shared" ca="1" si="77"/>
        <v>0</v>
      </c>
      <c r="R187" s="306">
        <f t="shared" ca="1" si="78"/>
        <v>0</v>
      </c>
      <c r="S187" s="307">
        <f t="shared" ca="1" si="79"/>
        <v>3.0549999999999997</v>
      </c>
      <c r="T187" s="304">
        <f t="shared" ca="1" si="59"/>
        <v>29.969549999999998</v>
      </c>
      <c r="U187" s="311">
        <f t="shared" ca="1" si="60"/>
        <v>0</v>
      </c>
      <c r="V187" s="306">
        <f t="shared" ca="1" si="61"/>
        <v>1.0866147725608601</v>
      </c>
      <c r="W187" s="304">
        <f t="shared" ca="1" si="62"/>
        <v>1.4241544429817741</v>
      </c>
      <c r="Y187" s="314" t="str">
        <f t="shared" ca="1" si="80"/>
        <v/>
      </c>
      <c r="Z187" s="315" t="str">
        <f t="shared" ca="1" si="81"/>
        <v/>
      </c>
      <c r="AA187" s="316" t="str">
        <f t="shared" ca="1" si="82"/>
        <v/>
      </c>
      <c r="AC187" s="310" t="e">
        <f t="shared" ca="1" si="83"/>
        <v>#N/A</v>
      </c>
      <c r="AD187" s="323" t="e">
        <f t="shared" ca="1" si="84"/>
        <v>#N/A</v>
      </c>
      <c r="AE187" s="324">
        <f t="shared" ca="1" si="63"/>
        <v>1197.3035393421849</v>
      </c>
      <c r="AG187" s="306">
        <f t="shared" ca="1" si="85"/>
        <v>-5.0583637076124965</v>
      </c>
      <c r="AH187" s="304">
        <f t="shared" ca="1" si="86"/>
        <v>-0.48449605547470798</v>
      </c>
    </row>
    <row r="188" spans="1:34" x14ac:dyDescent="0.2">
      <c r="A188" s="347">
        <f t="shared" ca="1" si="64"/>
        <v>0.1</v>
      </c>
      <c r="B188" s="304">
        <f t="shared" ca="1" si="65"/>
        <v>12.59999999999995</v>
      </c>
      <c r="D188" s="306">
        <f t="shared" ca="1" si="66"/>
        <v>-0.41961446121885143</v>
      </c>
      <c r="E188" s="307">
        <f t="shared" ca="1" si="67"/>
        <v>-10.013075668508424</v>
      </c>
      <c r="F188" s="304">
        <f t="shared" ca="1" si="68"/>
        <v>10.021864129958029</v>
      </c>
      <c r="G188" s="306">
        <f t="shared" ca="1" si="69"/>
        <v>22.730442544484589</v>
      </c>
      <c r="H188" s="307">
        <f t="shared" ca="1" si="70"/>
        <v>10.019573721423859</v>
      </c>
      <c r="I188" s="304">
        <f t="shared" ca="1" si="71"/>
        <v>24.840790563650799</v>
      </c>
      <c r="J188" s="306">
        <f t="shared" ca="1" si="72"/>
        <v>392.02647524766542</v>
      </c>
      <c r="K188" s="307">
        <f t="shared" ca="1" si="73"/>
        <v>1198.3555620926697</v>
      </c>
      <c r="L188" s="304">
        <f t="shared" ca="1" si="58"/>
        <v>1260.849241778551</v>
      </c>
      <c r="M188" s="306">
        <f t="shared" ca="1" si="74"/>
        <v>0.4151767210162044</v>
      </c>
      <c r="N188" s="304">
        <f t="shared" ca="1" si="75"/>
        <v>23.787873866308939</v>
      </c>
      <c r="P188" s="310">
        <f t="shared" ca="1" si="76"/>
        <v>23</v>
      </c>
      <c r="Q188" s="304">
        <f t="shared" ca="1" si="77"/>
        <v>0</v>
      </c>
      <c r="R188" s="306">
        <f t="shared" ca="1" si="78"/>
        <v>0</v>
      </c>
      <c r="S188" s="307">
        <f t="shared" ca="1" si="79"/>
        <v>3.0549999999999997</v>
      </c>
      <c r="T188" s="304">
        <f t="shared" ca="1" si="59"/>
        <v>29.969549999999998</v>
      </c>
      <c r="U188" s="311">
        <f t="shared" ca="1" si="60"/>
        <v>0</v>
      </c>
      <c r="V188" s="306">
        <f t="shared" ca="1" si="61"/>
        <v>1.0865000527504498</v>
      </c>
      <c r="W188" s="304">
        <f t="shared" ca="1" si="62"/>
        <v>1.3728827481589101</v>
      </c>
      <c r="Y188" s="314" t="str">
        <f t="shared" ca="1" si="80"/>
        <v/>
      </c>
      <c r="Z188" s="315" t="str">
        <f t="shared" ca="1" si="81"/>
        <v/>
      </c>
      <c r="AA188" s="316" t="str">
        <f t="shared" ca="1" si="82"/>
        <v/>
      </c>
      <c r="AC188" s="310" t="e">
        <f t="shared" ca="1" si="83"/>
        <v>#N/A</v>
      </c>
      <c r="AD188" s="323" t="e">
        <f t="shared" ca="1" si="84"/>
        <v>#N/A</v>
      </c>
      <c r="AE188" s="324">
        <f t="shared" ca="1" si="63"/>
        <v>1198.3555620926697</v>
      </c>
      <c r="AG188" s="306">
        <f t="shared" ca="1" si="85"/>
        <v>-4.7396452577872816</v>
      </c>
      <c r="AH188" s="304">
        <f t="shared" ca="1" si="86"/>
        <v>-0.46617166709714375</v>
      </c>
    </row>
    <row r="189" spans="1:34" x14ac:dyDescent="0.2">
      <c r="A189" s="347">
        <f t="shared" ca="1" si="64"/>
        <v>0.1</v>
      </c>
      <c r="B189" s="304">
        <f t="shared" ca="1" si="65"/>
        <v>12.69999999999995</v>
      </c>
      <c r="D189" s="306">
        <f t="shared" ca="1" si="66"/>
        <v>-0.41121098805968681</v>
      </c>
      <c r="E189" s="307">
        <f t="shared" ca="1" si="67"/>
        <v>-9.9912617067116152</v>
      </c>
      <c r="F189" s="304">
        <f t="shared" ca="1" si="68"/>
        <v>9.9997202445219902</v>
      </c>
      <c r="G189" s="306">
        <f t="shared" ca="1" si="69"/>
        <v>22.689321445678619</v>
      </c>
      <c r="H189" s="307">
        <f t="shared" ca="1" si="70"/>
        <v>9.0204475507526976</v>
      </c>
      <c r="I189" s="304">
        <f t="shared" ca="1" si="71"/>
        <v>24.416670159569509</v>
      </c>
      <c r="J189" s="306">
        <f t="shared" ca="1" si="72"/>
        <v>394.29746344717358</v>
      </c>
      <c r="K189" s="307">
        <f t="shared" ca="1" si="73"/>
        <v>1199.3075631562785</v>
      </c>
      <c r="L189" s="304">
        <f t="shared" ca="1" si="58"/>
        <v>1262.4615323742448</v>
      </c>
      <c r="M189" s="306">
        <f t="shared" ca="1" si="74"/>
        <v>0.37840424021301716</v>
      </c>
      <c r="N189" s="304">
        <f t="shared" ca="1" si="75"/>
        <v>21.680965914060472</v>
      </c>
      <c r="P189" s="310">
        <f t="shared" ca="1" si="76"/>
        <v>23</v>
      </c>
      <c r="Q189" s="304">
        <f t="shared" ca="1" si="77"/>
        <v>0</v>
      </c>
      <c r="R189" s="306">
        <f t="shared" ca="1" si="78"/>
        <v>0</v>
      </c>
      <c r="S189" s="307">
        <f t="shared" ca="1" si="79"/>
        <v>3.0549999999999997</v>
      </c>
      <c r="T189" s="304">
        <f t="shared" ca="1" si="59"/>
        <v>29.969549999999998</v>
      </c>
      <c r="U189" s="311">
        <f t="shared" ca="1" si="60"/>
        <v>0</v>
      </c>
      <c r="V189" s="306">
        <f t="shared" ca="1" si="61"/>
        <v>1.0863962498077266</v>
      </c>
      <c r="W189" s="304">
        <f t="shared" ca="1" si="62"/>
        <v>1.3262762726079735</v>
      </c>
      <c r="Y189" s="314" t="str">
        <f t="shared" ca="1" si="80"/>
        <v/>
      </c>
      <c r="Z189" s="315" t="str">
        <f t="shared" ca="1" si="81"/>
        <v/>
      </c>
      <c r="AA189" s="316" t="str">
        <f t="shared" ca="1" si="82"/>
        <v/>
      </c>
      <c r="AC189" s="310" t="e">
        <f t="shared" ca="1" si="83"/>
        <v>#N/A</v>
      </c>
      <c r="AD189" s="323" t="e">
        <f t="shared" ca="1" si="84"/>
        <v>#N/A</v>
      </c>
      <c r="AE189" s="324">
        <f t="shared" ca="1" si="63"/>
        <v>1199.3075631562785</v>
      </c>
      <c r="AG189" s="306">
        <f t="shared" ca="1" si="85"/>
        <v>-4.4062684195869348</v>
      </c>
      <c r="AH189" s="304">
        <f t="shared" ca="1" si="86"/>
        <v>-0.44938878826805573</v>
      </c>
    </row>
    <row r="190" spans="1:34" x14ac:dyDescent="0.2">
      <c r="A190" s="347">
        <f t="shared" ca="1" si="64"/>
        <v>0.1</v>
      </c>
      <c r="B190" s="304">
        <f t="shared" ca="1" si="65"/>
        <v>12.799999999999949</v>
      </c>
      <c r="D190" s="306">
        <f t="shared" ca="1" si="66"/>
        <v>-0.40342040122424111</v>
      </c>
      <c r="E190" s="307">
        <f t="shared" ca="1" si="67"/>
        <v>-9.9703852534267821</v>
      </c>
      <c r="F190" s="304">
        <f t="shared" ca="1" si="68"/>
        <v>9.9785434869961946</v>
      </c>
      <c r="G190" s="306">
        <f t="shared" ca="1" si="69"/>
        <v>22.648979405556194</v>
      </c>
      <c r="H190" s="307">
        <f t="shared" ca="1" si="70"/>
        <v>8.0234090254100199</v>
      </c>
      <c r="I190" s="304">
        <f t="shared" ca="1" si="71"/>
        <v>24.028136850416423</v>
      </c>
      <c r="J190" s="306">
        <f t="shared" ca="1" si="72"/>
        <v>396.5643784897353</v>
      </c>
      <c r="K190" s="307">
        <f t="shared" ca="1" si="73"/>
        <v>1200.1597559850866</v>
      </c>
      <c r="L190" s="304">
        <f t="shared" ca="1" si="58"/>
        <v>1263.9805165322496</v>
      </c>
      <c r="M190" s="306">
        <f t="shared" ca="1" si="74"/>
        <v>0.34045629882500394</v>
      </c>
      <c r="N190" s="304">
        <f t="shared" ca="1" si="75"/>
        <v>19.506709031317495</v>
      </c>
      <c r="P190" s="310">
        <f t="shared" ca="1" si="76"/>
        <v>23</v>
      </c>
      <c r="Q190" s="304">
        <f t="shared" ca="1" si="77"/>
        <v>0</v>
      </c>
      <c r="R190" s="306">
        <f t="shared" ca="1" si="78"/>
        <v>0</v>
      </c>
      <c r="S190" s="307">
        <f t="shared" ca="1" si="79"/>
        <v>3.0549999999999997</v>
      </c>
      <c r="T190" s="304">
        <f t="shared" ca="1" si="59"/>
        <v>29.969549999999998</v>
      </c>
      <c r="U190" s="311">
        <f t="shared" ca="1" si="60"/>
        <v>0</v>
      </c>
      <c r="V190" s="306">
        <f t="shared" ca="1" si="61"/>
        <v>1.0863033375216267</v>
      </c>
      <c r="W190" s="304">
        <f t="shared" ca="1" si="62"/>
        <v>1.2842931814812957</v>
      </c>
      <c r="Y190" s="314" t="str">
        <f t="shared" ca="1" si="80"/>
        <v/>
      </c>
      <c r="Z190" s="315" t="str">
        <f t="shared" ca="1" si="81"/>
        <v/>
      </c>
      <c r="AA190" s="316" t="str">
        <f t="shared" ca="1" si="82"/>
        <v/>
      </c>
      <c r="AC190" s="310" t="e">
        <f t="shared" ca="1" si="83"/>
        <v>#N/A</v>
      </c>
      <c r="AD190" s="323" t="e">
        <f t="shared" ca="1" si="84"/>
        <v>#N/A</v>
      </c>
      <c r="AE190" s="324">
        <f t="shared" ca="1" si="63"/>
        <v>1200.1597559850866</v>
      </c>
      <c r="AG190" s="306">
        <f t="shared" ca="1" si="85"/>
        <v>-4.0583204733844411</v>
      </c>
      <c r="AH190" s="304">
        <f t="shared" ca="1" si="86"/>
        <v>-0.43413298612372297</v>
      </c>
    </row>
    <row r="191" spans="1:34" x14ac:dyDescent="0.2">
      <c r="A191" s="347">
        <f t="shared" ca="1" si="64"/>
        <v>0.1</v>
      </c>
      <c r="B191" s="304">
        <f t="shared" ca="1" si="65"/>
        <v>12.899999999999949</v>
      </c>
      <c r="D191" s="306">
        <f t="shared" ca="1" si="66"/>
        <v>-0.39626115617412083</v>
      </c>
      <c r="E191" s="307">
        <f t="shared" ca="1" si="67"/>
        <v>-9.9503756557828336</v>
      </c>
      <c r="F191" s="304">
        <f t="shared" ca="1" si="68"/>
        <v>9.9582628301872056</v>
      </c>
      <c r="G191" s="306">
        <f t="shared" ca="1" si="69"/>
        <v>22.609353289938781</v>
      </c>
      <c r="H191" s="307">
        <f t="shared" ca="1" si="70"/>
        <v>7.0283714598317362</v>
      </c>
      <c r="I191" s="304">
        <f t="shared" ca="1" si="71"/>
        <v>23.676588892123856</v>
      </c>
      <c r="J191" s="306">
        <f t="shared" ca="1" si="72"/>
        <v>398.82729512451004</v>
      </c>
      <c r="K191" s="307">
        <f t="shared" ca="1" si="73"/>
        <v>1200.9123450093487</v>
      </c>
      <c r="L191" s="304">
        <f t="shared" ca="1" si="58"/>
        <v>1265.4065242965148</v>
      </c>
      <c r="M191" s="306">
        <f t="shared" ca="1" si="74"/>
        <v>0.30139120414514414</v>
      </c>
      <c r="N191" s="304">
        <f t="shared" ca="1" si="75"/>
        <v>17.268443979882562</v>
      </c>
      <c r="P191" s="310">
        <f t="shared" ca="1" si="76"/>
        <v>23</v>
      </c>
      <c r="Q191" s="304">
        <f t="shared" ca="1" si="77"/>
        <v>0</v>
      </c>
      <c r="R191" s="306">
        <f t="shared" ca="1" si="78"/>
        <v>0</v>
      </c>
      <c r="S191" s="307">
        <f t="shared" ca="1" si="79"/>
        <v>3.0549999999999997</v>
      </c>
      <c r="T191" s="304">
        <f t="shared" ca="1" si="59"/>
        <v>29.969549999999998</v>
      </c>
      <c r="U191" s="311">
        <f t="shared" ca="1" si="60"/>
        <v>0</v>
      </c>
      <c r="V191" s="306">
        <f t="shared" ca="1" si="61"/>
        <v>1.086221290980645</v>
      </c>
      <c r="W191" s="304">
        <f t="shared" ca="1" si="62"/>
        <v>1.2468937476964836</v>
      </c>
      <c r="Y191" s="314" t="str">
        <f t="shared" ca="1" si="80"/>
        <v/>
      </c>
      <c r="Z191" s="315" t="str">
        <f t="shared" ca="1" si="81"/>
        <v/>
      </c>
      <c r="AA191" s="316" t="str">
        <f t="shared" ca="1" si="82"/>
        <v/>
      </c>
      <c r="AC191" s="310" t="e">
        <f t="shared" ca="1" si="83"/>
        <v>#N/A</v>
      </c>
      <c r="AD191" s="323" t="e">
        <f t="shared" ca="1" si="84"/>
        <v>#N/A</v>
      </c>
      <c r="AE191" s="324">
        <f t="shared" ca="1" si="63"/>
        <v>1200.9123450093487</v>
      </c>
      <c r="AG191" s="306">
        <f t="shared" ca="1" si="85"/>
        <v>-3.6961186446171981</v>
      </c>
      <c r="AH191" s="304">
        <f t="shared" ca="1" si="86"/>
        <v>-0.42039056676965492</v>
      </c>
    </row>
    <row r="192" spans="1:34" x14ac:dyDescent="0.2">
      <c r="A192" s="347">
        <f t="shared" ca="1" si="64"/>
        <v>0.1</v>
      </c>
      <c r="B192" s="304">
        <f t="shared" ca="1" si="65"/>
        <v>12.999999999999948</v>
      </c>
      <c r="D192" s="306">
        <f t="shared" ca="1" si="66"/>
        <v>-0.38975100116064731</v>
      </c>
      <c r="E192" s="307">
        <f t="shared" ca="1" si="67"/>
        <v>-9.9311584771076742</v>
      </c>
      <c r="F192" s="304">
        <f t="shared" ca="1" si="68"/>
        <v>9.9388034762909641</v>
      </c>
      <c r="G192" s="306">
        <f t="shared" ca="1" si="69"/>
        <v>22.570378189822716</v>
      </c>
      <c r="H192" s="307">
        <f t="shared" ca="1" si="70"/>
        <v>6.0352556121209684</v>
      </c>
      <c r="I192" s="304">
        <f t="shared" ca="1" si="71"/>
        <v>23.363353396618017</v>
      </c>
      <c r="J192" s="306">
        <f t="shared" ca="1" si="72"/>
        <v>401.08628169849811</v>
      </c>
      <c r="K192" s="307">
        <f t="shared" ca="1" si="73"/>
        <v>1201.5655263629462</v>
      </c>
      <c r="L192" s="304">
        <f t="shared" ca="1" si="58"/>
        <v>1266.7398783927943</v>
      </c>
      <c r="M192" s="306">
        <f t="shared" ca="1" si="74"/>
        <v>0.26128428763279588</v>
      </c>
      <c r="N192" s="304">
        <f t="shared" ca="1" si="75"/>
        <v>14.970486934441455</v>
      </c>
      <c r="P192" s="310">
        <f t="shared" ca="1" si="76"/>
        <v>23</v>
      </c>
      <c r="Q192" s="304">
        <f t="shared" ca="1" si="77"/>
        <v>0</v>
      </c>
      <c r="R192" s="306">
        <f t="shared" ca="1" si="78"/>
        <v>0</v>
      </c>
      <c r="S192" s="307">
        <f t="shared" ca="1" si="79"/>
        <v>3.0549999999999997</v>
      </c>
      <c r="T192" s="304">
        <f t="shared" ca="1" si="59"/>
        <v>29.969549999999998</v>
      </c>
      <c r="U192" s="311">
        <f t="shared" ca="1" si="60"/>
        <v>0</v>
      </c>
      <c r="V192" s="306">
        <f t="shared" ca="1" si="61"/>
        <v>1.0861500864910791</v>
      </c>
      <c r="W192" s="304">
        <f t="shared" ca="1" si="62"/>
        <v>1.2140401982818971</v>
      </c>
      <c r="Y192" s="314" t="str">
        <f t="shared" ca="1" si="80"/>
        <v/>
      </c>
      <c r="Z192" s="315" t="str">
        <f t="shared" ca="1" si="81"/>
        <v/>
      </c>
      <c r="AA192" s="316" t="str">
        <f t="shared" ca="1" si="82"/>
        <v/>
      </c>
      <c r="AC192" s="310">
        <f t="shared" ca="1" si="83"/>
        <v>12.999999999999948</v>
      </c>
      <c r="AD192" s="323">
        <f t="shared" ca="1" si="84"/>
        <v>401.08628169849811</v>
      </c>
      <c r="AE192" s="324">
        <f t="shared" ca="1" si="63"/>
        <v>1201.5655263629462</v>
      </c>
      <c r="AG192" s="306">
        <f t="shared" ca="1" si="85"/>
        <v>-3.3202371018094023</v>
      </c>
      <c r="AH192" s="304">
        <f t="shared" ca="1" si="86"/>
        <v>-0.40814852625089487</v>
      </c>
    </row>
    <row r="193" spans="1:34" x14ac:dyDescent="0.2">
      <c r="A193" s="347">
        <f t="shared" ca="1" si="64"/>
        <v>0.1</v>
      </c>
      <c r="B193" s="304">
        <f t="shared" ca="1" si="65"/>
        <v>13.099999999999948</v>
      </c>
      <c r="D193" s="306">
        <f t="shared" ca="1" si="66"/>
        <v>-0.38390653983047379</v>
      </c>
      <c r="E193" s="307">
        <f t="shared" ca="1" si="67"/>
        <v>-9.9126555283901521</v>
      </c>
      <c r="F193" s="304">
        <f t="shared" ca="1" si="68"/>
        <v>9.9200868875150707</v>
      </c>
      <c r="G193" s="306">
        <f t="shared" ca="1" si="69"/>
        <v>22.531987535839669</v>
      </c>
      <c r="H193" s="307">
        <f t="shared" ca="1" si="70"/>
        <v>5.0439900592819527</v>
      </c>
      <c r="I193" s="304">
        <f t="shared" ca="1" si="71"/>
        <v>23.089657815423973</v>
      </c>
      <c r="J193" s="306">
        <f t="shared" ca="1" si="72"/>
        <v>403.34139998478122</v>
      </c>
      <c r="K193" s="307">
        <f t="shared" ca="1" si="73"/>
        <v>1202.1194886465164</v>
      </c>
      <c r="L193" s="304">
        <f t="shared" ca="1" si="58"/>
        <v>1267.9808949370827</v>
      </c>
      <c r="M193" s="306">
        <f t="shared" ca="1" si="74"/>
        <v>0.22022823578335071</v>
      </c>
      <c r="N193" s="304">
        <f t="shared" ca="1" si="75"/>
        <v>12.618148439997968</v>
      </c>
      <c r="P193" s="310">
        <f t="shared" ca="1" si="76"/>
        <v>23</v>
      </c>
      <c r="Q193" s="304">
        <f t="shared" ca="1" si="77"/>
        <v>0</v>
      </c>
      <c r="R193" s="306">
        <f t="shared" ca="1" si="78"/>
        <v>0</v>
      </c>
      <c r="S193" s="307">
        <f t="shared" ca="1" si="79"/>
        <v>3.0549999999999997</v>
      </c>
      <c r="T193" s="304">
        <f t="shared" ca="1" si="59"/>
        <v>29.969549999999998</v>
      </c>
      <c r="U193" s="311">
        <f t="shared" ca="1" si="60"/>
        <v>0</v>
      </c>
      <c r="V193" s="306">
        <f t="shared" ca="1" si="61"/>
        <v>1.0860897014913495</v>
      </c>
      <c r="W193" s="304">
        <f t="shared" ca="1" si="62"/>
        <v>1.1856965567273214</v>
      </c>
      <c r="Y193" s="314" t="str">
        <f t="shared" ca="1" si="80"/>
        <v/>
      </c>
      <c r="Z193" s="315" t="str">
        <f t="shared" ca="1" si="81"/>
        <v/>
      </c>
      <c r="AA193" s="316" t="str">
        <f t="shared" ca="1" si="82"/>
        <v/>
      </c>
      <c r="AC193" s="310" t="e">
        <f t="shared" ca="1" si="83"/>
        <v>#N/A</v>
      </c>
      <c r="AD193" s="323" t="e">
        <f t="shared" ca="1" si="84"/>
        <v>#N/A</v>
      </c>
      <c r="AE193" s="324">
        <f t="shared" ca="1" si="63"/>
        <v>1202.1194886465164</v>
      </c>
      <c r="AG193" s="306">
        <f t="shared" ca="1" si="85"/>
        <v>-2.9315280447785805</v>
      </c>
      <c r="AH193" s="304">
        <f t="shared" ca="1" si="86"/>
        <v>-0.3973945002559402</v>
      </c>
    </row>
    <row r="194" spans="1:34" x14ac:dyDescent="0.2">
      <c r="A194" s="347">
        <f t="shared" ca="1" si="64"/>
        <v>0.1</v>
      </c>
      <c r="B194" s="304">
        <f t="shared" ca="1" si="65"/>
        <v>13.199999999999948</v>
      </c>
      <c r="D194" s="306">
        <f t="shared" ca="1" si="66"/>
        <v>-0.37874276867598494</v>
      </c>
      <c r="E194" s="307">
        <f t="shared" ca="1" si="67"/>
        <v>-9.8947850087431455</v>
      </c>
      <c r="F194" s="304">
        <f t="shared" ca="1" si="68"/>
        <v>9.9020309257279351</v>
      </c>
      <c r="G194" s="306">
        <f t="shared" ca="1" si="69"/>
        <v>22.494113258972071</v>
      </c>
      <c r="H194" s="307">
        <f t="shared" ca="1" si="70"/>
        <v>4.0545115584076381</v>
      </c>
      <c r="I194" s="304">
        <f t="shared" ca="1" si="71"/>
        <v>22.856600693994817</v>
      </c>
      <c r="J194" s="306">
        <f t="shared" ca="1" si="72"/>
        <v>405.59270502452182</v>
      </c>
      <c r="K194" s="307">
        <f t="shared" ca="1" si="73"/>
        <v>1202.574413727401</v>
      </c>
      <c r="L194" s="304">
        <f t="shared" ca="1" si="58"/>
        <v>1269.1298841808552</v>
      </c>
      <c r="M194" s="306">
        <f t="shared" ca="1" si="74"/>
        <v>0.17833282755241944</v>
      </c>
      <c r="N194" s="304">
        <f t="shared" ca="1" si="75"/>
        <v>10.217718367387956</v>
      </c>
      <c r="P194" s="310">
        <f t="shared" ca="1" si="76"/>
        <v>23</v>
      </c>
      <c r="Q194" s="304">
        <f t="shared" ca="1" si="77"/>
        <v>0</v>
      </c>
      <c r="R194" s="306">
        <f t="shared" ca="1" si="78"/>
        <v>0</v>
      </c>
      <c r="S194" s="307">
        <f t="shared" ca="1" si="79"/>
        <v>3.0549999999999997</v>
      </c>
      <c r="T194" s="304">
        <f t="shared" ca="1" si="59"/>
        <v>29.969549999999998</v>
      </c>
      <c r="U194" s="311">
        <f t="shared" ca="1" si="60"/>
        <v>0</v>
      </c>
      <c r="V194" s="306">
        <f t="shared" ca="1" si="61"/>
        <v>1.0860401144624883</v>
      </c>
      <c r="W194" s="304">
        <f t="shared" ca="1" si="62"/>
        <v>1.1618284813992497</v>
      </c>
      <c r="Y194" s="314" t="str">
        <f t="shared" ca="1" si="80"/>
        <v/>
      </c>
      <c r="Z194" s="315" t="str">
        <f t="shared" ca="1" si="81"/>
        <v/>
      </c>
      <c r="AA194" s="316" t="str">
        <f t="shared" ca="1" si="82"/>
        <v/>
      </c>
      <c r="AC194" s="310" t="e">
        <f t="shared" ca="1" si="83"/>
        <v>#N/A</v>
      </c>
      <c r="AD194" s="323" t="e">
        <f t="shared" ca="1" si="84"/>
        <v>#N/A</v>
      </c>
      <c r="AE194" s="324">
        <f t="shared" ca="1" si="63"/>
        <v>1202.574413727401</v>
      </c>
      <c r="AG194" s="306">
        <f t="shared" ca="1" si="85"/>
        <v>-2.5311342867493281</v>
      </c>
      <c r="AH194" s="304">
        <f t="shared" ca="1" si="86"/>
        <v>-0.38811671251303487</v>
      </c>
    </row>
    <row r="195" spans="1:34" x14ac:dyDescent="0.2">
      <c r="A195" s="347">
        <f t="shared" ca="1" si="64"/>
        <v>0.1</v>
      </c>
      <c r="B195" s="304">
        <f t="shared" ca="1" si="65"/>
        <v>13.299999999999947</v>
      </c>
      <c r="D195" s="306">
        <f t="shared" ca="1" si="66"/>
        <v>-0.37427260538610135</v>
      </c>
      <c r="E195" s="307">
        <f t="shared" ca="1" si="67"/>
        <v>-9.8774617659768396</v>
      </c>
      <c r="F195" s="304">
        <f t="shared" ca="1" si="68"/>
        <v>9.884550112244705</v>
      </c>
      <c r="G195" s="306">
        <f t="shared" ca="1" si="69"/>
        <v>22.456685998433461</v>
      </c>
      <c r="H195" s="307">
        <f t="shared" ca="1" si="70"/>
        <v>3.0667653818099541</v>
      </c>
      <c r="I195" s="304">
        <f t="shared" ca="1" si="71"/>
        <v>22.665122897070411</v>
      </c>
      <c r="J195" s="306">
        <f t="shared" ca="1" si="72"/>
        <v>407.84024498739211</v>
      </c>
      <c r="K195" s="307">
        <f t="shared" ca="1" si="73"/>
        <v>1202.9304775744117</v>
      </c>
      <c r="L195" s="304">
        <f t="shared" ca="1" si="58"/>
        <v>1270.1871512925875</v>
      </c>
      <c r="M195" s="306">
        <f t="shared" ca="1" si="74"/>
        <v>0.13572399995853041</v>
      </c>
      <c r="N195" s="304">
        <f t="shared" ca="1" si="75"/>
        <v>7.7764123762575528</v>
      </c>
      <c r="P195" s="310">
        <f t="shared" ca="1" si="76"/>
        <v>23</v>
      </c>
      <c r="Q195" s="304">
        <f t="shared" ca="1" si="77"/>
        <v>0</v>
      </c>
      <c r="R195" s="306">
        <f t="shared" ca="1" si="78"/>
        <v>0</v>
      </c>
      <c r="S195" s="307">
        <f t="shared" ca="1" si="79"/>
        <v>3.0549999999999997</v>
      </c>
      <c r="T195" s="304">
        <f t="shared" ca="1" si="59"/>
        <v>29.969549999999998</v>
      </c>
      <c r="U195" s="311">
        <f t="shared" ca="1" si="60"/>
        <v>0</v>
      </c>
      <c r="V195" s="306">
        <f t="shared" ca="1" si="61"/>
        <v>1.0860013048349879</v>
      </c>
      <c r="W195" s="304">
        <f t="shared" ca="1" si="62"/>
        <v>1.1424031002867026</v>
      </c>
      <c r="Y195" s="314" t="str">
        <f t="shared" ca="1" si="80"/>
        <v/>
      </c>
      <c r="Z195" s="315" t="str">
        <f t="shared" ca="1" si="81"/>
        <v/>
      </c>
      <c r="AA195" s="316" t="str">
        <f t="shared" ca="1" si="82"/>
        <v/>
      </c>
      <c r="AC195" s="310" t="e">
        <f t="shared" ca="1" si="83"/>
        <v>#N/A</v>
      </c>
      <c r="AD195" s="323" t="e">
        <f t="shared" ca="1" si="84"/>
        <v>#N/A</v>
      </c>
      <c r="AE195" s="324">
        <f t="shared" ca="1" si="63"/>
        <v>1202.9304775744117</v>
      </c>
      <c r="AG195" s="306">
        <f t="shared" ca="1" si="85"/>
        <v>-2.1204908779765343</v>
      </c>
      <c r="AH195" s="304">
        <f t="shared" ca="1" si="86"/>
        <v>-0.38030392189828144</v>
      </c>
    </row>
    <row r="196" spans="1:34" x14ac:dyDescent="0.2">
      <c r="A196" s="347">
        <f t="shared" ca="1" si="64"/>
        <v>0.1</v>
      </c>
      <c r="B196" s="304">
        <f t="shared" ca="1" si="65"/>
        <v>13.399999999999947</v>
      </c>
      <c r="D196" s="306">
        <f t="shared" ca="1" si="66"/>
        <v>-0.37050642767633873</v>
      </c>
      <c r="E196" s="307">
        <f t="shared" ca="1" si="67"/>
        <v>-9.8605976833008722</v>
      </c>
      <c r="F196" s="304">
        <f t="shared" ca="1" si="68"/>
        <v>9.8675560137689633</v>
      </c>
      <c r="G196" s="306">
        <f t="shared" ca="1" si="69"/>
        <v>22.419635355665825</v>
      </c>
      <c r="H196" s="307">
        <f t="shared" ca="1" si="70"/>
        <v>2.0807056134798669</v>
      </c>
      <c r="I196" s="304">
        <f t="shared" ca="1" si="71"/>
        <v>22.515980665540368</v>
      </c>
      <c r="J196" s="306">
        <f t="shared" ca="1" si="72"/>
        <v>410.0840610550971</v>
      </c>
      <c r="K196" s="307">
        <f t="shared" ca="1" si="73"/>
        <v>1203.1878511241762</v>
      </c>
      <c r="L196" s="304">
        <f t="shared" ref="L196:L259" ca="1" si="87">SQRT(pos_x^2+pos_z^2)</f>
        <v>1271.1529971739253</v>
      </c>
      <c r="M196" s="306">
        <f t="shared" ca="1" si="74"/>
        <v>9.2542203492202102E-2</v>
      </c>
      <c r="N196" s="304">
        <f t="shared" ca="1" si="75"/>
        <v>5.3022776869440085</v>
      </c>
      <c r="P196" s="310">
        <f t="shared" ca="1" si="76"/>
        <v>23</v>
      </c>
      <c r="Q196" s="304">
        <f t="shared" ca="1" si="77"/>
        <v>0</v>
      </c>
      <c r="R196" s="306">
        <f t="shared" ca="1" si="78"/>
        <v>0</v>
      </c>
      <c r="S196" s="307">
        <f t="shared" ca="1" si="79"/>
        <v>3.0549999999999997</v>
      </c>
      <c r="T196" s="304">
        <f t="shared" ref="T196:T259" ca="1" si="88">m*g</f>
        <v>29.969549999999998</v>
      </c>
      <c r="U196" s="311">
        <f t="shared" ref="U196:U259" ca="1" si="89">IF(pos_xz&lt;L_rampe,Poids*COS(Beta),0)</f>
        <v>0</v>
      </c>
      <c r="V196" s="306">
        <f t="shared" ref="V196:V259" ca="1" si="90">Rho_moyen*(20000-Alt_rampe-pos_z)/(20000+Alt_rampe+pos_z)</f>
        <v>1.0859732528923502</v>
      </c>
      <c r="W196" s="304">
        <f t="shared" ref="W196:W259" ca="1" si="91">1/2*Rho*Sref*Cx*vit_xz^2</f>
        <v>1.1273888425636274</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1203.1878511241762</v>
      </c>
      <c r="AG196" s="306">
        <f t="shared" ca="1" si="85"/>
        <v>-1.7013137895147059</v>
      </c>
      <c r="AH196" s="304">
        <f t="shared" ca="1" si="86"/>
        <v>-0.37394536834261954</v>
      </c>
    </row>
    <row r="197" spans="1:34" x14ac:dyDescent="0.2">
      <c r="A197" s="347">
        <f t="shared" ref="A197:A260" ca="1" si="93">IF(B196+0.01&lt;=T_ini+ROUNDUP(Temps_fin_propu,0), 0.01, IF(K196&gt;0, 0.1, 0.0001))</f>
        <v>0.1</v>
      </c>
      <c r="B197" s="304">
        <f t="shared" ref="B197:B260" ca="1" si="94">B196+pas</f>
        <v>13.499999999999947</v>
      </c>
      <c r="D197" s="306">
        <f t="shared" ref="D197:D260" ca="1" si="95">IF(AND(L196&lt;L_rampe,Poussee&lt;Poids*SIN(M196)),0,(-W196+Poussee)/m*COS(M196)-U196/m*SIN(M196))</f>
        <v>-0.36745164462072272</v>
      </c>
      <c r="E197" s="307">
        <f t="shared" ref="E197:E260" ca="1" si="96">IF(AND(L196&lt;L_rampe,Poussee&lt;Poids*SIN(M196)),0,(-W196+Poussee)/m*SIN(M196)+U196/m*COS(M196)-Poids/m)</f>
        <v>-9.8441021915618059</v>
      </c>
      <c r="F197" s="304">
        <f t="shared" ref="F197:F260" ca="1" si="97">SQRT(acc_x^2+acc_z^2)</f>
        <v>9.8509577538961359</v>
      </c>
      <c r="G197" s="306">
        <f t="shared" ref="G197:G260" ca="1" si="98">G196+acc_x*pas</f>
        <v>22.382890191203753</v>
      </c>
      <c r="H197" s="307">
        <f t="shared" ref="H197:H260" ca="1" si="99">H196+acc_z*pas</f>
        <v>1.0962953943236862</v>
      </c>
      <c r="I197" s="304">
        <f t="shared" ref="I197:I260" ca="1" si="100">SQRT(vit_x^2+vit_z^2)</f>
        <v>22.409721928285958</v>
      </c>
      <c r="J197" s="306">
        <f t="shared" ref="J197:J260" ca="1" si="101">J196+0.5*(vit_x+G196)*pas*(K196&gt;=0)</f>
        <v>412.3241873324406</v>
      </c>
      <c r="K197" s="307">
        <f t="shared" ref="K197:K260" ca="1" si="102">K196+0.5*(vit_z+H196)*pas</f>
        <v>1203.3467011745663</v>
      </c>
      <c r="L197" s="304">
        <f t="shared" ca="1" si="87"/>
        <v>1272.0277193076683</v>
      </c>
      <c r="M197" s="306">
        <f t="shared" ref="M197:M260" ca="1" si="103">IF(AND(L196&gt;L_rampe,G197&gt;0),ATAN2(G197,H197),$M$4)</f>
        <v>4.894006040743229E-2</v>
      </c>
      <c r="N197" s="304">
        <f t="shared" ref="N197:N260" ca="1" si="104">DEGREES(Beta)</f>
        <v>2.8040589104611704</v>
      </c>
      <c r="P197" s="310">
        <f t="shared" ref="P197:P260" ca="1" si="105">MATCH(t-pas/2-T_ini,CdP_t)</f>
        <v>23</v>
      </c>
      <c r="Q197" s="304">
        <f t="shared" ref="Q197:Q260" ca="1" si="106">(INDEX(CdP,2,i_P+1)-INDEX(CdP,2,i_P+0))/(INDEX(CdP,1,i_P+1)-INDEX(CdP,1,i_P+0))*(t-pas/2-T_ini-INDEX(CdP,1,i_P+0))+INDEX(CdP,2,i_P+0)</f>
        <v>0</v>
      </c>
      <c r="R197" s="306">
        <f t="shared" ref="R197:R260" ca="1" si="107">Poussee/(g*ISP)</f>
        <v>0</v>
      </c>
      <c r="S197" s="307">
        <f t="shared" ref="S197:S260" ca="1" si="108">S196-Débit*pas</f>
        <v>3.0549999999999997</v>
      </c>
      <c r="T197" s="304">
        <f t="shared" ca="1" si="88"/>
        <v>29.969549999999998</v>
      </c>
      <c r="U197" s="311">
        <f t="shared" ca="1" si="89"/>
        <v>0</v>
      </c>
      <c r="V197" s="306">
        <f t="shared" ca="1" si="90"/>
        <v>1.0859559396718079</v>
      </c>
      <c r="W197" s="304">
        <f t="shared" ca="1" si="91"/>
        <v>1.116755267677064</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1203.3467011745663</v>
      </c>
      <c r="AG197" s="306">
        <f t="shared" ref="AG197:AG260" ca="1" si="114">IF(AND(L196&lt;L_rampe,Poussee&lt;Poids*SIN(M196)),0,(-W196+Poussee)/m-Poids*SIN(M196)/m)</f>
        <v>-1.2755744908257203</v>
      </c>
      <c r="AH197" s="304">
        <f t="shared" ref="AH197:AH260" ca="1" si="115">IF(AND(L196&lt;L_rampe,Poussee&lt;Poids*SIN(M196)), g*SIN(M196), (-W196+Poussee)/m)</f>
        <v>-0.36903071769676843</v>
      </c>
    </row>
    <row r="198" spans="1:34" x14ac:dyDescent="0.2">
      <c r="A198" s="347">
        <f t="shared" ca="1" si="93"/>
        <v>0.1</v>
      </c>
      <c r="B198" s="304">
        <f t="shared" ca="1" si="94"/>
        <v>13.599999999999946</v>
      </c>
      <c r="D198" s="306">
        <f t="shared" ca="1" si="95"/>
        <v>-0.36511232335196869</v>
      </c>
      <c r="E198" s="307">
        <f t="shared" ca="1" si="96"/>
        <v>-9.8278828987267648</v>
      </c>
      <c r="F198" s="304">
        <f t="shared" ca="1" si="97"/>
        <v>9.8346626418881034</v>
      </c>
      <c r="G198" s="306">
        <f t="shared" ca="1" si="98"/>
        <v>22.346378958868556</v>
      </c>
      <c r="H198" s="307">
        <f t="shared" ca="1" si="99"/>
        <v>0.11350710445100964</v>
      </c>
      <c r="I198" s="304">
        <f t="shared" ca="1" si="100"/>
        <v>22.34666723330627</v>
      </c>
      <c r="J198" s="306">
        <f t="shared" ca="1" si="101"/>
        <v>414.56065078994419</v>
      </c>
      <c r="K198" s="307">
        <f t="shared" ca="1" si="102"/>
        <v>1203.407191299505</v>
      </c>
      <c r="L198" s="304">
        <f t="shared" ca="1" si="87"/>
        <v>1272.8116126335215</v>
      </c>
      <c r="M198" s="306">
        <f t="shared" ca="1" si="103"/>
        <v>5.0793969119930574E-3</v>
      </c>
      <c r="N198" s="304">
        <f t="shared" ca="1" si="104"/>
        <v>0.29102800552898545</v>
      </c>
      <c r="P198" s="310">
        <f t="shared" ca="1" si="105"/>
        <v>23</v>
      </c>
      <c r="Q198" s="304">
        <f t="shared" ca="1" si="106"/>
        <v>0</v>
      </c>
      <c r="R198" s="306">
        <f t="shared" ca="1" si="107"/>
        <v>0</v>
      </c>
      <c r="S198" s="307">
        <f t="shared" ca="1" si="108"/>
        <v>3.0549999999999997</v>
      </c>
      <c r="T198" s="304">
        <f t="shared" ca="1" si="88"/>
        <v>29.969549999999998</v>
      </c>
      <c r="U198" s="311">
        <f t="shared" ca="1" si="89"/>
        <v>0</v>
      </c>
      <c r="V198" s="306">
        <f t="shared" ca="1" si="90"/>
        <v>1.0859493468628194</v>
      </c>
      <c r="W198" s="304">
        <f t="shared" ca="1" si="91"/>
        <v>1.1104728928838272</v>
      </c>
      <c r="Y198" s="314" t="str">
        <f t="shared" ca="1" si="109"/>
        <v>Apogée</v>
      </c>
      <c r="Z198" s="315" t="str">
        <f t="shared" ca="1" si="110"/>
        <v/>
      </c>
      <c r="AA198" s="316" t="str">
        <f t="shared" ca="1" si="111"/>
        <v/>
      </c>
      <c r="AC198" s="310" t="e">
        <f t="shared" ca="1" si="112"/>
        <v>#N/A</v>
      </c>
      <c r="AD198" s="323" t="e">
        <f t="shared" ca="1" si="113"/>
        <v>#N/A</v>
      </c>
      <c r="AE198" s="324">
        <f t="shared" ca="1" si="92"/>
        <v>1203.407191299505</v>
      </c>
      <c r="AG198" s="306">
        <f t="shared" ca="1" si="114"/>
        <v>-0.84546037025807119</v>
      </c>
      <c r="AH198" s="304">
        <f t="shared" ca="1" si="115"/>
        <v>-0.36555000578627306</v>
      </c>
    </row>
    <row r="199" spans="1:34" x14ac:dyDescent="0.2">
      <c r="A199" s="347">
        <f t="shared" ca="1" si="93"/>
        <v>0.1</v>
      </c>
      <c r="B199" s="304">
        <f t="shared" ca="1" si="94"/>
        <v>13.699999999999946</v>
      </c>
      <c r="D199" s="306">
        <f t="shared" ca="1" si="95"/>
        <v>-0.36348889285195907</v>
      </c>
      <c r="E199" s="307">
        <f t="shared" ca="1" si="96"/>
        <v>-9.8118463202384465</v>
      </c>
      <c r="F199" s="304">
        <f t="shared" ca="1" si="97"/>
        <v>9.8185769023419827</v>
      </c>
      <c r="G199" s="306">
        <f t="shared" ca="1" si="98"/>
        <v>22.310030069583359</v>
      </c>
      <c r="H199" s="307">
        <f t="shared" ca="1" si="99"/>
        <v>-0.86767752757283501</v>
      </c>
      <c r="I199" s="304">
        <f t="shared" ca="1" si="100"/>
        <v>22.326896470346444</v>
      </c>
      <c r="J199" s="306">
        <f t="shared" ca="1" si="101"/>
        <v>416.79347124136677</v>
      </c>
      <c r="K199" s="307">
        <f t="shared" ca="1" si="102"/>
        <v>1203.369482778349</v>
      </c>
      <c r="L199" s="304">
        <f t="shared" ca="1" si="87"/>
        <v>1273.5049704463895</v>
      </c>
      <c r="M199" s="306">
        <f t="shared" ca="1" si="103"/>
        <v>-3.8872222324344223E-2</v>
      </c>
      <c r="N199" s="304">
        <f t="shared" ca="1" si="104"/>
        <v>-2.227214279479143</v>
      </c>
      <c r="P199" s="310">
        <f t="shared" ca="1" si="105"/>
        <v>23</v>
      </c>
      <c r="Q199" s="304">
        <f t="shared" ca="1" si="106"/>
        <v>0</v>
      </c>
      <c r="R199" s="306">
        <f t="shared" ca="1" si="107"/>
        <v>0</v>
      </c>
      <c r="S199" s="307">
        <f t="shared" ca="1" si="108"/>
        <v>3.0549999999999997</v>
      </c>
      <c r="T199" s="304">
        <f t="shared" ca="1" si="88"/>
        <v>29.969549999999998</v>
      </c>
      <c r="U199" s="311">
        <f t="shared" ca="1" si="89"/>
        <v>0</v>
      </c>
      <c r="V199" s="306">
        <f t="shared" ca="1" si="90"/>
        <v>1.0859534567040601</v>
      </c>
      <c r="W199" s="304">
        <f t="shared" ca="1" si="91"/>
        <v>1.1085130203486413</v>
      </c>
      <c r="Y199" s="314" t="str">
        <f t="shared" ca="1" si="109"/>
        <v/>
      </c>
      <c r="Z199" s="315" t="str">
        <f t="shared" ca="1" si="110"/>
        <v/>
      </c>
      <c r="AA199" s="316" t="str">
        <f t="shared" ca="1" si="111"/>
        <v/>
      </c>
      <c r="AC199" s="310" t="e">
        <f t="shared" ca="1" si="112"/>
        <v>#N/A</v>
      </c>
      <c r="AD199" s="323" t="e">
        <f t="shared" ca="1" si="113"/>
        <v>#N/A</v>
      </c>
      <c r="AE199" s="324">
        <f t="shared" ca="1" si="92"/>
        <v>1203.369482778349</v>
      </c>
      <c r="AG199" s="306">
        <f t="shared" ca="1" si="114"/>
        <v>-0.41332225139916084</v>
      </c>
      <c r="AH199" s="304">
        <f t="shared" ca="1" si="115"/>
        <v>-0.36349358195869963</v>
      </c>
    </row>
    <row r="200" spans="1:34" x14ac:dyDescent="0.2">
      <c r="A200" s="347">
        <f t="shared" ca="1" si="93"/>
        <v>0.1</v>
      </c>
      <c r="B200" s="304">
        <f t="shared" ca="1" si="94"/>
        <v>13.799999999999946</v>
      </c>
      <c r="D200" s="306">
        <f t="shared" ca="1" si="95"/>
        <v>-0.36257794326914122</v>
      </c>
      <c r="E200" s="307">
        <f t="shared" ca="1" si="96"/>
        <v>-9.7958986862685986</v>
      </c>
      <c r="F200" s="304">
        <f t="shared" ca="1" si="97"/>
        <v>9.8026064817773921</v>
      </c>
      <c r="G200" s="306">
        <f t="shared" ca="1" si="98"/>
        <v>22.273772275256444</v>
      </c>
      <c r="H200" s="307">
        <f t="shared" ca="1" si="99"/>
        <v>-1.8472673961996948</v>
      </c>
      <c r="I200" s="304">
        <f t="shared" ca="1" si="100"/>
        <v>22.3502422403661</v>
      </c>
      <c r="J200" s="306">
        <f t="shared" ca="1" si="101"/>
        <v>419.02266135860879</v>
      </c>
      <c r="K200" s="307">
        <f t="shared" ca="1" si="102"/>
        <v>1203.2337355321604</v>
      </c>
      <c r="L200" s="304">
        <f t="shared" ca="1" si="87"/>
        <v>1274.1080853109474</v>
      </c>
      <c r="M200" s="306">
        <f t="shared" ca="1" si="103"/>
        <v>-8.2745280074550551E-2</v>
      </c>
      <c r="N200" s="304">
        <f t="shared" ca="1" si="104"/>
        <v>-4.7409553228996923</v>
      </c>
      <c r="P200" s="310">
        <f t="shared" ca="1" si="105"/>
        <v>23</v>
      </c>
      <c r="Q200" s="304">
        <f t="shared" ca="1" si="106"/>
        <v>0</v>
      </c>
      <c r="R200" s="306">
        <f t="shared" ca="1" si="107"/>
        <v>0</v>
      </c>
      <c r="S200" s="307">
        <f t="shared" ca="1" si="108"/>
        <v>3.0549999999999997</v>
      </c>
      <c r="T200" s="304">
        <f t="shared" ca="1" si="88"/>
        <v>29.969549999999998</v>
      </c>
      <c r="U200" s="311">
        <f t="shared" ca="1" si="89"/>
        <v>0</v>
      </c>
      <c r="V200" s="306">
        <f t="shared" ca="1" si="90"/>
        <v>1.0859682518797265</v>
      </c>
      <c r="W200" s="304">
        <f t="shared" ca="1" si="91"/>
        <v>1.1108475650698764</v>
      </c>
      <c r="Y200" s="314" t="str">
        <f t="shared" ca="1" si="109"/>
        <v/>
      </c>
      <c r="Z200" s="315" t="str">
        <f t="shared" ca="1" si="110"/>
        <v/>
      </c>
      <c r="AA200" s="316" t="str">
        <f t="shared" ca="1" si="111"/>
        <v/>
      </c>
      <c r="AC200" s="310" t="e">
        <f t="shared" ca="1" si="112"/>
        <v>#N/A</v>
      </c>
      <c r="AD200" s="323" t="e">
        <f t="shared" ca="1" si="113"/>
        <v>#N/A</v>
      </c>
      <c r="AE200" s="324">
        <f t="shared" ca="1" si="92"/>
        <v>1203.2337355321604</v>
      </c>
      <c r="AG200" s="306">
        <f t="shared" ca="1" si="114"/>
        <v>1.8388419371163922E-2</v>
      </c>
      <c r="AH200" s="304">
        <f t="shared" ca="1" si="115"/>
        <v>-0.36285205248728031</v>
      </c>
    </row>
    <row r="201" spans="1:34" x14ac:dyDescent="0.2">
      <c r="A201" s="347">
        <f t="shared" ca="1" si="93"/>
        <v>0.1</v>
      </c>
      <c r="B201" s="304">
        <f t="shared" ca="1" si="94"/>
        <v>13.899999999999945</v>
      </c>
      <c r="D201" s="306">
        <f t="shared" ca="1" si="95"/>
        <v>-0.36237213392722784</v>
      </c>
      <c r="E201" s="307">
        <f t="shared" ca="1" si="96"/>
        <v>-9.7799467957190753</v>
      </c>
      <c r="F201" s="304">
        <f t="shared" ca="1" si="97"/>
        <v>9.7866579019879296</v>
      </c>
      <c r="G201" s="306">
        <f t="shared" ca="1" si="98"/>
        <v>22.237535061863721</v>
      </c>
      <c r="H201" s="307">
        <f t="shared" ca="1" si="99"/>
        <v>-2.8252620757716023</v>
      </c>
      <c r="I201" s="304">
        <f t="shared" ca="1" si="100"/>
        <v>22.416290313618166</v>
      </c>
      <c r="J201" s="306">
        <f t="shared" ca="1" si="101"/>
        <v>421.2482267254648</v>
      </c>
      <c r="K201" s="307">
        <f t="shared" ca="1" si="102"/>
        <v>1203.0001090585617</v>
      </c>
      <c r="L201" s="304">
        <f t="shared" ca="1" si="87"/>
        <v>1274.6212499853673</v>
      </c>
      <c r="M201" s="306">
        <f t="shared" ca="1" si="103"/>
        <v>-0.12637220276559266</v>
      </c>
      <c r="N201" s="304">
        <f t="shared" ca="1" si="104"/>
        <v>-7.2405938662399292</v>
      </c>
      <c r="P201" s="310">
        <f t="shared" ca="1" si="105"/>
        <v>23</v>
      </c>
      <c r="Q201" s="304">
        <f t="shared" ca="1" si="106"/>
        <v>0</v>
      </c>
      <c r="R201" s="306">
        <f t="shared" ca="1" si="107"/>
        <v>0</v>
      </c>
      <c r="S201" s="307">
        <f t="shared" ca="1" si="108"/>
        <v>3.0549999999999997</v>
      </c>
      <c r="T201" s="304">
        <f t="shared" ca="1" si="88"/>
        <v>29.969549999999998</v>
      </c>
      <c r="U201" s="311">
        <f t="shared" ca="1" si="89"/>
        <v>0</v>
      </c>
      <c r="V201" s="306">
        <f t="shared" ca="1" si="90"/>
        <v>1.0859937154160426</v>
      </c>
      <c r="W201" s="304">
        <f t="shared" ca="1" si="91"/>
        <v>1.1174488850036055</v>
      </c>
      <c r="Y201" s="314" t="str">
        <f t="shared" ca="1" si="109"/>
        <v/>
      </c>
      <c r="Z201" s="315" t="str">
        <f t="shared" ca="1" si="110"/>
        <v/>
      </c>
      <c r="AA201" s="316" t="str">
        <f t="shared" ca="1" si="111"/>
        <v/>
      </c>
      <c r="AC201" s="310" t="e">
        <f t="shared" ca="1" si="112"/>
        <v>#N/A</v>
      </c>
      <c r="AD201" s="323" t="e">
        <f t="shared" ca="1" si="113"/>
        <v>#N/A</v>
      </c>
      <c r="AE201" s="324">
        <f t="shared" ca="1" si="92"/>
        <v>1203.0001090585617</v>
      </c>
      <c r="AG201" s="306">
        <f t="shared" ca="1" si="114"/>
        <v>0.44718899933238504</v>
      </c>
      <c r="AH201" s="304">
        <f t="shared" ca="1" si="115"/>
        <v>-0.36361622424545875</v>
      </c>
    </row>
    <row r="202" spans="1:34" x14ac:dyDescent="0.2">
      <c r="A202" s="347">
        <f t="shared" ca="1" si="93"/>
        <v>0.1</v>
      </c>
      <c r="B202" s="304">
        <f t="shared" ca="1" si="94"/>
        <v>13.999999999999945</v>
      </c>
      <c r="D202" s="306">
        <f t="shared" ca="1" si="95"/>
        <v>-0.36286021640554028</v>
      </c>
      <c r="E202" s="307">
        <f t="shared" ca="1" si="96"/>
        <v>-9.7638988828858579</v>
      </c>
      <c r="F202" s="304">
        <f t="shared" ca="1" si="97"/>
        <v>9.7706391260689589</v>
      </c>
      <c r="G202" s="306">
        <f t="shared" ca="1" si="98"/>
        <v>22.201249040223168</v>
      </c>
      <c r="H202" s="307">
        <f t="shared" ca="1" si="99"/>
        <v>-3.8016519640601882</v>
      </c>
      <c r="I202" s="304">
        <f t="shared" ca="1" si="100"/>
        <v>22.524387152636425</v>
      </c>
      <c r="J202" s="306">
        <f t="shared" ca="1" si="101"/>
        <v>423.47016593056912</v>
      </c>
      <c r="K202" s="307">
        <f t="shared" ca="1" si="102"/>
        <v>1202.6687633565703</v>
      </c>
      <c r="L202" s="304">
        <f t="shared" ca="1" si="87"/>
        <v>1275.0447583465004</v>
      </c>
      <c r="M202" s="306">
        <f t="shared" ca="1" si="103"/>
        <v>-0.16959114535854064</v>
      </c>
      <c r="N202" s="304">
        <f t="shared" ca="1" si="104"/>
        <v>-9.7168568718340396</v>
      </c>
      <c r="P202" s="310">
        <f t="shared" ca="1" si="105"/>
        <v>23</v>
      </c>
      <c r="Q202" s="304">
        <f t="shared" ca="1" si="106"/>
        <v>0</v>
      </c>
      <c r="R202" s="306">
        <f t="shared" ca="1" si="107"/>
        <v>0</v>
      </c>
      <c r="S202" s="307">
        <f t="shared" ca="1" si="108"/>
        <v>3.0549999999999997</v>
      </c>
      <c r="T202" s="304">
        <f t="shared" ca="1" si="88"/>
        <v>29.969549999999998</v>
      </c>
      <c r="U202" s="311">
        <f t="shared" ca="1" si="89"/>
        <v>0</v>
      </c>
      <c r="V202" s="306">
        <f t="shared" ca="1" si="90"/>
        <v>1.0860298305788778</v>
      </c>
      <c r="W202" s="304">
        <f t="shared" ca="1" si="91"/>
        <v>1.128289614804274</v>
      </c>
      <c r="Y202" s="314" t="str">
        <f t="shared" ca="1" si="109"/>
        <v/>
      </c>
      <c r="Z202" s="315" t="str">
        <f t="shared" ca="1" si="110"/>
        <v/>
      </c>
      <c r="AA202" s="316" t="str">
        <f t="shared" ca="1" si="111"/>
        <v/>
      </c>
      <c r="AC202" s="310">
        <f t="shared" ca="1" si="112"/>
        <v>13.999999999999945</v>
      </c>
      <c r="AD202" s="323">
        <f t="shared" ca="1" si="113"/>
        <v>423.47016593056912</v>
      </c>
      <c r="AE202" s="324">
        <f t="shared" ca="1" si="92"/>
        <v>1202.6687633565703</v>
      </c>
      <c r="AG202" s="306">
        <f t="shared" ca="1" si="114"/>
        <v>0.87063720926008803</v>
      </c>
      <c r="AH202" s="304">
        <f t="shared" ca="1" si="115"/>
        <v>-0.36577704910101655</v>
      </c>
    </row>
    <row r="203" spans="1:34" x14ac:dyDescent="0.2">
      <c r="A203" s="347">
        <f t="shared" ca="1" si="93"/>
        <v>0.1</v>
      </c>
      <c r="B203" s="304">
        <f t="shared" ca="1" si="94"/>
        <v>14.099999999999945</v>
      </c>
      <c r="D203" s="306">
        <f t="shared" ca="1" si="95"/>
        <v>-0.36402717151394592</v>
      </c>
      <c r="E203" s="307">
        <f t="shared" ca="1" si="96"/>
        <v>-9.7476654615670508</v>
      </c>
      <c r="F203" s="304">
        <f t="shared" ca="1" si="97"/>
        <v>9.7544604018996157</v>
      </c>
      <c r="G203" s="306">
        <f t="shared" ca="1" si="98"/>
        <v>22.164846323071774</v>
      </c>
      <c r="H203" s="307">
        <f t="shared" ca="1" si="99"/>
        <v>-4.7764185102168932</v>
      </c>
      <c r="I203" s="304">
        <f t="shared" ca="1" si="100"/>
        <v>22.673654013196263</v>
      </c>
      <c r="J203" s="306">
        <f t="shared" ca="1" si="101"/>
        <v>425.68847069873385</v>
      </c>
      <c r="K203" s="307">
        <f t="shared" ca="1" si="102"/>
        <v>1202.2398598328564</v>
      </c>
      <c r="L203" s="304">
        <f t="shared" ca="1" si="87"/>
        <v>1275.3789063085342</v>
      </c>
      <c r="M203" s="306">
        <f t="shared" ca="1" si="103"/>
        <v>-0.21224945494116634</v>
      </c>
      <c r="N203" s="304">
        <f t="shared" ca="1" si="104"/>
        <v>-12.160997972080969</v>
      </c>
      <c r="P203" s="310">
        <f t="shared" ca="1" si="105"/>
        <v>23</v>
      </c>
      <c r="Q203" s="304">
        <f t="shared" ca="1" si="106"/>
        <v>0</v>
      </c>
      <c r="R203" s="306">
        <f t="shared" ca="1" si="107"/>
        <v>0</v>
      </c>
      <c r="S203" s="307">
        <f t="shared" ca="1" si="108"/>
        <v>3.0549999999999997</v>
      </c>
      <c r="T203" s="304">
        <f t="shared" ca="1" si="88"/>
        <v>29.969549999999998</v>
      </c>
      <c r="U203" s="311">
        <f t="shared" ca="1" si="89"/>
        <v>0</v>
      </c>
      <c r="V203" s="306">
        <f t="shared" ca="1" si="90"/>
        <v>1.0860765807733994</v>
      </c>
      <c r="W203" s="304">
        <f t="shared" ca="1" si="91"/>
        <v>1.1433425045870418</v>
      </c>
      <c r="Y203" s="314" t="str">
        <f t="shared" ca="1" si="109"/>
        <v/>
      </c>
      <c r="Z203" s="315" t="str">
        <f t="shared" ca="1" si="110"/>
        <v/>
      </c>
      <c r="AA203" s="316" t="str">
        <f t="shared" ca="1" si="111"/>
        <v/>
      </c>
      <c r="AC203" s="310" t="e">
        <f t="shared" ca="1" si="112"/>
        <v>#N/A</v>
      </c>
      <c r="AD203" s="323" t="e">
        <f t="shared" ca="1" si="113"/>
        <v>#N/A</v>
      </c>
      <c r="AE203" s="324">
        <f t="shared" ca="1" si="92"/>
        <v>1202.2398598328564</v>
      </c>
      <c r="AG203" s="306">
        <f t="shared" ca="1" si="114"/>
        <v>1.2864000897528263</v>
      </c>
      <c r="AH203" s="304">
        <f t="shared" ca="1" si="115"/>
        <v>-0.36932556949403411</v>
      </c>
    </row>
    <row r="204" spans="1:34" x14ac:dyDescent="0.2">
      <c r="A204" s="347">
        <f t="shared" ca="1" si="93"/>
        <v>0.1</v>
      </c>
      <c r="B204" s="304">
        <f t="shared" ca="1" si="94"/>
        <v>14.199999999999944</v>
      </c>
      <c r="D204" s="306">
        <f t="shared" ca="1" si="95"/>
        <v>-0.36585445153499829</v>
      </c>
      <c r="E204" s="307">
        <f t="shared" ca="1" si="96"/>
        <v>-9.731160113231283</v>
      </c>
      <c r="F204" s="304">
        <f t="shared" ca="1" si="97"/>
        <v>9.7380350496931083</v>
      </c>
      <c r="G204" s="306">
        <f t="shared" ca="1" si="98"/>
        <v>22.128260877918276</v>
      </c>
      <c r="H204" s="307">
        <f t="shared" ca="1" si="99"/>
        <v>-5.7495345215400215</v>
      </c>
      <c r="I204" s="304">
        <f t="shared" ca="1" si="100"/>
        <v>22.863006729115682</v>
      </c>
      <c r="J204" s="306">
        <f t="shared" ca="1" si="101"/>
        <v>427.90312605878336</v>
      </c>
      <c r="K204" s="307">
        <f t="shared" ca="1" si="102"/>
        <v>1201.7135621812686</v>
      </c>
      <c r="L204" s="304">
        <f t="shared" ca="1" si="87"/>
        <v>1275.6239927271956</v>
      </c>
      <c r="M204" s="306">
        <f t="shared" ca="1" si="103"/>
        <v>-0.25420663603664645</v>
      </c>
      <c r="N204" s="304">
        <f t="shared" ca="1" si="104"/>
        <v>-14.564967369118062</v>
      </c>
      <c r="P204" s="310">
        <f t="shared" ca="1" si="105"/>
        <v>23</v>
      </c>
      <c r="Q204" s="304">
        <f t="shared" ca="1" si="106"/>
        <v>0</v>
      </c>
      <c r="R204" s="306">
        <f t="shared" ca="1" si="107"/>
        <v>0</v>
      </c>
      <c r="S204" s="307">
        <f t="shared" ca="1" si="108"/>
        <v>3.0549999999999997</v>
      </c>
      <c r="T204" s="304">
        <f t="shared" ca="1" si="88"/>
        <v>29.969549999999998</v>
      </c>
      <c r="U204" s="311">
        <f t="shared" ca="1" si="89"/>
        <v>0</v>
      </c>
      <c r="V204" s="306">
        <f t="shared" ca="1" si="90"/>
        <v>1.0861339494466218</v>
      </c>
      <c r="W204" s="304">
        <f t="shared" ca="1" si="91"/>
        <v>1.1625802650440895</v>
      </c>
      <c r="Y204" s="314" t="str">
        <f t="shared" ca="1" si="109"/>
        <v/>
      </c>
      <c r="Z204" s="315" t="str">
        <f t="shared" ca="1" si="110"/>
        <v>Para</v>
      </c>
      <c r="AA204" s="316" t="str">
        <f t="shared" ca="1" si="111"/>
        <v/>
      </c>
      <c r="AC204" s="310" t="e">
        <f t="shared" ca="1" si="112"/>
        <v>#N/A</v>
      </c>
      <c r="AD204" s="323" t="e">
        <f t="shared" ca="1" si="113"/>
        <v>#N/A</v>
      </c>
      <c r="AE204" s="324">
        <f t="shared" ca="1" si="92"/>
        <v>1201.7135621812686</v>
      </c>
      <c r="AG204" s="306">
        <f t="shared" ca="1" si="114"/>
        <v>1.6923159175625166</v>
      </c>
      <c r="AH204" s="304">
        <f t="shared" ca="1" si="115"/>
        <v>-0.37425286565860616</v>
      </c>
    </row>
    <row r="205" spans="1:34" x14ac:dyDescent="0.2">
      <c r="A205" s="347">
        <f t="shared" ca="1" si="93"/>
        <v>0.1</v>
      </c>
      <c r="B205" s="304">
        <f t="shared" ca="1" si="94"/>
        <v>14.299999999999944</v>
      </c>
      <c r="D205" s="306">
        <f t="shared" ca="1" si="95"/>
        <v>-0.3683203126269764</v>
      </c>
      <c r="E205" s="307">
        <f t="shared" ca="1" si="96"/>
        <v>-9.7143001904163917</v>
      </c>
      <c r="F205" s="304">
        <f t="shared" ca="1" si="97"/>
        <v>9.7212801647837299</v>
      </c>
      <c r="G205" s="306">
        <f t="shared" ca="1" si="98"/>
        <v>22.091428846655578</v>
      </c>
      <c r="H205" s="307">
        <f t="shared" ca="1" si="99"/>
        <v>-6.7209645405816607</v>
      </c>
      <c r="I205" s="304">
        <f t="shared" ca="1" si="100"/>
        <v>23.091179979433754</v>
      </c>
      <c r="J205" s="306">
        <f t="shared" ca="1" si="101"/>
        <v>430.11411054501207</v>
      </c>
      <c r="K205" s="307">
        <f t="shared" ca="1" si="102"/>
        <v>1201.0900372281626</v>
      </c>
      <c r="L205" s="304">
        <f t="shared" ca="1" si="87"/>
        <v>1275.7803202819348</v>
      </c>
      <c r="M205" s="306">
        <f t="shared" ca="1" si="103"/>
        <v>-0.29533668955645198</v>
      </c>
      <c r="N205" s="304">
        <f t="shared" ca="1" si="104"/>
        <v>-16.921545846950117</v>
      </c>
      <c r="P205" s="310">
        <f t="shared" ca="1" si="105"/>
        <v>23</v>
      </c>
      <c r="Q205" s="304">
        <f t="shared" ca="1" si="106"/>
        <v>0</v>
      </c>
      <c r="R205" s="306">
        <f t="shared" ca="1" si="107"/>
        <v>0</v>
      </c>
      <c r="S205" s="307">
        <f t="shared" ca="1" si="108"/>
        <v>3.0549999999999997</v>
      </c>
      <c r="T205" s="304">
        <f t="shared" ca="1" si="88"/>
        <v>29.969549999999998</v>
      </c>
      <c r="U205" s="311">
        <f t="shared" ca="1" si="89"/>
        <v>0</v>
      </c>
      <c r="V205" s="306">
        <f t="shared" ca="1" si="90"/>
        <v>1.0862019199936515</v>
      </c>
      <c r="W205" s="304">
        <f t="shared" ca="1" si="91"/>
        <v>1.1859754201210588</v>
      </c>
      <c r="Y205" s="314" t="str">
        <f t="shared" ca="1" si="109"/>
        <v/>
      </c>
      <c r="Z205" s="315" t="str">
        <f t="shared" ca="1" si="110"/>
        <v/>
      </c>
      <c r="AA205" s="316" t="str">
        <f t="shared" ca="1" si="111"/>
        <v/>
      </c>
      <c r="AC205" s="310" t="e">
        <f t="shared" ca="1" si="112"/>
        <v>#N/A</v>
      </c>
      <c r="AD205" s="323" t="e">
        <f t="shared" ca="1" si="113"/>
        <v>#N/A</v>
      </c>
      <c r="AE205" s="324" t="e">
        <f t="shared" ca="1" si="92"/>
        <v>#N/A</v>
      </c>
      <c r="AG205" s="306">
        <f t="shared" ca="1" si="114"/>
        <v>2.0864454486735293</v>
      </c>
      <c r="AH205" s="304">
        <f t="shared" ca="1" si="115"/>
        <v>-0.3805500049244156</v>
      </c>
    </row>
    <row r="206" spans="1:34" x14ac:dyDescent="0.2">
      <c r="A206" s="347">
        <f t="shared" ca="1" si="93"/>
        <v>0.1</v>
      </c>
      <c r="B206" s="304">
        <f t="shared" ca="1" si="94"/>
        <v>14.399999999999944</v>
      </c>
      <c r="D206" s="306">
        <f t="shared" ca="1" si="95"/>
        <v>-0.37140021746794422</v>
      </c>
      <c r="E206" s="307">
        <f t="shared" ca="1" si="96"/>
        <v>-9.6970074131785164</v>
      </c>
      <c r="F206" s="304">
        <f t="shared" ca="1" si="97"/>
        <v>9.7041172134704947</v>
      </c>
      <c r="G206" s="306">
        <f t="shared" ca="1" si="98"/>
        <v>22.054288824908785</v>
      </c>
      <c r="H206" s="307">
        <f t="shared" ca="1" si="99"/>
        <v>-7.6906652818995127</v>
      </c>
      <c r="I206" s="304">
        <f t="shared" ca="1" si="100"/>
        <v>23.356754655788784</v>
      </c>
      <c r="J206" s="306">
        <f t="shared" ca="1" si="101"/>
        <v>432.32139642859028</v>
      </c>
      <c r="K206" s="307">
        <f t="shared" ca="1" si="102"/>
        <v>1200.3694557370386</v>
      </c>
      <c r="L206" s="304">
        <f t="shared" ca="1" si="87"/>
        <v>1275.8481963291715</v>
      </c>
      <c r="M206" s="306">
        <f t="shared" ca="1" si="103"/>
        <v>-0.33552975474530894</v>
      </c>
      <c r="N206" s="304">
        <f t="shared" ca="1" si="104"/>
        <v>-19.224438847965807</v>
      </c>
      <c r="P206" s="310">
        <f t="shared" ca="1" si="105"/>
        <v>23</v>
      </c>
      <c r="Q206" s="304">
        <f t="shared" ca="1" si="106"/>
        <v>0</v>
      </c>
      <c r="R206" s="306">
        <f t="shared" ca="1" si="107"/>
        <v>0</v>
      </c>
      <c r="S206" s="307">
        <f t="shared" ca="1" si="108"/>
        <v>3.0549999999999997</v>
      </c>
      <c r="T206" s="304">
        <f t="shared" ca="1" si="88"/>
        <v>29.969549999999998</v>
      </c>
      <c r="U206" s="311">
        <f t="shared" ca="1" si="89"/>
        <v>0</v>
      </c>
      <c r="V206" s="306">
        <f t="shared" ca="1" si="90"/>
        <v>1.0862804756683189</v>
      </c>
      <c r="W206" s="304">
        <f t="shared" ca="1" si="91"/>
        <v>1.2135001682905775</v>
      </c>
      <c r="Y206" s="314" t="str">
        <f t="shared" ca="1" si="109"/>
        <v/>
      </c>
      <c r="Z206" s="315" t="str">
        <f t="shared" ca="1" si="110"/>
        <v/>
      </c>
      <c r="AA206" s="316" t="str">
        <f t="shared" ca="1" si="111"/>
        <v/>
      </c>
      <c r="AC206" s="310" t="e">
        <f t="shared" ca="1" si="112"/>
        <v>#N/A</v>
      </c>
      <c r="AD206" s="323" t="e">
        <f t="shared" ca="1" si="113"/>
        <v>#N/A</v>
      </c>
      <c r="AE206" s="324" t="e">
        <f t="shared" ca="1" si="92"/>
        <v>#N/A</v>
      </c>
      <c r="AG206" s="306">
        <f t="shared" ca="1" si="114"/>
        <v>2.4671100197843505</v>
      </c>
      <c r="AH206" s="304">
        <f t="shared" ca="1" si="115"/>
        <v>-0.38820799349298163</v>
      </c>
    </row>
    <row r="207" spans="1:34" x14ac:dyDescent="0.2">
      <c r="A207" s="347">
        <f t="shared" ca="1" si="93"/>
        <v>0.1</v>
      </c>
      <c r="B207" s="304">
        <f t="shared" ca="1" si="94"/>
        <v>14.499999999999943</v>
      </c>
      <c r="D207" s="306">
        <f t="shared" ca="1" si="95"/>
        <v>-0.37506728548418145</v>
      </c>
      <c r="E207" s="307">
        <f t="shared" ca="1" si="96"/>
        <v>-9.6792083442930323</v>
      </c>
      <c r="F207" s="304">
        <f t="shared" ca="1" si="97"/>
        <v>9.6864725076197029</v>
      </c>
      <c r="G207" s="306">
        <f t="shared" ca="1" si="98"/>
        <v>22.016782096360366</v>
      </c>
      <c r="H207" s="307">
        <f t="shared" ca="1" si="99"/>
        <v>-8.6585861163288165</v>
      </c>
      <c r="I207" s="304">
        <f t="shared" ca="1" si="100"/>
        <v>23.658186900362768</v>
      </c>
      <c r="J207" s="306">
        <f t="shared" ca="1" si="101"/>
        <v>434.52494997465374</v>
      </c>
      <c r="K207" s="307">
        <f t="shared" ca="1" si="102"/>
        <v>1199.5519931671272</v>
      </c>
      <c r="L207" s="304">
        <f t="shared" ca="1" si="87"/>
        <v>1275.8279337205715</v>
      </c>
      <c r="M207" s="306">
        <f t="shared" ca="1" si="103"/>
        <v>-0.37469304136927978</v>
      </c>
      <c r="N207" s="304">
        <f t="shared" ca="1" si="104"/>
        <v>-21.468329883380488</v>
      </c>
      <c r="P207" s="310">
        <f t="shared" ca="1" si="105"/>
        <v>23</v>
      </c>
      <c r="Q207" s="304">
        <f t="shared" ca="1" si="106"/>
        <v>0</v>
      </c>
      <c r="R207" s="306">
        <f t="shared" ca="1" si="107"/>
        <v>0</v>
      </c>
      <c r="S207" s="307">
        <f t="shared" ca="1" si="108"/>
        <v>3.0549999999999997</v>
      </c>
      <c r="T207" s="304">
        <f t="shared" ca="1" si="88"/>
        <v>29.969549999999998</v>
      </c>
      <c r="U207" s="311">
        <f t="shared" ca="1" si="89"/>
        <v>0</v>
      </c>
      <c r="V207" s="306">
        <f t="shared" ca="1" si="90"/>
        <v>1.0863695994987677</v>
      </c>
      <c r="W207" s="304">
        <f t="shared" ca="1" si="91"/>
        <v>1.245126253260475</v>
      </c>
      <c r="Y207" s="314" t="str">
        <f t="shared" ca="1" si="109"/>
        <v/>
      </c>
      <c r="Z207" s="315" t="str">
        <f t="shared" ca="1" si="110"/>
        <v/>
      </c>
      <c r="AA207" s="316" t="str">
        <f t="shared" ca="1" si="111"/>
        <v/>
      </c>
      <c r="AC207" s="310" t="e">
        <f t="shared" ca="1" si="112"/>
        <v>#N/A</v>
      </c>
      <c r="AD207" s="323" t="e">
        <f t="shared" ca="1" si="113"/>
        <v>#N/A</v>
      </c>
      <c r="AE207" s="324" t="e">
        <f t="shared" ca="1" si="92"/>
        <v>#N/A</v>
      </c>
      <c r="AG207" s="306">
        <f t="shared" ca="1" si="114"/>
        <v>2.8329153729619154</v>
      </c>
      <c r="AH207" s="304">
        <f t="shared" ca="1" si="115"/>
        <v>-0.39721773102801233</v>
      </c>
    </row>
    <row r="208" spans="1:34" x14ac:dyDescent="0.2">
      <c r="A208" s="347">
        <f t="shared" ca="1" si="93"/>
        <v>0.1</v>
      </c>
      <c r="B208" s="304">
        <f t="shared" ca="1" si="94"/>
        <v>14.599999999999943</v>
      </c>
      <c r="D208" s="306">
        <f t="shared" ca="1" si="95"/>
        <v>-0.37929276743068313</v>
      </c>
      <c r="E208" s="307">
        <f t="shared" ca="1" si="96"/>
        <v>-9.6608347370780336</v>
      </c>
      <c r="F208" s="304">
        <f t="shared" ca="1" si="97"/>
        <v>9.6682775518992425</v>
      </c>
      <c r="G208" s="306">
        <f t="shared" ca="1" si="98"/>
        <v>21.978852819617298</v>
      </c>
      <c r="H208" s="307">
        <f t="shared" ca="1" si="99"/>
        <v>-9.6246695900366195</v>
      </c>
      <c r="I208" s="304">
        <f t="shared" ca="1" si="100"/>
        <v>23.993837458476186</v>
      </c>
      <c r="J208" s="306">
        <f t="shared" ca="1" si="101"/>
        <v>436.72473172045261</v>
      </c>
      <c r="K208" s="307">
        <f t="shared" ca="1" si="102"/>
        <v>1198.637830381809</v>
      </c>
      <c r="L208" s="304">
        <f t="shared" ca="1" si="87"/>
        <v>1275.7198515813382</v>
      </c>
      <c r="M208" s="306">
        <f t="shared" ca="1" si="103"/>
        <v>-0.41275109076801481</v>
      </c>
      <c r="N208" s="304">
        <f t="shared" ca="1" si="104"/>
        <v>-23.648895490428405</v>
      </c>
      <c r="P208" s="310">
        <f t="shared" ca="1" si="105"/>
        <v>23</v>
      </c>
      <c r="Q208" s="304">
        <f t="shared" ca="1" si="106"/>
        <v>0</v>
      </c>
      <c r="R208" s="306">
        <f t="shared" ca="1" si="107"/>
        <v>0</v>
      </c>
      <c r="S208" s="307">
        <f t="shared" ca="1" si="108"/>
        <v>3.0549999999999997</v>
      </c>
      <c r="T208" s="304">
        <f t="shared" ca="1" si="88"/>
        <v>29.969549999999998</v>
      </c>
      <c r="U208" s="311">
        <f t="shared" ca="1" si="89"/>
        <v>0</v>
      </c>
      <c r="V208" s="306">
        <f t="shared" ca="1" si="90"/>
        <v>1.0864692742084296</v>
      </c>
      <c r="W208" s="304">
        <f t="shared" ca="1" si="91"/>
        <v>1.280824844738889</v>
      </c>
      <c r="Y208" s="314" t="str">
        <f t="shared" ca="1" si="109"/>
        <v/>
      </c>
      <c r="Z208" s="315" t="str">
        <f t="shared" ca="1" si="110"/>
        <v/>
      </c>
      <c r="AA208" s="316" t="str">
        <f t="shared" ca="1" si="111"/>
        <v/>
      </c>
      <c r="AC208" s="310" t="e">
        <f t="shared" ca="1" si="112"/>
        <v>#N/A</v>
      </c>
      <c r="AD208" s="323" t="e">
        <f t="shared" ca="1" si="113"/>
        <v>#N/A</v>
      </c>
      <c r="AE208" s="324" t="e">
        <f t="shared" ca="1" si="92"/>
        <v>#N/A</v>
      </c>
      <c r="AG208" s="306">
        <f t="shared" ca="1" si="114"/>
        <v>3.1827613685057821</v>
      </c>
      <c r="AH208" s="304">
        <f t="shared" ca="1" si="115"/>
        <v>-0.40756996833403442</v>
      </c>
    </row>
    <row r="209" spans="1:34" x14ac:dyDescent="0.2">
      <c r="A209" s="347">
        <f t="shared" ca="1" si="93"/>
        <v>0.1</v>
      </c>
      <c r="B209" s="304">
        <f t="shared" ca="1" si="94"/>
        <v>14.699999999999942</v>
      </c>
      <c r="D209" s="306">
        <f t="shared" ca="1" si="95"/>
        <v>-0.38404652246038917</v>
      </c>
      <c r="E209" s="307">
        <f t="shared" ca="1" si="96"/>
        <v>-9.6418237573079946</v>
      </c>
      <c r="F209" s="304">
        <f t="shared" ca="1" si="97"/>
        <v>9.6494692651151954</v>
      </c>
      <c r="G209" s="306">
        <f t="shared" ca="1" si="98"/>
        <v>21.940448167371258</v>
      </c>
      <c r="H209" s="307">
        <f t="shared" ca="1" si="99"/>
        <v>-10.588851965767418</v>
      </c>
      <c r="I209" s="304">
        <f t="shared" ca="1" si="100"/>
        <v>24.362000158813753</v>
      </c>
      <c r="J209" s="306">
        <f t="shared" ca="1" si="101"/>
        <v>438.92069676980202</v>
      </c>
      <c r="K209" s="307">
        <f t="shared" ca="1" si="102"/>
        <v>1197.6271543040189</v>
      </c>
      <c r="L209" s="304">
        <f t="shared" ca="1" si="87"/>
        <v>1275.5242760446508</v>
      </c>
      <c r="M209" s="306">
        <f t="shared" ca="1" si="103"/>
        <v>-0.44964544429569214</v>
      </c>
      <c r="N209" s="304">
        <f t="shared" ca="1" si="104"/>
        <v>-25.762786235427917</v>
      </c>
      <c r="P209" s="310">
        <f t="shared" ca="1" si="105"/>
        <v>23</v>
      </c>
      <c r="Q209" s="304">
        <f t="shared" ca="1" si="106"/>
        <v>0</v>
      </c>
      <c r="R209" s="306">
        <f t="shared" ca="1" si="107"/>
        <v>0</v>
      </c>
      <c r="S209" s="307">
        <f t="shared" ca="1" si="108"/>
        <v>3.0549999999999997</v>
      </c>
      <c r="T209" s="304">
        <f t="shared" ca="1" si="88"/>
        <v>29.969549999999998</v>
      </c>
      <c r="U209" s="311">
        <f t="shared" ca="1" si="89"/>
        <v>0</v>
      </c>
      <c r="V209" s="306">
        <f t="shared" ca="1" si="90"/>
        <v>1.0865794821426942</v>
      </c>
      <c r="W209" s="304">
        <f t="shared" ca="1" si="91"/>
        <v>1.3205664296606321</v>
      </c>
      <c r="Y209" s="314" t="str">
        <f t="shared" ca="1" si="109"/>
        <v/>
      </c>
      <c r="Z209" s="315" t="str">
        <f t="shared" ca="1" si="110"/>
        <v/>
      </c>
      <c r="AA209" s="316" t="str">
        <f t="shared" ca="1" si="111"/>
        <v/>
      </c>
      <c r="AC209" s="310" t="e">
        <f t="shared" ca="1" si="112"/>
        <v>#N/A</v>
      </c>
      <c r="AD209" s="323" t="e">
        <f t="shared" ca="1" si="113"/>
        <v>#N/A</v>
      </c>
      <c r="AE209" s="324" t="e">
        <f t="shared" ca="1" si="92"/>
        <v>#N/A</v>
      </c>
      <c r="AG209" s="306">
        <f t="shared" ca="1" si="114"/>
        <v>3.5158388508050527</v>
      </c>
      <c r="AH209" s="304">
        <f t="shared" ca="1" si="115"/>
        <v>-0.41925526832696863</v>
      </c>
    </row>
    <row r="210" spans="1:34" x14ac:dyDescent="0.2">
      <c r="A210" s="347">
        <f t="shared" ca="1" si="93"/>
        <v>0.1</v>
      </c>
      <c r="B210" s="304">
        <f t="shared" ca="1" si="94"/>
        <v>14.799999999999942</v>
      </c>
      <c r="D210" s="306">
        <f t="shared" ca="1" si="95"/>
        <v>-0.38929747869608611</v>
      </c>
      <c r="E210" s="307">
        <f t="shared" ca="1" si="96"/>
        <v>-9.6221180870548633</v>
      </c>
      <c r="F210" s="304">
        <f t="shared" ca="1" si="97"/>
        <v>9.6299900834916485</v>
      </c>
      <c r="G210" s="306">
        <f t="shared" ca="1" si="98"/>
        <v>21.901518419501649</v>
      </c>
      <c r="H210" s="307">
        <f t="shared" ca="1" si="99"/>
        <v>-11.551063774472905</v>
      </c>
      <c r="I210" s="304">
        <f t="shared" ca="1" si="100"/>
        <v>24.760928565013675</v>
      </c>
      <c r="J210" s="306">
        <f t="shared" ca="1" si="101"/>
        <v>441.11279509914567</v>
      </c>
      <c r="K210" s="307">
        <f t="shared" ca="1" si="102"/>
        <v>1196.5201585170068</v>
      </c>
      <c r="L210" s="304">
        <f t="shared" ca="1" si="87"/>
        <v>1275.2415409394976</v>
      </c>
      <c r="M210" s="306">
        <f t="shared" ca="1" si="103"/>
        <v>-0.48533382371635408</v>
      </c>
      <c r="N210" s="304">
        <f t="shared" ca="1" si="104"/>
        <v>-27.807579753893389</v>
      </c>
      <c r="P210" s="310">
        <f t="shared" ca="1" si="105"/>
        <v>23</v>
      </c>
      <c r="Q210" s="304">
        <f t="shared" ca="1" si="106"/>
        <v>0</v>
      </c>
      <c r="R210" s="306">
        <f t="shared" ca="1" si="107"/>
        <v>0</v>
      </c>
      <c r="S210" s="307">
        <f t="shared" ca="1" si="108"/>
        <v>3.0549999999999997</v>
      </c>
      <c r="T210" s="304">
        <f t="shared" ca="1" si="88"/>
        <v>29.969549999999998</v>
      </c>
      <c r="U210" s="311">
        <f t="shared" ca="1" si="89"/>
        <v>0</v>
      </c>
      <c r="V210" s="306">
        <f t="shared" ca="1" si="90"/>
        <v>1.0867002052014294</v>
      </c>
      <c r="W210" s="304">
        <f t="shared" ca="1" si="91"/>
        <v>1.3643207140708133</v>
      </c>
      <c r="Y210" s="314" t="str">
        <f t="shared" ca="1" si="109"/>
        <v/>
      </c>
      <c r="Z210" s="315" t="str">
        <f t="shared" ca="1" si="110"/>
        <v/>
      </c>
      <c r="AA210" s="316" t="str">
        <f t="shared" ca="1" si="111"/>
        <v/>
      </c>
      <c r="AC210" s="310" t="e">
        <f t="shared" ca="1" si="112"/>
        <v>#N/A</v>
      </c>
      <c r="AD210" s="323" t="e">
        <f t="shared" ca="1" si="113"/>
        <v>#N/A</v>
      </c>
      <c r="AE210" s="324" t="e">
        <f t="shared" ca="1" si="92"/>
        <v>#N/A</v>
      </c>
      <c r="AG210" s="306">
        <f t="shared" ca="1" si="114"/>
        <v>3.8316157236443664</v>
      </c>
      <c r="AH210" s="304">
        <f t="shared" ca="1" si="115"/>
        <v>-0.43226397042901216</v>
      </c>
    </row>
    <row r="211" spans="1:34" x14ac:dyDescent="0.2">
      <c r="A211" s="347">
        <f t="shared" ca="1" si="93"/>
        <v>0.1</v>
      </c>
      <c r="B211" s="304">
        <f t="shared" ca="1" si="94"/>
        <v>14.899999999999942</v>
      </c>
      <c r="D211" s="306">
        <f t="shared" ca="1" si="95"/>
        <v>-0.39501406215640544</v>
      </c>
      <c r="E211" s="307">
        <f t="shared" ca="1" si="96"/>
        <v>-9.6016659230476282</v>
      </c>
      <c r="F211" s="304">
        <f t="shared" ca="1" si="97"/>
        <v>9.6097879584887504</v>
      </c>
      <c r="G211" s="306">
        <f t="shared" ca="1" si="98"/>
        <v>21.862017013286007</v>
      </c>
      <c r="H211" s="307">
        <f t="shared" ca="1" si="99"/>
        <v>-12.511230366777667</v>
      </c>
      <c r="I211" s="304">
        <f t="shared" ca="1" si="100"/>
        <v>25.188860100841929</v>
      </c>
      <c r="J211" s="306">
        <f t="shared" ca="1" si="101"/>
        <v>443.30097187078508</v>
      </c>
      <c r="K211" s="307">
        <f t="shared" ca="1" si="102"/>
        <v>1195.3170438099444</v>
      </c>
      <c r="L211" s="304">
        <f t="shared" ca="1" si="87"/>
        <v>1274.8719884302609</v>
      </c>
      <c r="M211" s="306">
        <f t="shared" ca="1" si="103"/>
        <v>-0.51978894029079692</v>
      </c>
      <c r="N211" s="304">
        <f t="shared" ca="1" si="104"/>
        <v>-29.781712516240212</v>
      </c>
      <c r="P211" s="310">
        <f t="shared" ca="1" si="105"/>
        <v>23</v>
      </c>
      <c r="Q211" s="304">
        <f t="shared" ca="1" si="106"/>
        <v>0</v>
      </c>
      <c r="R211" s="306">
        <f t="shared" ca="1" si="107"/>
        <v>0</v>
      </c>
      <c r="S211" s="307">
        <f t="shared" ca="1" si="108"/>
        <v>3.0549999999999997</v>
      </c>
      <c r="T211" s="304">
        <f t="shared" ca="1" si="88"/>
        <v>29.969549999999998</v>
      </c>
      <c r="U211" s="311">
        <f t="shared" ca="1" si="89"/>
        <v>0</v>
      </c>
      <c r="V211" s="306">
        <f t="shared" ca="1" si="90"/>
        <v>1.0868314247774071</v>
      </c>
      <c r="W211" s="304">
        <f t="shared" ca="1" si="91"/>
        <v>1.4120565356721093</v>
      </c>
      <c r="Y211" s="314" t="str">
        <f t="shared" ca="1" si="109"/>
        <v/>
      </c>
      <c r="Z211" s="315" t="str">
        <f t="shared" ca="1" si="110"/>
        <v/>
      </c>
      <c r="AA211" s="316" t="str">
        <f t="shared" ca="1" si="111"/>
        <v/>
      </c>
      <c r="AC211" s="310" t="e">
        <f t="shared" ca="1" si="112"/>
        <v>#N/A</v>
      </c>
      <c r="AD211" s="323" t="e">
        <f t="shared" ca="1" si="113"/>
        <v>#N/A</v>
      </c>
      <c r="AE211" s="324" t="e">
        <f t="shared" ca="1" si="92"/>
        <v>#N/A</v>
      </c>
      <c r="AG211" s="306">
        <f t="shared" ca="1" si="114"/>
        <v>4.1298147358056987</v>
      </c>
      <c r="AH211" s="304">
        <f t="shared" ca="1" si="115"/>
        <v>-0.44658615845198479</v>
      </c>
    </row>
    <row r="212" spans="1:34" x14ac:dyDescent="0.2">
      <c r="A212" s="347">
        <f t="shared" ca="1" si="93"/>
        <v>0.1</v>
      </c>
      <c r="B212" s="304">
        <f t="shared" ca="1" si="94"/>
        <v>14.999999999999941</v>
      </c>
      <c r="D212" s="306">
        <f t="shared" ca="1" si="95"/>
        <v>-0.4011645831307778</v>
      </c>
      <c r="E212" s="307">
        <f t="shared" ca="1" si="96"/>
        <v>-9.5804208851593486</v>
      </c>
      <c r="F212" s="304">
        <f t="shared" ca="1" si="97"/>
        <v>9.5888162647719941</v>
      </c>
      <c r="G212" s="306">
        <f t="shared" ca="1" si="98"/>
        <v>21.821900554972927</v>
      </c>
      <c r="H212" s="307">
        <f t="shared" ca="1" si="99"/>
        <v>-13.469272455293602</v>
      </c>
      <c r="I212" s="304">
        <f t="shared" ca="1" si="100"/>
        <v>25.644037207625065</v>
      </c>
      <c r="J212" s="306">
        <f t="shared" ca="1" si="101"/>
        <v>445.48516774919801</v>
      </c>
      <c r="K212" s="307">
        <f t="shared" ca="1" si="102"/>
        <v>1194.0180186688408</v>
      </c>
      <c r="L212" s="304">
        <f t="shared" ca="1" si="87"/>
        <v>1274.4159696074103</v>
      </c>
      <c r="M212" s="306">
        <f t="shared" ca="1" si="103"/>
        <v>-0.55299704940352901</v>
      </c>
      <c r="N212" s="304">
        <f t="shared" ca="1" si="104"/>
        <v>-31.68439701400969</v>
      </c>
      <c r="P212" s="310">
        <f t="shared" ca="1" si="105"/>
        <v>23</v>
      </c>
      <c r="Q212" s="304">
        <f t="shared" ca="1" si="106"/>
        <v>0</v>
      </c>
      <c r="R212" s="306">
        <f t="shared" ca="1" si="107"/>
        <v>0</v>
      </c>
      <c r="S212" s="307">
        <f t="shared" ca="1" si="108"/>
        <v>3.0549999999999997</v>
      </c>
      <c r="T212" s="304">
        <f t="shared" ca="1" si="88"/>
        <v>29.969549999999998</v>
      </c>
      <c r="U212" s="311">
        <f t="shared" ca="1" si="89"/>
        <v>0</v>
      </c>
      <c r="V212" s="306">
        <f t="shared" ca="1" si="90"/>
        <v>1.0869731217005734</v>
      </c>
      <c r="W212" s="304">
        <f t="shared" ca="1" si="91"/>
        <v>1.4637417868776081</v>
      </c>
      <c r="Y212" s="314" t="str">
        <f t="shared" ca="1" si="109"/>
        <v/>
      </c>
      <c r="Z212" s="315" t="str">
        <f t="shared" ca="1" si="110"/>
        <v/>
      </c>
      <c r="AA212" s="316" t="str">
        <f t="shared" ca="1" si="111"/>
        <v/>
      </c>
      <c r="AC212" s="310">
        <f t="shared" ca="1" si="112"/>
        <v>14.999999999999941</v>
      </c>
      <c r="AD212" s="323">
        <f t="shared" ca="1" si="113"/>
        <v>445.48516774919801</v>
      </c>
      <c r="AE212" s="324" t="e">
        <f t="shared" ca="1" si="92"/>
        <v>#N/A</v>
      </c>
      <c r="AG212" s="306">
        <f t="shared" ca="1" si="114"/>
        <v>4.4103855958003644</v>
      </c>
      <c r="AH212" s="304">
        <f t="shared" ca="1" si="115"/>
        <v>-0.46221163197123061</v>
      </c>
    </row>
    <row r="213" spans="1:34" x14ac:dyDescent="0.2">
      <c r="A213" s="347">
        <f t="shared" ca="1" si="93"/>
        <v>0.1</v>
      </c>
      <c r="B213" s="304">
        <f t="shared" ca="1" si="94"/>
        <v>15.099999999999941</v>
      </c>
      <c r="D213" s="306">
        <f t="shared" ca="1" si="95"/>
        <v>-0.40771757326915109</v>
      </c>
      <c r="E213" s="307">
        <f t="shared" ca="1" si="96"/>
        <v>-9.5583418520151842</v>
      </c>
      <c r="F213" s="304">
        <f t="shared" ca="1" si="97"/>
        <v>9.5670336353301035</v>
      </c>
      <c r="G213" s="306">
        <f t="shared" ca="1" si="98"/>
        <v>21.781128797646012</v>
      </c>
      <c r="H213" s="307">
        <f t="shared" ca="1" si="99"/>
        <v>-14.42510664049512</v>
      </c>
      <c r="I213" s="304">
        <f t="shared" ca="1" si="100"/>
        <v>26.124725324667068</v>
      </c>
      <c r="J213" s="306">
        <f t="shared" ca="1" si="101"/>
        <v>447.66531921682895</v>
      </c>
      <c r="K213" s="307">
        <f t="shared" ca="1" si="102"/>
        <v>1192.6232997140514</v>
      </c>
      <c r="L213" s="304">
        <f t="shared" ca="1" si="87"/>
        <v>1273.8738450295373</v>
      </c>
      <c r="M213" s="306">
        <f t="shared" ca="1" si="103"/>
        <v>-0.58495635850286232</v>
      </c>
      <c r="N213" s="304">
        <f t="shared" ca="1" si="104"/>
        <v>-33.515530541555535</v>
      </c>
      <c r="P213" s="310">
        <f t="shared" ca="1" si="105"/>
        <v>23</v>
      </c>
      <c r="Q213" s="304">
        <f t="shared" ca="1" si="106"/>
        <v>0</v>
      </c>
      <c r="R213" s="306">
        <f t="shared" ca="1" si="107"/>
        <v>0</v>
      </c>
      <c r="S213" s="307">
        <f t="shared" ca="1" si="108"/>
        <v>3.0549999999999997</v>
      </c>
      <c r="T213" s="304">
        <f t="shared" ca="1" si="88"/>
        <v>29.969549999999998</v>
      </c>
      <c r="U213" s="311">
        <f t="shared" ca="1" si="89"/>
        <v>0</v>
      </c>
      <c r="V213" s="306">
        <f t="shared" ca="1" si="90"/>
        <v>1.0871252761880192</v>
      </c>
      <c r="W213" s="304">
        <f t="shared" ca="1" si="91"/>
        <v>1.5193433480752299</v>
      </c>
      <c r="Y213" s="314" t="str">
        <f t="shared" ca="1" si="109"/>
        <v/>
      </c>
      <c r="Z213" s="315" t="str">
        <f t="shared" ca="1" si="110"/>
        <v/>
      </c>
      <c r="AA213" s="316" t="str">
        <f t="shared" ca="1" si="111"/>
        <v/>
      </c>
      <c r="AC213" s="310" t="e">
        <f t="shared" ca="1" si="112"/>
        <v>#N/A</v>
      </c>
      <c r="AD213" s="323" t="e">
        <f t="shared" ca="1" si="113"/>
        <v>#N/A</v>
      </c>
      <c r="AE213" s="324" t="e">
        <f t="shared" ca="1" si="92"/>
        <v>#N/A</v>
      </c>
      <c r="AG213" s="306">
        <f t="shared" ca="1" si="114"/>
        <v>4.6734738885653435</v>
      </c>
      <c r="AH213" s="304">
        <f t="shared" ca="1" si="115"/>
        <v>-0.47912988113833332</v>
      </c>
    </row>
    <row r="214" spans="1:34" x14ac:dyDescent="0.2">
      <c r="A214" s="347">
        <f t="shared" ca="1" si="93"/>
        <v>0.1</v>
      </c>
      <c r="B214" s="304">
        <f t="shared" ca="1" si="94"/>
        <v>15.199999999999941</v>
      </c>
      <c r="D214" s="306">
        <f t="shared" ca="1" si="95"/>
        <v>-0.41464207039587381</v>
      </c>
      <c r="E214" s="307">
        <f t="shared" ca="1" si="96"/>
        <v>-9.5353927407222994</v>
      </c>
      <c r="F214" s="304">
        <f t="shared" ca="1" si="97"/>
        <v>9.5444037407457625</v>
      </c>
      <c r="G214" s="306">
        <f t="shared" ca="1" si="98"/>
        <v>21.739664590606424</v>
      </c>
      <c r="H214" s="307">
        <f t="shared" ca="1" si="99"/>
        <v>-15.37864591456735</v>
      </c>
      <c r="I214" s="304">
        <f t="shared" ca="1" si="100"/>
        <v>26.629227677078916</v>
      </c>
      <c r="J214" s="306">
        <f t="shared" ca="1" si="101"/>
        <v>449.84135888624155</v>
      </c>
      <c r="K214" s="307">
        <f t="shared" ca="1" si="102"/>
        <v>1191.1331120862983</v>
      </c>
      <c r="L214" s="304">
        <f t="shared" ca="1" si="87"/>
        <v>1273.2459852177076</v>
      </c>
      <c r="M214" s="306">
        <f t="shared" ca="1" si="103"/>
        <v>-0.61567538107816533</v>
      </c>
      <c r="N214" s="304">
        <f t="shared" ca="1" si="104"/>
        <v>-35.275600885887499</v>
      </c>
      <c r="P214" s="310">
        <f t="shared" ca="1" si="105"/>
        <v>23</v>
      </c>
      <c r="Q214" s="304">
        <f t="shared" ca="1" si="106"/>
        <v>0</v>
      </c>
      <c r="R214" s="306">
        <f t="shared" ca="1" si="107"/>
        <v>0</v>
      </c>
      <c r="S214" s="307">
        <f t="shared" ca="1" si="108"/>
        <v>3.0549999999999997</v>
      </c>
      <c r="T214" s="304">
        <f t="shared" ca="1" si="88"/>
        <v>29.969549999999998</v>
      </c>
      <c r="U214" s="311">
        <f t="shared" ca="1" si="89"/>
        <v>0</v>
      </c>
      <c r="V214" s="306">
        <f t="shared" ca="1" si="90"/>
        <v>1.0872878677994333</v>
      </c>
      <c r="W214" s="304">
        <f t="shared" ca="1" si="91"/>
        <v>1.5788270307032413</v>
      </c>
      <c r="Y214" s="314" t="str">
        <f t="shared" ca="1" si="109"/>
        <v/>
      </c>
      <c r="Z214" s="315" t="str">
        <f t="shared" ca="1" si="110"/>
        <v/>
      </c>
      <c r="AA214" s="316" t="str">
        <f t="shared" ca="1" si="111"/>
        <v/>
      </c>
      <c r="AC214" s="310" t="e">
        <f t="shared" ca="1" si="112"/>
        <v>#N/A</v>
      </c>
      <c r="AD214" s="323" t="e">
        <f t="shared" ca="1" si="113"/>
        <v>#N/A</v>
      </c>
      <c r="AE214" s="324" t="e">
        <f t="shared" ca="1" si="92"/>
        <v>#N/A</v>
      </c>
      <c r="AG214" s="306">
        <f t="shared" ca="1" si="114"/>
        <v>4.9193889392727961</v>
      </c>
      <c r="AH214" s="304">
        <f t="shared" ca="1" si="115"/>
        <v>-0.49733006483640918</v>
      </c>
    </row>
    <row r="215" spans="1:34" x14ac:dyDescent="0.2">
      <c r="A215" s="347">
        <f t="shared" ca="1" si="93"/>
        <v>0.1</v>
      </c>
      <c r="B215" s="304">
        <f t="shared" ca="1" si="94"/>
        <v>15.29999999999994</v>
      </c>
      <c r="D215" s="306">
        <f t="shared" ca="1" si="95"/>
        <v>-0.42190785115644108</v>
      </c>
      <c r="E215" s="307">
        <f t="shared" ca="1" si="96"/>
        <v>-9.5115422466860657</v>
      </c>
      <c r="F215" s="304">
        <f t="shared" ca="1" si="97"/>
        <v>9.520895028586402</v>
      </c>
      <c r="G215" s="306">
        <f t="shared" ca="1" si="98"/>
        <v>21.69747380549078</v>
      </c>
      <c r="H215" s="307">
        <f t="shared" ca="1" si="99"/>
        <v>-16.329800139235957</v>
      </c>
      <c r="I215" s="304">
        <f t="shared" ca="1" si="100"/>
        <v>27.155897004653504</v>
      </c>
      <c r="J215" s="306">
        <f t="shared" ca="1" si="101"/>
        <v>452.01321580604639</v>
      </c>
      <c r="K215" s="307">
        <f t="shared" ca="1" si="102"/>
        <v>1189.5476897836081</v>
      </c>
      <c r="L215" s="304">
        <f t="shared" ca="1" si="87"/>
        <v>1272.5327711036925</v>
      </c>
      <c r="M215" s="306">
        <f t="shared" ca="1" si="103"/>
        <v>-0.64517131137115513</v>
      </c>
      <c r="N215" s="304">
        <f t="shared" ca="1" si="104"/>
        <v>-36.965593204487888</v>
      </c>
      <c r="P215" s="310">
        <f t="shared" ca="1" si="105"/>
        <v>23</v>
      </c>
      <c r="Q215" s="304">
        <f t="shared" ca="1" si="106"/>
        <v>0</v>
      </c>
      <c r="R215" s="306">
        <f t="shared" ca="1" si="107"/>
        <v>0</v>
      </c>
      <c r="S215" s="307">
        <f t="shared" ca="1" si="108"/>
        <v>3.0549999999999997</v>
      </c>
      <c r="T215" s="304">
        <f t="shared" ca="1" si="88"/>
        <v>29.969549999999998</v>
      </c>
      <c r="U215" s="311">
        <f t="shared" ca="1" si="89"/>
        <v>0</v>
      </c>
      <c r="V215" s="306">
        <f t="shared" ca="1" si="90"/>
        <v>1.0874608753977795</v>
      </c>
      <c r="W215" s="304">
        <f t="shared" ca="1" si="91"/>
        <v>1.6421575296581801</v>
      </c>
      <c r="Y215" s="314" t="str">
        <f t="shared" ca="1" si="109"/>
        <v/>
      </c>
      <c r="Z215" s="315" t="str">
        <f t="shared" ca="1" si="110"/>
        <v/>
      </c>
      <c r="AA215" s="316" t="str">
        <f t="shared" ca="1" si="111"/>
        <v/>
      </c>
      <c r="AC215" s="310" t="e">
        <f t="shared" ca="1" si="112"/>
        <v>#N/A</v>
      </c>
      <c r="AD215" s="323" t="e">
        <f t="shared" ca="1" si="113"/>
        <v>#N/A</v>
      </c>
      <c r="AE215" s="324" t="e">
        <f t="shared" ca="1" si="92"/>
        <v>#N/A</v>
      </c>
      <c r="AG215" s="306">
        <f t="shared" ca="1" si="114"/>
        <v>5.1485723432737691</v>
      </c>
      <c r="AH215" s="304">
        <f t="shared" ca="1" si="115"/>
        <v>-0.51680099204688756</v>
      </c>
    </row>
    <row r="216" spans="1:34" x14ac:dyDescent="0.2">
      <c r="A216" s="347">
        <f t="shared" ca="1" si="93"/>
        <v>0.1</v>
      </c>
      <c r="B216" s="304">
        <f t="shared" ca="1" si="94"/>
        <v>15.39999999999994</v>
      </c>
      <c r="D216" s="306">
        <f t="shared" ca="1" si="95"/>
        <v>-0.42948561397013857</v>
      </c>
      <c r="E216" s="307">
        <f t="shared" ca="1" si="96"/>
        <v>-9.486763557744931</v>
      </c>
      <c r="F216" s="304">
        <f t="shared" ca="1" si="97"/>
        <v>9.4964804371495752</v>
      </c>
      <c r="G216" s="306">
        <f t="shared" ca="1" si="98"/>
        <v>21.654525244093765</v>
      </c>
      <c r="H216" s="307">
        <f t="shared" ca="1" si="99"/>
        <v>-17.278476495010448</v>
      </c>
      <c r="I216" s="304">
        <f t="shared" ca="1" si="100"/>
        <v>27.703144470181044</v>
      </c>
      <c r="J216" s="306">
        <f t="shared" ca="1" si="101"/>
        <v>454.18081575852563</v>
      </c>
      <c r="K216" s="307">
        <f t="shared" ca="1" si="102"/>
        <v>1187.8672759518959</v>
      </c>
      <c r="L216" s="304">
        <f t="shared" ca="1" si="87"/>
        <v>1271.7345944340971</v>
      </c>
      <c r="M216" s="306">
        <f t="shared" ca="1" si="103"/>
        <v>-0.67346847595062231</v>
      </c>
      <c r="N216" s="304">
        <f t="shared" ca="1" si="104"/>
        <v>-38.586901307078442</v>
      </c>
      <c r="P216" s="310">
        <f t="shared" ca="1" si="105"/>
        <v>23</v>
      </c>
      <c r="Q216" s="304">
        <f t="shared" ca="1" si="106"/>
        <v>0</v>
      </c>
      <c r="R216" s="306">
        <f t="shared" ca="1" si="107"/>
        <v>0</v>
      </c>
      <c r="S216" s="307">
        <f t="shared" ca="1" si="108"/>
        <v>3.0549999999999997</v>
      </c>
      <c r="T216" s="304">
        <f t="shared" ca="1" si="88"/>
        <v>29.969549999999998</v>
      </c>
      <c r="U216" s="311">
        <f t="shared" ca="1" si="89"/>
        <v>0</v>
      </c>
      <c r="V216" s="306">
        <f t="shared" ca="1" si="90"/>
        <v>1.0876442771148898</v>
      </c>
      <c r="W216" s="304">
        <f t="shared" ca="1" si="91"/>
        <v>1.7092983845039658</v>
      </c>
      <c r="Y216" s="314" t="str">
        <f t="shared" ca="1" si="109"/>
        <v/>
      </c>
      <c r="Z216" s="315" t="str">
        <f t="shared" ca="1" si="110"/>
        <v/>
      </c>
      <c r="AA216" s="316" t="str">
        <f t="shared" ca="1" si="111"/>
        <v/>
      </c>
      <c r="AC216" s="310" t="e">
        <f t="shared" ca="1" si="112"/>
        <v>#N/A</v>
      </c>
      <c r="AD216" s="323" t="e">
        <f t="shared" ca="1" si="113"/>
        <v>#N/A</v>
      </c>
      <c r="AE216" s="324" t="e">
        <f t="shared" ca="1" si="92"/>
        <v>#N/A</v>
      </c>
      <c r="AG216" s="306">
        <f t="shared" ca="1" si="114"/>
        <v>5.361568427743685</v>
      </c>
      <c r="AH216" s="304">
        <f t="shared" ca="1" si="115"/>
        <v>-0.53753110627109013</v>
      </c>
    </row>
    <row r="217" spans="1:34" x14ac:dyDescent="0.2">
      <c r="A217" s="347">
        <f t="shared" ca="1" si="93"/>
        <v>0.1</v>
      </c>
      <c r="B217" s="304">
        <f t="shared" ca="1" si="94"/>
        <v>15.49999999999994</v>
      </c>
      <c r="D217" s="306">
        <f t="shared" ca="1" si="95"/>
        <v>-0.43734711639979224</v>
      </c>
      <c r="E217" s="307">
        <f t="shared" ca="1" si="96"/>
        <v>-9.461034054744033</v>
      </c>
      <c r="F217" s="304">
        <f t="shared" ca="1" si="97"/>
        <v>9.471137095684421</v>
      </c>
      <c r="G217" s="306">
        <f t="shared" ca="1" si="98"/>
        <v>21.610790532453787</v>
      </c>
      <c r="H217" s="307">
        <f t="shared" ca="1" si="99"/>
        <v>-18.224579900484851</v>
      </c>
      <c r="I217" s="304">
        <f t="shared" ca="1" si="100"/>
        <v>28.269446050227987</v>
      </c>
      <c r="J217" s="306">
        <f t="shared" ca="1" si="101"/>
        <v>456.34408154735303</v>
      </c>
      <c r="K217" s="307">
        <f t="shared" ca="1" si="102"/>
        <v>1186.0921231321211</v>
      </c>
      <c r="L217" s="304">
        <f t="shared" ca="1" si="87"/>
        <v>1270.8518581327094</v>
      </c>
      <c r="M217" s="306">
        <f t="shared" ca="1" si="103"/>
        <v>-0.70059690091571725</v>
      </c>
      <c r="N217" s="304">
        <f t="shared" ca="1" si="104"/>
        <v>-40.141245562415719</v>
      </c>
      <c r="P217" s="310">
        <f t="shared" ca="1" si="105"/>
        <v>23</v>
      </c>
      <c r="Q217" s="304">
        <f t="shared" ca="1" si="106"/>
        <v>0</v>
      </c>
      <c r="R217" s="306">
        <f t="shared" ca="1" si="107"/>
        <v>0</v>
      </c>
      <c r="S217" s="307">
        <f t="shared" ca="1" si="108"/>
        <v>3.0549999999999997</v>
      </c>
      <c r="T217" s="304">
        <f t="shared" ca="1" si="88"/>
        <v>29.969549999999998</v>
      </c>
      <c r="U217" s="311">
        <f t="shared" ca="1" si="89"/>
        <v>0</v>
      </c>
      <c r="V217" s="306">
        <f t="shared" ca="1" si="90"/>
        <v>1.0878380503216611</v>
      </c>
      <c r="W217" s="304">
        <f t="shared" ca="1" si="91"/>
        <v>1.7802119489207149</v>
      </c>
      <c r="Y217" s="314" t="str">
        <f t="shared" ca="1" si="109"/>
        <v/>
      </c>
      <c r="Z217" s="315" t="str">
        <f t="shared" ca="1" si="110"/>
        <v/>
      </c>
      <c r="AA217" s="316" t="str">
        <f t="shared" ca="1" si="111"/>
        <v/>
      </c>
      <c r="AC217" s="310" t="e">
        <f t="shared" ca="1" si="112"/>
        <v>#N/A</v>
      </c>
      <c r="AD217" s="323" t="e">
        <f t="shared" ca="1" si="113"/>
        <v>#N/A</v>
      </c>
      <c r="AE217" s="324" t="e">
        <f t="shared" ca="1" si="92"/>
        <v>#N/A</v>
      </c>
      <c r="AG217" s="306">
        <f t="shared" ca="1" si="114"/>
        <v>5.5589974822764514</v>
      </c>
      <c r="AH217" s="304">
        <f t="shared" ca="1" si="115"/>
        <v>-0.55950847283272209</v>
      </c>
    </row>
    <row r="218" spans="1:34" x14ac:dyDescent="0.2">
      <c r="A218" s="347">
        <f t="shared" ca="1" si="93"/>
        <v>0.1</v>
      </c>
      <c r="B218" s="304">
        <f t="shared" ca="1" si="94"/>
        <v>15.599999999999939</v>
      </c>
      <c r="D218" s="306">
        <f t="shared" ca="1" si="95"/>
        <v>-0.44546527203776504</v>
      </c>
      <c r="E218" s="307">
        <f t="shared" ca="1" si="96"/>
        <v>-9.4343350084323987</v>
      </c>
      <c r="F218" s="304">
        <f t="shared" ca="1" si="97"/>
        <v>9.4448460209748681</v>
      </c>
      <c r="G218" s="306">
        <f t="shared" ca="1" si="98"/>
        <v>21.56624400525001</v>
      </c>
      <c r="H218" s="307">
        <f t="shared" ca="1" si="99"/>
        <v>-19.168013401328093</v>
      </c>
      <c r="I218" s="304">
        <f t="shared" ca="1" si="100"/>
        <v>28.853346742578672</v>
      </c>
      <c r="J218" s="306">
        <f t="shared" ca="1" si="101"/>
        <v>458.50293327423822</v>
      </c>
      <c r="K218" s="307">
        <f t="shared" ca="1" si="102"/>
        <v>1184.2224934670305</v>
      </c>
      <c r="L218" s="304">
        <f t="shared" ca="1" si="87"/>
        <v>1269.8849766236119</v>
      </c>
      <c r="M218" s="306">
        <f t="shared" ca="1" si="103"/>
        <v>-0.72659101839739537</v>
      </c>
      <c r="N218" s="304">
        <f t="shared" ca="1" si="104"/>
        <v>-41.630598786283109</v>
      </c>
      <c r="P218" s="310">
        <f t="shared" ca="1" si="105"/>
        <v>23</v>
      </c>
      <c r="Q218" s="304">
        <f t="shared" ca="1" si="106"/>
        <v>0</v>
      </c>
      <c r="R218" s="306">
        <f t="shared" ca="1" si="107"/>
        <v>0</v>
      </c>
      <c r="S218" s="307">
        <f t="shared" ca="1" si="108"/>
        <v>3.0549999999999997</v>
      </c>
      <c r="T218" s="304">
        <f t="shared" ca="1" si="88"/>
        <v>29.969549999999998</v>
      </c>
      <c r="U218" s="311">
        <f t="shared" ca="1" si="89"/>
        <v>0</v>
      </c>
      <c r="V218" s="306">
        <f t="shared" ca="1" si="90"/>
        <v>1.0880421716025235</v>
      </c>
      <c r="W218" s="304">
        <f t="shared" ca="1" si="91"/>
        <v>1.8548593678199332</v>
      </c>
      <c r="Y218" s="314" t="str">
        <f t="shared" ca="1" si="109"/>
        <v/>
      </c>
      <c r="Z218" s="315" t="str">
        <f t="shared" ca="1" si="110"/>
        <v/>
      </c>
      <c r="AA218" s="316" t="str">
        <f t="shared" ca="1" si="111"/>
        <v/>
      </c>
      <c r="AC218" s="310" t="e">
        <f t="shared" ca="1" si="112"/>
        <v>#N/A</v>
      </c>
      <c r="AD218" s="323" t="e">
        <f t="shared" ca="1" si="113"/>
        <v>#N/A</v>
      </c>
      <c r="AE218" s="324" t="e">
        <f t="shared" ca="1" si="92"/>
        <v>#N/A</v>
      </c>
      <c r="AG218" s="306">
        <f t="shared" ca="1" si="114"/>
        <v>5.7415322251890384</v>
      </c>
      <c r="AH218" s="304">
        <f t="shared" ca="1" si="115"/>
        <v>-0.58272076887748447</v>
      </c>
    </row>
    <row r="219" spans="1:34" x14ac:dyDescent="0.2">
      <c r="A219" s="347">
        <f t="shared" ca="1" si="93"/>
        <v>0.1</v>
      </c>
      <c r="B219" s="304">
        <f t="shared" ca="1" si="94"/>
        <v>15.699999999999939</v>
      </c>
      <c r="D219" s="306">
        <f t="shared" ca="1" si="95"/>
        <v>-0.45381421245758918</v>
      </c>
      <c r="E219" s="307">
        <f t="shared" ca="1" si="96"/>
        <v>-9.4066512803999327</v>
      </c>
      <c r="F219" s="304">
        <f t="shared" ca="1" si="97"/>
        <v>9.4175918180009379</v>
      </c>
      <c r="G219" s="306">
        <f t="shared" ca="1" si="98"/>
        <v>21.520862584004252</v>
      </c>
      <c r="H219" s="307">
        <f t="shared" ca="1" si="99"/>
        <v>-20.108678529368085</v>
      </c>
      <c r="I219" s="304">
        <f t="shared" ca="1" si="100"/>
        <v>29.453462929799329</v>
      </c>
      <c r="J219" s="306">
        <f t="shared" ca="1" si="101"/>
        <v>460.65728860370092</v>
      </c>
      <c r="K219" s="307">
        <f t="shared" ca="1" si="102"/>
        <v>1182.2586588704958</v>
      </c>
      <c r="L219" s="304">
        <f t="shared" ca="1" si="87"/>
        <v>1268.8343761176936</v>
      </c>
      <c r="M219" s="306">
        <f t="shared" ca="1" si="103"/>
        <v>-0.75148852369590957</v>
      </c>
      <c r="N219" s="304">
        <f t="shared" ca="1" si="104"/>
        <v>-43.057120760292577</v>
      </c>
      <c r="P219" s="310">
        <f t="shared" ca="1" si="105"/>
        <v>23</v>
      </c>
      <c r="Q219" s="304">
        <f t="shared" ca="1" si="106"/>
        <v>0</v>
      </c>
      <c r="R219" s="306">
        <f t="shared" ca="1" si="107"/>
        <v>0</v>
      </c>
      <c r="S219" s="307">
        <f t="shared" ca="1" si="108"/>
        <v>3.0549999999999997</v>
      </c>
      <c r="T219" s="304">
        <f t="shared" ca="1" si="88"/>
        <v>29.969549999999998</v>
      </c>
      <c r="U219" s="311">
        <f t="shared" ca="1" si="89"/>
        <v>0</v>
      </c>
      <c r="V219" s="306">
        <f t="shared" ca="1" si="90"/>
        <v>1.0882566167338474</v>
      </c>
      <c r="W219" s="304">
        <f t="shared" ca="1" si="91"/>
        <v>1.9332005615555599</v>
      </c>
      <c r="Y219" s="314" t="str">
        <f t="shared" ca="1" si="109"/>
        <v/>
      </c>
      <c r="Z219" s="315" t="str">
        <f t="shared" ca="1" si="110"/>
        <v/>
      </c>
      <c r="AA219" s="316" t="str">
        <f t="shared" ca="1" si="111"/>
        <v/>
      </c>
      <c r="AC219" s="310" t="e">
        <f t="shared" ca="1" si="112"/>
        <v>#N/A</v>
      </c>
      <c r="AD219" s="323" t="e">
        <f t="shared" ca="1" si="113"/>
        <v>#N/A</v>
      </c>
      <c r="AE219" s="324" t="e">
        <f t="shared" ca="1" si="92"/>
        <v>#N/A</v>
      </c>
      <c r="AG219" s="306">
        <f t="shared" ca="1" si="114"/>
        <v>5.9098776750837185</v>
      </c>
      <c r="AH219" s="304">
        <f t="shared" ca="1" si="115"/>
        <v>-0.60715527588213858</v>
      </c>
    </row>
    <row r="220" spans="1:34" x14ac:dyDescent="0.2">
      <c r="A220" s="347">
        <f t="shared" ca="1" si="93"/>
        <v>0.1</v>
      </c>
      <c r="B220" s="304">
        <f t="shared" ca="1" si="94"/>
        <v>15.799999999999939</v>
      </c>
      <c r="D220" s="306">
        <f t="shared" ca="1" si="95"/>
        <v>-0.46236931981785112</v>
      </c>
      <c r="E220" s="307">
        <f t="shared" ca="1" si="96"/>
        <v>-9.3779710337925604</v>
      </c>
      <c r="F220" s="304">
        <f t="shared" ca="1" si="97"/>
        <v>9.3893623904161423</v>
      </c>
      <c r="G220" s="306">
        <f t="shared" ca="1" si="98"/>
        <v>21.474625652022468</v>
      </c>
      <c r="H220" s="307">
        <f t="shared" ca="1" si="99"/>
        <v>-21.046475632747342</v>
      </c>
      <c r="I220" s="304">
        <f t="shared" ca="1" si="100"/>
        <v>30.06848322503696</v>
      </c>
      <c r="J220" s="306">
        <f t="shared" ca="1" si="101"/>
        <v>462.80706301550225</v>
      </c>
      <c r="K220" s="307">
        <f t="shared" ca="1" si="102"/>
        <v>1180.20090116239</v>
      </c>
      <c r="L220" s="304">
        <f t="shared" ca="1" si="87"/>
        <v>1267.7004948652313</v>
      </c>
      <c r="M220" s="306">
        <f t="shared" ca="1" si="103"/>
        <v>-0.77532938489496217</v>
      </c>
      <c r="N220" s="304">
        <f t="shared" ca="1" si="104"/>
        <v>-44.423101486955495</v>
      </c>
      <c r="P220" s="310">
        <f t="shared" ca="1" si="105"/>
        <v>23</v>
      </c>
      <c r="Q220" s="304">
        <f t="shared" ca="1" si="106"/>
        <v>0</v>
      </c>
      <c r="R220" s="306">
        <f t="shared" ca="1" si="107"/>
        <v>0</v>
      </c>
      <c r="S220" s="307">
        <f t="shared" ca="1" si="108"/>
        <v>3.0549999999999997</v>
      </c>
      <c r="T220" s="304">
        <f t="shared" ca="1" si="88"/>
        <v>29.969549999999998</v>
      </c>
      <c r="U220" s="311">
        <f t="shared" ca="1" si="89"/>
        <v>0</v>
      </c>
      <c r="V220" s="306">
        <f t="shared" ca="1" si="90"/>
        <v>1.0884813606659811</v>
      </c>
      <c r="W220" s="304">
        <f t="shared" ca="1" si="91"/>
        <v>2.0151942166742276</v>
      </c>
      <c r="Y220" s="314" t="str">
        <f t="shared" ca="1" si="109"/>
        <v/>
      </c>
      <c r="Z220" s="315" t="str">
        <f t="shared" ca="1" si="110"/>
        <v/>
      </c>
      <c r="AA220" s="316" t="str">
        <f t="shared" ca="1" si="111"/>
        <v/>
      </c>
      <c r="AC220" s="310" t="e">
        <f t="shared" ca="1" si="112"/>
        <v>#N/A</v>
      </c>
      <c r="AD220" s="323" t="e">
        <f t="shared" ca="1" si="113"/>
        <v>#N/A</v>
      </c>
      <c r="AE220" s="324" t="e">
        <f t="shared" ca="1" si="92"/>
        <v>#N/A</v>
      </c>
      <c r="AG220" s="306">
        <f t="shared" ca="1" si="114"/>
        <v>6.0647543756450846</v>
      </c>
      <c r="AH220" s="304">
        <f t="shared" ca="1" si="115"/>
        <v>-0.6327988744862717</v>
      </c>
    </row>
    <row r="221" spans="1:34" x14ac:dyDescent="0.2">
      <c r="A221" s="347">
        <f t="shared" ca="1" si="93"/>
        <v>0.1</v>
      </c>
      <c r="B221" s="304">
        <f t="shared" ca="1" si="94"/>
        <v>15.899999999999938</v>
      </c>
      <c r="D221" s="306">
        <f t="shared" ca="1" si="95"/>
        <v>-0.47110723544876343</v>
      </c>
      <c r="E221" s="307">
        <f t="shared" ca="1" si="96"/>
        <v>-9.3482854578259182</v>
      </c>
      <c r="F221" s="304">
        <f t="shared" ca="1" si="97"/>
        <v>9.3601486648606027</v>
      </c>
      <c r="G221" s="306">
        <f t="shared" ca="1" si="98"/>
        <v>21.427514928477592</v>
      </c>
      <c r="H221" s="307">
        <f t="shared" ca="1" si="99"/>
        <v>-21.981304178529932</v>
      </c>
      <c r="I221" s="304">
        <f t="shared" ca="1" si="100"/>
        <v>30.697168100643868</v>
      </c>
      <c r="J221" s="306">
        <f t="shared" ca="1" si="101"/>
        <v>464.95217004452724</v>
      </c>
      <c r="K221" s="307">
        <f t="shared" ca="1" si="102"/>
        <v>1178.0495121718261</v>
      </c>
      <c r="L221" s="304">
        <f t="shared" ca="1" si="87"/>
        <v>1266.4837833771867</v>
      </c>
      <c r="M221" s="306">
        <f t="shared" ca="1" si="103"/>
        <v>-0.79815499992222871</v>
      </c>
      <c r="N221" s="304">
        <f t="shared" ca="1" si="104"/>
        <v>-45.730912892808256</v>
      </c>
      <c r="P221" s="310">
        <f t="shared" ca="1" si="105"/>
        <v>23</v>
      </c>
      <c r="Q221" s="304">
        <f t="shared" ca="1" si="106"/>
        <v>0</v>
      </c>
      <c r="R221" s="306">
        <f t="shared" ca="1" si="107"/>
        <v>0</v>
      </c>
      <c r="S221" s="307">
        <f t="shared" ca="1" si="108"/>
        <v>3.0549999999999997</v>
      </c>
      <c r="T221" s="304">
        <f t="shared" ca="1" si="88"/>
        <v>29.969549999999998</v>
      </c>
      <c r="U221" s="311">
        <f t="shared" ca="1" si="89"/>
        <v>0</v>
      </c>
      <c r="V221" s="306">
        <f t="shared" ca="1" si="90"/>
        <v>1.0887163775086013</v>
      </c>
      <c r="W221" s="304">
        <f t="shared" ca="1" si="91"/>
        <v>2.1007977826699307</v>
      </c>
      <c r="Y221" s="314" t="str">
        <f t="shared" ca="1" si="109"/>
        <v/>
      </c>
      <c r="Z221" s="315" t="str">
        <f t="shared" ca="1" si="110"/>
        <v/>
      </c>
      <c r="AA221" s="316" t="str">
        <f t="shared" ca="1" si="111"/>
        <v/>
      </c>
      <c r="AC221" s="310" t="e">
        <f t="shared" ca="1" si="112"/>
        <v>#N/A</v>
      </c>
      <c r="AD221" s="323" t="e">
        <f t="shared" ca="1" si="113"/>
        <v>#N/A</v>
      </c>
      <c r="AE221" s="324" t="e">
        <f t="shared" ca="1" si="92"/>
        <v>#N/A</v>
      </c>
      <c r="AG221" s="306">
        <f t="shared" ca="1" si="114"/>
        <v>6.2068847695475569</v>
      </c>
      <c r="AH221" s="304">
        <f t="shared" ca="1" si="115"/>
        <v>-0.65963804146455907</v>
      </c>
    </row>
    <row r="222" spans="1:34" x14ac:dyDescent="0.2">
      <c r="A222" s="347">
        <f t="shared" ca="1" si="93"/>
        <v>0.1</v>
      </c>
      <c r="B222" s="304">
        <f t="shared" ca="1" si="94"/>
        <v>15.999999999999938</v>
      </c>
      <c r="D222" s="306">
        <f t="shared" ca="1" si="95"/>
        <v>-0.48000584930661433</v>
      </c>
      <c r="E222" s="307">
        <f t="shared" ca="1" si="96"/>
        <v>-9.3175885086861108</v>
      </c>
      <c r="F222" s="304">
        <f t="shared" ca="1" si="97"/>
        <v>9.3299443316971633</v>
      </c>
      <c r="G222" s="306">
        <f t="shared" ca="1" si="98"/>
        <v>21.37951434354693</v>
      </c>
      <c r="H222" s="307">
        <f t="shared" ca="1" si="99"/>
        <v>-22.913063029398543</v>
      </c>
      <c r="I222" s="304">
        <f t="shared" ca="1" si="100"/>
        <v>31.338348567771071</v>
      </c>
      <c r="J222" s="306">
        <f t="shared" ca="1" si="101"/>
        <v>467.09252150812847</v>
      </c>
      <c r="K222" s="307">
        <f t="shared" ca="1" si="102"/>
        <v>1175.8047938114296</v>
      </c>
      <c r="L222" s="304">
        <f t="shared" ca="1" si="87"/>
        <v>1265.1847046177722</v>
      </c>
      <c r="M222" s="306">
        <f t="shared" ca="1" si="103"/>
        <v>-0.82000749141909179</v>
      </c>
      <c r="N222" s="304">
        <f t="shared" ca="1" si="104"/>
        <v>-46.982968427424026</v>
      </c>
      <c r="P222" s="310">
        <f t="shared" ca="1" si="105"/>
        <v>23</v>
      </c>
      <c r="Q222" s="304">
        <f t="shared" ca="1" si="106"/>
        <v>0</v>
      </c>
      <c r="R222" s="306">
        <f t="shared" ca="1" si="107"/>
        <v>0</v>
      </c>
      <c r="S222" s="307">
        <f t="shared" ca="1" si="108"/>
        <v>3.0549999999999997</v>
      </c>
      <c r="T222" s="304">
        <f t="shared" ca="1" si="88"/>
        <v>29.969549999999998</v>
      </c>
      <c r="U222" s="311">
        <f t="shared" ca="1" si="89"/>
        <v>0</v>
      </c>
      <c r="V222" s="306">
        <f t="shared" ca="1" si="90"/>
        <v>1.0889616405190947</v>
      </c>
      <c r="W222" s="304">
        <f t="shared" ca="1" si="91"/>
        <v>2.1899674742354418</v>
      </c>
      <c r="Y222" s="314" t="str">
        <f t="shared" ca="1" si="109"/>
        <v/>
      </c>
      <c r="Z222" s="315" t="str">
        <f t="shared" ca="1" si="110"/>
        <v/>
      </c>
      <c r="AA222" s="316" t="str">
        <f t="shared" ca="1" si="111"/>
        <v/>
      </c>
      <c r="AC222" s="310">
        <f t="shared" ca="1" si="112"/>
        <v>15.999999999999938</v>
      </c>
      <c r="AD222" s="323">
        <f t="shared" ca="1" si="113"/>
        <v>467.09252150812847</v>
      </c>
      <c r="AE222" s="324" t="e">
        <f t="shared" ca="1" si="92"/>
        <v>#N/A</v>
      </c>
      <c r="AG222" s="306">
        <f t="shared" ca="1" si="114"/>
        <v>6.3369824239243178</v>
      </c>
      <c r="AH222" s="304">
        <f t="shared" ca="1" si="115"/>
        <v>-0.68765884866446181</v>
      </c>
    </row>
    <row r="223" spans="1:34" x14ac:dyDescent="0.2">
      <c r="A223" s="347">
        <f t="shared" ca="1" si="93"/>
        <v>0.1</v>
      </c>
      <c r="B223" s="304">
        <f t="shared" ca="1" si="94"/>
        <v>16.099999999999937</v>
      </c>
      <c r="D223" s="306">
        <f t="shared" ca="1" si="95"/>
        <v>-0.48904427463152755</v>
      </c>
      <c r="E223" s="307">
        <f t="shared" ca="1" si="96"/>
        <v>-9.2858766682564582</v>
      </c>
      <c r="F223" s="304">
        <f t="shared" ca="1" si="97"/>
        <v>9.2987456036080225</v>
      </c>
      <c r="G223" s="306">
        <f t="shared" ca="1" si="98"/>
        <v>21.330609916083777</v>
      </c>
      <c r="H223" s="307">
        <f t="shared" ca="1" si="99"/>
        <v>-23.841650696224189</v>
      </c>
      <c r="I223" s="304">
        <f t="shared" ca="1" si="100"/>
        <v>31.990924139713421</v>
      </c>
      <c r="J223" s="306">
        <f t="shared" ca="1" si="101"/>
        <v>469.22802772110998</v>
      </c>
      <c r="K223" s="307">
        <f t="shared" ca="1" si="102"/>
        <v>1173.4670581251485</v>
      </c>
      <c r="L223" s="304">
        <f t="shared" ca="1" si="87"/>
        <v>1263.8037341707507</v>
      </c>
      <c r="M223" s="306">
        <f t="shared" ca="1" si="103"/>
        <v>-0.8409291270166509</v>
      </c>
      <c r="N223" s="304">
        <f t="shared" ca="1" si="104"/>
        <v>-48.181689847674832</v>
      </c>
      <c r="P223" s="310">
        <f t="shared" ca="1" si="105"/>
        <v>23</v>
      </c>
      <c r="Q223" s="304">
        <f t="shared" ca="1" si="106"/>
        <v>0</v>
      </c>
      <c r="R223" s="306">
        <f t="shared" ca="1" si="107"/>
        <v>0</v>
      </c>
      <c r="S223" s="307">
        <f t="shared" ca="1" si="108"/>
        <v>3.0549999999999997</v>
      </c>
      <c r="T223" s="304">
        <f t="shared" ca="1" si="88"/>
        <v>29.969549999999998</v>
      </c>
      <c r="U223" s="311">
        <f t="shared" ca="1" si="89"/>
        <v>0</v>
      </c>
      <c r="V223" s="306">
        <f t="shared" ca="1" si="90"/>
        <v>1.0892171220936933</v>
      </c>
      <c r="W223" s="304">
        <f t="shared" ca="1" si="91"/>
        <v>2.2826582785330838</v>
      </c>
      <c r="Y223" s="314" t="str">
        <f t="shared" ca="1" si="109"/>
        <v/>
      </c>
      <c r="Z223" s="315" t="str">
        <f t="shared" ca="1" si="110"/>
        <v/>
      </c>
      <c r="AA223" s="316" t="str">
        <f t="shared" ca="1" si="111"/>
        <v/>
      </c>
      <c r="AC223" s="310" t="e">
        <f t="shared" ca="1" si="112"/>
        <v>#N/A</v>
      </c>
      <c r="AD223" s="323" t="e">
        <f t="shared" ca="1" si="113"/>
        <v>#N/A</v>
      </c>
      <c r="AE223" s="324" t="e">
        <f t="shared" ca="1" si="92"/>
        <v>#N/A</v>
      </c>
      <c r="AG223" s="306">
        <f t="shared" ca="1" si="114"/>
        <v>6.4557437626732179</v>
      </c>
      <c r="AH223" s="304">
        <f t="shared" ca="1" si="115"/>
        <v>-0.7168469637431889</v>
      </c>
    </row>
    <row r="224" spans="1:34" x14ac:dyDescent="0.2">
      <c r="A224" s="347">
        <f t="shared" ca="1" si="93"/>
        <v>0.1</v>
      </c>
      <c r="B224" s="304">
        <f t="shared" ca="1" si="94"/>
        <v>16.199999999999939</v>
      </c>
      <c r="D224" s="306">
        <f t="shared" ca="1" si="95"/>
        <v>-0.49820281155376245</v>
      </c>
      <c r="E224" s="307">
        <f t="shared" ca="1" si="96"/>
        <v>-9.2531487212193912</v>
      </c>
      <c r="F224" s="304">
        <f t="shared" ca="1" si="97"/>
        <v>9.2665509925993579</v>
      </c>
      <c r="G224" s="306">
        <f t="shared" ca="1" si="98"/>
        <v>21.2807896349284</v>
      </c>
      <c r="H224" s="307">
        <f t="shared" ca="1" si="99"/>
        <v>-24.766965568346127</v>
      </c>
      <c r="I224" s="304">
        <f t="shared" ca="1" si="100"/>
        <v>32.653860276385679</v>
      </c>
      <c r="J224" s="306">
        <f t="shared" ca="1" si="101"/>
        <v>471.35859769866062</v>
      </c>
      <c r="K224" s="307">
        <f t="shared" ca="1" si="102"/>
        <v>1171.03662731192</v>
      </c>
      <c r="L224" s="304">
        <f t="shared" ca="1" si="87"/>
        <v>1262.3413603817805</v>
      </c>
      <c r="M224" s="306">
        <f t="shared" ca="1" si="103"/>
        <v>-0.86096185127043745</v>
      </c>
      <c r="N224" s="304">
        <f t="shared" ca="1" si="104"/>
        <v>-49.329480399566158</v>
      </c>
      <c r="P224" s="310">
        <f t="shared" ca="1" si="105"/>
        <v>23</v>
      </c>
      <c r="Q224" s="304">
        <f t="shared" ca="1" si="106"/>
        <v>0</v>
      </c>
      <c r="R224" s="306">
        <f t="shared" ca="1" si="107"/>
        <v>0</v>
      </c>
      <c r="S224" s="307">
        <f t="shared" ca="1" si="108"/>
        <v>3.0549999999999997</v>
      </c>
      <c r="T224" s="304">
        <f t="shared" ca="1" si="88"/>
        <v>29.969549999999998</v>
      </c>
      <c r="U224" s="311">
        <f t="shared" ca="1" si="89"/>
        <v>0</v>
      </c>
      <c r="V224" s="306">
        <f t="shared" ca="1" si="90"/>
        <v>1.0894827937611251</v>
      </c>
      <c r="W224" s="304">
        <f t="shared" ca="1" si="91"/>
        <v>2.3788239670392324</v>
      </c>
      <c r="Y224" s="314" t="str">
        <f t="shared" ca="1" si="109"/>
        <v/>
      </c>
      <c r="Z224" s="315" t="str">
        <f t="shared" ca="1" si="110"/>
        <v/>
      </c>
      <c r="AA224" s="316" t="str">
        <f t="shared" ca="1" si="111"/>
        <v/>
      </c>
      <c r="AC224" s="310" t="e">
        <f t="shared" ca="1" si="112"/>
        <v>#N/A</v>
      </c>
      <c r="AD224" s="323" t="e">
        <f t="shared" ca="1" si="113"/>
        <v>#N/A</v>
      </c>
      <c r="AE224" s="324" t="e">
        <f t="shared" ca="1" si="92"/>
        <v>#N/A</v>
      </c>
      <c r="AG224" s="306">
        <f t="shared" ca="1" si="114"/>
        <v>6.5638419478637102</v>
      </c>
      <c r="AH224" s="304">
        <f t="shared" ca="1" si="115"/>
        <v>-0.74718765254765429</v>
      </c>
    </row>
    <row r="225" spans="1:34" x14ac:dyDescent="0.2">
      <c r="A225" s="347">
        <f t="shared" ca="1" si="93"/>
        <v>0.1</v>
      </c>
      <c r="B225" s="304">
        <f t="shared" ca="1" si="94"/>
        <v>16.29999999999994</v>
      </c>
      <c r="D225" s="306">
        <f t="shared" ca="1" si="95"/>
        <v>-0.50746290280857564</v>
      </c>
      <c r="E225" s="307">
        <f t="shared" ca="1" si="96"/>
        <v>-9.2194055504197809</v>
      </c>
      <c r="F225" s="304">
        <f t="shared" ca="1" si="97"/>
        <v>9.233361105298437</v>
      </c>
      <c r="G225" s="306">
        <f t="shared" ca="1" si="98"/>
        <v>21.230043344647541</v>
      </c>
      <c r="H225" s="307">
        <f t="shared" ca="1" si="99"/>
        <v>-25.688906123388104</v>
      </c>
      <c r="I225" s="304">
        <f t="shared" ca="1" si="100"/>
        <v>33.326185473766124</v>
      </c>
      <c r="J225" s="306">
        <f t="shared" ca="1" si="101"/>
        <v>473.48413934763943</v>
      </c>
      <c r="K225" s="307">
        <f t="shared" ca="1" si="102"/>
        <v>1168.5138337273333</v>
      </c>
      <c r="L225" s="304">
        <f t="shared" ca="1" si="87"/>
        <v>1260.7980844790036</v>
      </c>
      <c r="M225" s="306">
        <f t="shared" ca="1" si="103"/>
        <v>-0.88014691520329991</v>
      </c>
      <c r="N225" s="304">
        <f t="shared" ca="1" si="104"/>
        <v>-50.428703592607832</v>
      </c>
      <c r="P225" s="310">
        <f t="shared" ca="1" si="105"/>
        <v>23</v>
      </c>
      <c r="Q225" s="304">
        <f t="shared" ca="1" si="106"/>
        <v>0</v>
      </c>
      <c r="R225" s="306">
        <f t="shared" ca="1" si="107"/>
        <v>0</v>
      </c>
      <c r="S225" s="307">
        <f t="shared" ca="1" si="108"/>
        <v>3.0549999999999997</v>
      </c>
      <c r="T225" s="304">
        <f t="shared" ca="1" si="88"/>
        <v>29.969549999999998</v>
      </c>
      <c r="U225" s="311">
        <f t="shared" ca="1" si="89"/>
        <v>0</v>
      </c>
      <c r="V225" s="306">
        <f t="shared" ca="1" si="90"/>
        <v>1.0897586261785353</v>
      </c>
      <c r="W225" s="304">
        <f t="shared" ca="1" si="91"/>
        <v>2.4784171115488056</v>
      </c>
      <c r="Y225" s="314" t="str">
        <f t="shared" ca="1" si="109"/>
        <v/>
      </c>
      <c r="Z225" s="315" t="str">
        <f t="shared" ca="1" si="110"/>
        <v/>
      </c>
      <c r="AA225" s="316" t="str">
        <f t="shared" ca="1" si="111"/>
        <v/>
      </c>
      <c r="AC225" s="310" t="e">
        <f t="shared" ca="1" si="112"/>
        <v>#N/A</v>
      </c>
      <c r="AD225" s="323" t="e">
        <f t="shared" ca="1" si="113"/>
        <v>#N/A</v>
      </c>
      <c r="AE225" s="324" t="e">
        <f t="shared" ca="1" si="92"/>
        <v>#N/A</v>
      </c>
      <c r="AG225" s="306">
        <f t="shared" ca="1" si="114"/>
        <v>6.6619225630417507</v>
      </c>
      <c r="AH225" s="304">
        <f t="shared" ca="1" si="115"/>
        <v>-0.77866578299156552</v>
      </c>
    </row>
    <row r="226" spans="1:34" x14ac:dyDescent="0.2">
      <c r="A226" s="347">
        <f t="shared" ca="1" si="93"/>
        <v>0.1</v>
      </c>
      <c r="B226" s="304">
        <f t="shared" ca="1" si="94"/>
        <v>16.399999999999942</v>
      </c>
      <c r="D226" s="306">
        <f t="shared" ca="1" si="95"/>
        <v>-0.51680708416915477</v>
      </c>
      <c r="E226" s="307">
        <f t="shared" ca="1" si="96"/>
        <v>-9.1846499499036351</v>
      </c>
      <c r="F226" s="304">
        <f t="shared" ca="1" si="97"/>
        <v>9.1991784559553071</v>
      </c>
      <c r="G226" s="306">
        <f t="shared" ca="1" si="98"/>
        <v>21.178362636230627</v>
      </c>
      <c r="H226" s="307">
        <f t="shared" ca="1" si="99"/>
        <v>-26.607371118378467</v>
      </c>
      <c r="I226" s="304">
        <f t="shared" ca="1" si="100"/>
        <v>34.006988131600394</v>
      </c>
      <c r="J226" s="306">
        <f t="shared" ca="1" si="101"/>
        <v>475.60455964668336</v>
      </c>
      <c r="K226" s="307">
        <f t="shared" ca="1" si="102"/>
        <v>1165.899019865245</v>
      </c>
      <c r="L226" s="304">
        <f t="shared" ca="1" si="87"/>
        <v>1259.1744206739013</v>
      </c>
      <c r="M226" s="306">
        <f t="shared" ca="1" si="103"/>
        <v>-0.8985245898238029</v>
      </c>
      <c r="N226" s="304">
        <f t="shared" ca="1" si="104"/>
        <v>-51.481666785627347</v>
      </c>
      <c r="P226" s="310">
        <f t="shared" ca="1" si="105"/>
        <v>23</v>
      </c>
      <c r="Q226" s="304">
        <f t="shared" ca="1" si="106"/>
        <v>0</v>
      </c>
      <c r="R226" s="306">
        <f t="shared" ca="1" si="107"/>
        <v>0</v>
      </c>
      <c r="S226" s="307">
        <f t="shared" ca="1" si="108"/>
        <v>3.0549999999999997</v>
      </c>
      <c r="T226" s="304">
        <f t="shared" ca="1" si="88"/>
        <v>29.969549999999998</v>
      </c>
      <c r="U226" s="311">
        <f t="shared" ca="1" si="89"/>
        <v>0</v>
      </c>
      <c r="V226" s="306">
        <f t="shared" ca="1" si="90"/>
        <v>1.0900445891294799</v>
      </c>
      <c r="W226" s="304">
        <f t="shared" ca="1" si="91"/>
        <v>2.5813891039572101</v>
      </c>
      <c r="Y226" s="314" t="str">
        <f t="shared" ca="1" si="109"/>
        <v/>
      </c>
      <c r="Z226" s="315" t="str">
        <f t="shared" ca="1" si="110"/>
        <v/>
      </c>
      <c r="AA226" s="316" t="str">
        <f t="shared" ca="1" si="111"/>
        <v/>
      </c>
      <c r="AC226" s="310" t="e">
        <f t="shared" ca="1" si="112"/>
        <v>#N/A</v>
      </c>
      <c r="AD226" s="323" t="e">
        <f t="shared" ca="1" si="113"/>
        <v>#N/A</v>
      </c>
      <c r="AE226" s="324" t="e">
        <f t="shared" ca="1" si="92"/>
        <v>#N/A</v>
      </c>
      <c r="AG226" s="306">
        <f t="shared" ca="1" si="114"/>
        <v>6.7506007766360812</v>
      </c>
      <c r="AH226" s="304">
        <f t="shared" ca="1" si="115"/>
        <v>-0.81126583029420818</v>
      </c>
    </row>
    <row r="227" spans="1:34" x14ac:dyDescent="0.2">
      <c r="A227" s="347">
        <f t="shared" ca="1" si="93"/>
        <v>0.1</v>
      </c>
      <c r="B227" s="304">
        <f t="shared" ca="1" si="94"/>
        <v>16.499999999999943</v>
      </c>
      <c r="D227" s="306">
        <f t="shared" ca="1" si="95"/>
        <v>-0.52621893170878065</v>
      </c>
      <c r="E227" s="307">
        <f t="shared" ca="1" si="96"/>
        <v>-9.1488864547281104</v>
      </c>
      <c r="F227" s="304">
        <f t="shared" ca="1" si="97"/>
        <v>9.1640072962430708</v>
      </c>
      <c r="G227" s="306">
        <f t="shared" ca="1" si="98"/>
        <v>21.125740743059747</v>
      </c>
      <c r="H227" s="307">
        <f t="shared" ca="1" si="99"/>
        <v>-27.522259763851277</v>
      </c>
      <c r="I227" s="304">
        <f t="shared" ca="1" si="100"/>
        <v>34.695413305678919</v>
      </c>
      <c r="J227" s="306">
        <f t="shared" ca="1" si="101"/>
        <v>477.71976481564786</v>
      </c>
      <c r="K227" s="307">
        <f t="shared" ca="1" si="102"/>
        <v>1163.1925383211335</v>
      </c>
      <c r="L227" s="304">
        <f t="shared" ca="1" si="87"/>
        <v>1257.4708962443144</v>
      </c>
      <c r="M227" s="306">
        <f t="shared" ca="1" si="103"/>
        <v>-0.91613395086889848</v>
      </c>
      <c r="N227" s="304">
        <f t="shared" ca="1" si="104"/>
        <v>-52.4906088534334</v>
      </c>
      <c r="P227" s="310">
        <f t="shared" ca="1" si="105"/>
        <v>23</v>
      </c>
      <c r="Q227" s="304">
        <f t="shared" ca="1" si="106"/>
        <v>0</v>
      </c>
      <c r="R227" s="306">
        <f t="shared" ca="1" si="107"/>
        <v>0</v>
      </c>
      <c r="S227" s="307">
        <f t="shared" ca="1" si="108"/>
        <v>3.0549999999999997</v>
      </c>
      <c r="T227" s="304">
        <f t="shared" ca="1" si="88"/>
        <v>29.969549999999998</v>
      </c>
      <c r="U227" s="311">
        <f t="shared" ca="1" si="89"/>
        <v>0</v>
      </c>
      <c r="V227" s="306">
        <f t="shared" ca="1" si="90"/>
        <v>1.0903406515237963</v>
      </c>
      <c r="W227" s="304">
        <f t="shared" ca="1" si="91"/>
        <v>2.6876901794669887</v>
      </c>
      <c r="Y227" s="314" t="str">
        <f t="shared" ca="1" si="109"/>
        <v/>
      </c>
      <c r="Z227" s="315" t="str">
        <f t="shared" ca="1" si="110"/>
        <v/>
      </c>
      <c r="AA227" s="316" t="str">
        <f t="shared" ca="1" si="111"/>
        <v/>
      </c>
      <c r="AC227" s="310" t="e">
        <f t="shared" ca="1" si="112"/>
        <v>#N/A</v>
      </c>
      <c r="AD227" s="323" t="e">
        <f t="shared" ca="1" si="113"/>
        <v>#N/A</v>
      </c>
      <c r="AE227" s="324" t="e">
        <f t="shared" ca="1" si="92"/>
        <v>#N/A</v>
      </c>
      <c r="AG227" s="306">
        <f t="shared" ca="1" si="114"/>
        <v>6.8304596972888927</v>
      </c>
      <c r="AH227" s="304">
        <f t="shared" ca="1" si="115"/>
        <v>-0.84497188345571539</v>
      </c>
    </row>
    <row r="228" spans="1:34" x14ac:dyDescent="0.2">
      <c r="A228" s="347">
        <f t="shared" ca="1" si="93"/>
        <v>0.1</v>
      </c>
      <c r="B228" s="304">
        <f t="shared" ca="1" si="94"/>
        <v>16.599999999999945</v>
      </c>
      <c r="D228" s="306">
        <f t="shared" ca="1" si="95"/>
        <v>-0.53568300756538323</v>
      </c>
      <c r="E228" s="307">
        <f t="shared" ca="1" si="96"/>
        <v>-9.1121211864422307</v>
      </c>
      <c r="F228" s="304">
        <f t="shared" ca="1" si="97"/>
        <v>9.1278534607542685</v>
      </c>
      <c r="G228" s="306">
        <f t="shared" ca="1" si="98"/>
        <v>21.072172442303209</v>
      </c>
      <c r="H228" s="307">
        <f t="shared" ca="1" si="99"/>
        <v>-28.4334718824955</v>
      </c>
      <c r="I228" s="304">
        <f t="shared" ca="1" si="100"/>
        <v>35.390659427747671</v>
      </c>
      <c r="J228" s="306">
        <f t="shared" ca="1" si="101"/>
        <v>479.82966047491601</v>
      </c>
      <c r="K228" s="307">
        <f t="shared" ca="1" si="102"/>
        <v>1160.3947517388162</v>
      </c>
      <c r="L228" s="304">
        <f t="shared" ca="1" si="87"/>
        <v>1255.6880516013769</v>
      </c>
      <c r="M228" s="306">
        <f t="shared" ca="1" si="103"/>
        <v>-0.93301272316738804</v>
      </c>
      <c r="N228" s="304">
        <f t="shared" ca="1" si="104"/>
        <v>-53.457691269499179</v>
      </c>
      <c r="P228" s="310">
        <f t="shared" ca="1" si="105"/>
        <v>23</v>
      </c>
      <c r="Q228" s="304">
        <f t="shared" ca="1" si="106"/>
        <v>0</v>
      </c>
      <c r="R228" s="306">
        <f t="shared" ca="1" si="107"/>
        <v>0</v>
      </c>
      <c r="S228" s="307">
        <f t="shared" ca="1" si="108"/>
        <v>3.0549999999999997</v>
      </c>
      <c r="T228" s="304">
        <f t="shared" ca="1" si="88"/>
        <v>29.969549999999998</v>
      </c>
      <c r="U228" s="311">
        <f t="shared" ca="1" si="89"/>
        <v>0</v>
      </c>
      <c r="V228" s="306">
        <f t="shared" ca="1" si="90"/>
        <v>1.090646781399176</v>
      </c>
      <c r="W228" s="304">
        <f t="shared" ca="1" si="91"/>
        <v>2.7972694428944695</v>
      </c>
      <c r="Y228" s="314" t="str">
        <f t="shared" ca="1" si="109"/>
        <v/>
      </c>
      <c r="Z228" s="315" t="str">
        <f t="shared" ca="1" si="110"/>
        <v/>
      </c>
      <c r="AA228" s="316" t="str">
        <f t="shared" ca="1" si="111"/>
        <v/>
      </c>
      <c r="AC228" s="310" t="e">
        <f t="shared" ca="1" si="112"/>
        <v>#N/A</v>
      </c>
      <c r="AD228" s="323" t="e">
        <f t="shared" ca="1" si="113"/>
        <v>#N/A</v>
      </c>
      <c r="AE228" s="324" t="e">
        <f t="shared" ca="1" si="92"/>
        <v>#N/A</v>
      </c>
      <c r="AG228" s="306">
        <f t="shared" ca="1" si="114"/>
        <v>6.9020496699334828</v>
      </c>
      <c r="AH228" s="304">
        <f t="shared" ca="1" si="115"/>
        <v>-0.87976765285335157</v>
      </c>
    </row>
    <row r="229" spans="1:34" x14ac:dyDescent="0.2">
      <c r="A229" s="347">
        <f t="shared" ca="1" si="93"/>
        <v>0.1</v>
      </c>
      <c r="B229" s="304">
        <f t="shared" ca="1" si="94"/>
        <v>16.699999999999946</v>
      </c>
      <c r="D229" s="306">
        <f t="shared" ca="1" si="95"/>
        <v>-0.54518480550594539</v>
      </c>
      <c r="E229" s="307">
        <f t="shared" ca="1" si="96"/>
        <v>-9.0743617130335732</v>
      </c>
      <c r="F229" s="304">
        <f t="shared" ca="1" si="97"/>
        <v>9.090724226986767</v>
      </c>
      <c r="G229" s="306">
        <f t="shared" ca="1" si="98"/>
        <v>21.017653961752615</v>
      </c>
      <c r="H229" s="307">
        <f t="shared" ca="1" si="99"/>
        <v>-29.340908053798856</v>
      </c>
      <c r="I229" s="304">
        <f t="shared" ca="1" si="100"/>
        <v>36.091975056478333</v>
      </c>
      <c r="J229" s="306">
        <f t="shared" ca="1" si="101"/>
        <v>481.93415179511879</v>
      </c>
      <c r="K229" s="307">
        <f t="shared" ca="1" si="102"/>
        <v>1157.5060327420015</v>
      </c>
      <c r="L229" s="304">
        <f t="shared" ca="1" si="87"/>
        <v>1253.8264403419669</v>
      </c>
      <c r="M229" s="306">
        <f t="shared" ca="1" si="103"/>
        <v>-0.94919717429026307</v>
      </c>
      <c r="N229" s="304">
        <f t="shared" ca="1" si="104"/>
        <v>-54.384992012575687</v>
      </c>
      <c r="P229" s="310">
        <f t="shared" ca="1" si="105"/>
        <v>23</v>
      </c>
      <c r="Q229" s="304">
        <f t="shared" ca="1" si="106"/>
        <v>0</v>
      </c>
      <c r="R229" s="306">
        <f t="shared" ca="1" si="107"/>
        <v>0</v>
      </c>
      <c r="S229" s="307">
        <f t="shared" ca="1" si="108"/>
        <v>3.0549999999999997</v>
      </c>
      <c r="T229" s="304">
        <f t="shared" ca="1" si="88"/>
        <v>29.969549999999998</v>
      </c>
      <c r="U229" s="311">
        <f t="shared" ca="1" si="89"/>
        <v>0</v>
      </c>
      <c r="V229" s="306">
        <f t="shared" ca="1" si="90"/>
        <v>1.0909629459242853</v>
      </c>
      <c r="W229" s="304">
        <f t="shared" ca="1" si="91"/>
        <v>2.9100748977777142</v>
      </c>
      <c r="Y229" s="314" t="str">
        <f t="shared" ca="1" si="109"/>
        <v/>
      </c>
      <c r="Z229" s="315" t="str">
        <f t="shared" ca="1" si="110"/>
        <v/>
      </c>
      <c r="AA229" s="316" t="str">
        <f t="shared" ca="1" si="111"/>
        <v/>
      </c>
      <c r="AC229" s="310" t="e">
        <f t="shared" ca="1" si="112"/>
        <v>#N/A</v>
      </c>
      <c r="AD229" s="323" t="e">
        <f t="shared" ca="1" si="113"/>
        <v>#N/A</v>
      </c>
      <c r="AE229" s="324" t="e">
        <f t="shared" ca="1" si="92"/>
        <v>#N/A</v>
      </c>
      <c r="AG229" s="306">
        <f t="shared" ca="1" si="114"/>
        <v>6.9658882985181636</v>
      </c>
      <c r="AH229" s="304">
        <f t="shared" ca="1" si="115"/>
        <v>-0.91563647885252697</v>
      </c>
    </row>
    <row r="230" spans="1:34" x14ac:dyDescent="0.2">
      <c r="A230" s="347">
        <f t="shared" ca="1" si="93"/>
        <v>0.1</v>
      </c>
      <c r="B230" s="304">
        <f t="shared" ca="1" si="94"/>
        <v>16.799999999999947</v>
      </c>
      <c r="D230" s="306">
        <f t="shared" ca="1" si="95"/>
        <v>-0.55471069727239719</v>
      </c>
      <c r="E230" s="307">
        <f t="shared" ca="1" si="96"/>
        <v>-9.0356169221005267</v>
      </c>
      <c r="F230" s="304">
        <f t="shared" ca="1" si="97"/>
        <v>9.0526281885769411</v>
      </c>
      <c r="G230" s="306">
        <f t="shared" ca="1" si="98"/>
        <v>20.962182892025375</v>
      </c>
      <c r="H230" s="307">
        <f t="shared" ca="1" si="99"/>
        <v>-30.24446974600891</v>
      </c>
      <c r="I230" s="304">
        <f t="shared" ca="1" si="100"/>
        <v>36.798655706641917</v>
      </c>
      <c r="J230" s="306">
        <f t="shared" ca="1" si="101"/>
        <v>484.03314363780771</v>
      </c>
      <c r="K230" s="307">
        <f t="shared" ca="1" si="102"/>
        <v>1154.5267638520111</v>
      </c>
      <c r="L230" s="304">
        <f t="shared" ca="1" si="87"/>
        <v>1251.8866292881701</v>
      </c>
      <c r="M230" s="306">
        <f t="shared" ca="1" si="103"/>
        <v>-0.96472204844424425</v>
      </c>
      <c r="N230" s="304">
        <f t="shared" ca="1" si="104"/>
        <v>-55.27450177907054</v>
      </c>
      <c r="P230" s="310">
        <f t="shared" ca="1" si="105"/>
        <v>23</v>
      </c>
      <c r="Q230" s="304">
        <f t="shared" ca="1" si="106"/>
        <v>0</v>
      </c>
      <c r="R230" s="306">
        <f t="shared" ca="1" si="107"/>
        <v>0</v>
      </c>
      <c r="S230" s="307">
        <f t="shared" ca="1" si="108"/>
        <v>3.0549999999999997</v>
      </c>
      <c r="T230" s="304">
        <f t="shared" ca="1" si="88"/>
        <v>29.969549999999998</v>
      </c>
      <c r="U230" s="311">
        <f t="shared" ca="1" si="89"/>
        <v>0</v>
      </c>
      <c r="V230" s="306">
        <f t="shared" ca="1" si="90"/>
        <v>1.091289111403295</v>
      </c>
      <c r="W230" s="304">
        <f t="shared" ca="1" si="91"/>
        <v>3.0260534780110304</v>
      </c>
      <c r="Y230" s="314" t="str">
        <f t="shared" ca="1" si="109"/>
        <v/>
      </c>
      <c r="Z230" s="315" t="str">
        <f t="shared" ca="1" si="110"/>
        <v/>
      </c>
      <c r="AA230" s="316" t="str">
        <f t="shared" ca="1" si="111"/>
        <v/>
      </c>
      <c r="AC230" s="310" t="e">
        <f t="shared" ca="1" si="112"/>
        <v>#N/A</v>
      </c>
      <c r="AD230" s="323" t="e">
        <f t="shared" ca="1" si="113"/>
        <v>#N/A</v>
      </c>
      <c r="AE230" s="324" t="e">
        <f t="shared" ca="1" si="92"/>
        <v>#N/A</v>
      </c>
      <c r="AG230" s="306">
        <f t="shared" ca="1" si="114"/>
        <v>7.0224610163320227</v>
      </c>
      <c r="AH230" s="304">
        <f t="shared" ca="1" si="115"/>
        <v>-0.95256134133476744</v>
      </c>
    </row>
    <row r="231" spans="1:34" x14ac:dyDescent="0.2">
      <c r="A231" s="347">
        <f t="shared" ca="1" si="93"/>
        <v>0.1</v>
      </c>
      <c r="B231" s="304">
        <f t="shared" ca="1" si="94"/>
        <v>16.899999999999949</v>
      </c>
      <c r="D231" s="306">
        <f t="shared" ca="1" si="95"/>
        <v>-0.56424788042996088</v>
      </c>
      <c r="E231" s="307">
        <f t="shared" ca="1" si="96"/>
        <v>-8.9958969060228089</v>
      </c>
      <c r="F231" s="304">
        <f t="shared" ca="1" si="97"/>
        <v>9.0135751405510813</v>
      </c>
      <c r="G231" s="306">
        <f t="shared" ca="1" si="98"/>
        <v>20.905758103982379</v>
      </c>
      <c r="H231" s="307">
        <f t="shared" ca="1" si="99"/>
        <v>-31.14405943661119</v>
      </c>
      <c r="I231" s="304">
        <f t="shared" ca="1" si="100"/>
        <v>37.510040790345663</v>
      </c>
      <c r="J231" s="306">
        <f t="shared" ca="1" si="101"/>
        <v>486.1265406876081</v>
      </c>
      <c r="K231" s="307">
        <f t="shared" ca="1" si="102"/>
        <v>1151.4573373928802</v>
      </c>
      <c r="L231" s="304">
        <f t="shared" ca="1" si="87"/>
        <v>1249.8691985151092</v>
      </c>
      <c r="M231" s="306">
        <f t="shared" ca="1" si="103"/>
        <v>-0.97962053280879868</v>
      </c>
      <c r="N231" s="304">
        <f t="shared" ca="1" si="104"/>
        <v>-56.128122054301159</v>
      </c>
      <c r="P231" s="310">
        <f t="shared" ca="1" si="105"/>
        <v>23</v>
      </c>
      <c r="Q231" s="304">
        <f t="shared" ca="1" si="106"/>
        <v>0</v>
      </c>
      <c r="R231" s="306">
        <f t="shared" ca="1" si="107"/>
        <v>0</v>
      </c>
      <c r="S231" s="307">
        <f t="shared" ca="1" si="108"/>
        <v>3.0549999999999997</v>
      </c>
      <c r="T231" s="304">
        <f t="shared" ca="1" si="88"/>
        <v>29.969549999999998</v>
      </c>
      <c r="U231" s="311">
        <f t="shared" ca="1" si="89"/>
        <v>0</v>
      </c>
      <c r="V231" s="306">
        <f t="shared" ca="1" si="90"/>
        <v>1.0916252432816871</v>
      </c>
      <c r="W231" s="304">
        <f t="shared" ca="1" si="91"/>
        <v>3.145151081753125</v>
      </c>
      <c r="Y231" s="314" t="str">
        <f t="shared" ca="1" si="109"/>
        <v/>
      </c>
      <c r="Z231" s="315" t="str">
        <f t="shared" ca="1" si="110"/>
        <v/>
      </c>
      <c r="AA231" s="316" t="str">
        <f t="shared" ca="1" si="111"/>
        <v/>
      </c>
      <c r="AC231" s="310" t="e">
        <f t="shared" ca="1" si="112"/>
        <v>#N/A</v>
      </c>
      <c r="AD231" s="323" t="e">
        <f t="shared" ca="1" si="113"/>
        <v>#N/A</v>
      </c>
      <c r="AE231" s="324" t="e">
        <f t="shared" ca="1" si="92"/>
        <v>#N/A</v>
      </c>
      <c r="AG231" s="306">
        <f t="shared" ca="1" si="114"/>
        <v>7.0722220567268819</v>
      </c>
      <c r="AH231" s="304">
        <f t="shared" ca="1" si="115"/>
        <v>-0.9905248700527105</v>
      </c>
    </row>
    <row r="232" spans="1:34" x14ac:dyDescent="0.2">
      <c r="A232" s="347">
        <f t="shared" ca="1" si="93"/>
        <v>0.1</v>
      </c>
      <c r="B232" s="304">
        <f t="shared" ca="1" si="94"/>
        <v>16.99999999999995</v>
      </c>
      <c r="D232" s="306">
        <f t="shared" ca="1" si="95"/>
        <v>-0.57378432822722436</v>
      </c>
      <c r="E232" s="307">
        <f t="shared" ca="1" si="96"/>
        <v>-8.9552128579493804</v>
      </c>
      <c r="F232" s="304">
        <f t="shared" ca="1" si="97"/>
        <v>8.9735759754125368</v>
      </c>
      <c r="G232" s="306">
        <f t="shared" ca="1" si="98"/>
        <v>20.848379671159655</v>
      </c>
      <c r="H232" s="307">
        <f t="shared" ca="1" si="99"/>
        <v>-32.039580722406129</v>
      </c>
      <c r="I232" s="304">
        <f t="shared" ca="1" si="100"/>
        <v>38.225510693519865</v>
      </c>
      <c r="J232" s="306">
        <f t="shared" ca="1" si="101"/>
        <v>488.21424757636521</v>
      </c>
      <c r="K232" s="307">
        <f t="shared" ca="1" si="102"/>
        <v>1148.2981553849293</v>
      </c>
      <c r="L232" s="304">
        <f t="shared" ca="1" si="87"/>
        <v>1247.774741368404</v>
      </c>
      <c r="M232" s="306">
        <f t="shared" ca="1" si="103"/>
        <v>-0.99392424967361281</v>
      </c>
      <c r="N232" s="304">
        <f t="shared" ca="1" si="104"/>
        <v>-56.947664662005103</v>
      </c>
      <c r="P232" s="310">
        <f t="shared" ca="1" si="105"/>
        <v>23</v>
      </c>
      <c r="Q232" s="304">
        <f t="shared" ca="1" si="106"/>
        <v>0</v>
      </c>
      <c r="R232" s="306">
        <f t="shared" ca="1" si="107"/>
        <v>0</v>
      </c>
      <c r="S232" s="307">
        <f t="shared" ca="1" si="108"/>
        <v>3.0549999999999997</v>
      </c>
      <c r="T232" s="304">
        <f t="shared" ca="1" si="88"/>
        <v>29.969549999999998</v>
      </c>
      <c r="U232" s="311">
        <f t="shared" ca="1" si="89"/>
        <v>0</v>
      </c>
      <c r="V232" s="306">
        <f t="shared" ca="1" si="90"/>
        <v>1.0919713061532226</v>
      </c>
      <c r="W232" s="304">
        <f t="shared" ca="1" si="91"/>
        <v>3.2673126073757945</v>
      </c>
      <c r="Y232" s="314" t="str">
        <f t="shared" ca="1" si="109"/>
        <v/>
      </c>
      <c r="Z232" s="315" t="str">
        <f t="shared" ca="1" si="110"/>
        <v/>
      </c>
      <c r="AA232" s="316" t="str">
        <f t="shared" ca="1" si="111"/>
        <v/>
      </c>
      <c r="AC232" s="310">
        <f t="shared" ca="1" si="112"/>
        <v>16.99999999999995</v>
      </c>
      <c r="AD232" s="323">
        <f t="shared" ca="1" si="113"/>
        <v>488.21424757636521</v>
      </c>
      <c r="AE232" s="324" t="e">
        <f t="shared" ca="1" si="92"/>
        <v>#N/A</v>
      </c>
      <c r="AG232" s="306">
        <f t="shared" ca="1" si="114"/>
        <v>7.1155957050945728</v>
      </c>
      <c r="AH232" s="304">
        <f t="shared" ca="1" si="115"/>
        <v>-1.0295093557293373</v>
      </c>
    </row>
    <row r="233" spans="1:34" x14ac:dyDescent="0.2">
      <c r="A233" s="347">
        <f t="shared" ca="1" si="93"/>
        <v>0.1</v>
      </c>
      <c r="B233" s="304">
        <f t="shared" ca="1" si="94"/>
        <v>17.099999999999952</v>
      </c>
      <c r="D233" s="306">
        <f t="shared" ca="1" si="95"/>
        <v>-0.58330874180802494</v>
      </c>
      <c r="E233" s="307">
        <f t="shared" ca="1" si="96"/>
        <v>-8.9135769774906528</v>
      </c>
      <c r="F233" s="304">
        <f t="shared" ca="1" si="97"/>
        <v>8.9326425889498715</v>
      </c>
      <c r="G233" s="306">
        <f t="shared" ca="1" si="98"/>
        <v>20.790048796978851</v>
      </c>
      <c r="H233" s="307">
        <f t="shared" ca="1" si="99"/>
        <v>-32.930938420155194</v>
      </c>
      <c r="I233" s="304">
        <f t="shared" ca="1" si="100"/>
        <v>38.9444840023952</v>
      </c>
      <c r="J233" s="306">
        <f t="shared" ca="1" si="101"/>
        <v>490.29616899977214</v>
      </c>
      <c r="K233" s="307">
        <f t="shared" ca="1" si="102"/>
        <v>1145.0496294278012</v>
      </c>
      <c r="L233" s="304">
        <f t="shared" ca="1" si="87"/>
        <v>1245.6038644724083</v>
      </c>
      <c r="M233" s="306">
        <f t="shared" ca="1" si="103"/>
        <v>-1.0076632687808216</v>
      </c>
      <c r="N233" s="304">
        <f t="shared" ca="1" si="104"/>
        <v>-57.73485247149776</v>
      </c>
      <c r="P233" s="310">
        <f t="shared" ca="1" si="105"/>
        <v>23</v>
      </c>
      <c r="Q233" s="304">
        <f t="shared" ca="1" si="106"/>
        <v>0</v>
      </c>
      <c r="R233" s="306">
        <f t="shared" ca="1" si="107"/>
        <v>0</v>
      </c>
      <c r="S233" s="307">
        <f t="shared" ca="1" si="108"/>
        <v>3.0549999999999997</v>
      </c>
      <c r="T233" s="304">
        <f t="shared" ca="1" si="88"/>
        <v>29.969549999999998</v>
      </c>
      <c r="U233" s="311">
        <f t="shared" ca="1" si="89"/>
        <v>0</v>
      </c>
      <c r="V233" s="306">
        <f t="shared" ca="1" si="90"/>
        <v>1.0923272637679768</v>
      </c>
      <c r="W233" s="304">
        <f t="shared" ca="1" si="91"/>
        <v>3.3924819912379869</v>
      </c>
      <c r="Y233" s="314" t="str">
        <f t="shared" ca="1" si="109"/>
        <v/>
      </c>
      <c r="Z233" s="315" t="str">
        <f t="shared" ca="1" si="110"/>
        <v/>
      </c>
      <c r="AA233" s="316" t="str">
        <f t="shared" ca="1" si="111"/>
        <v/>
      </c>
      <c r="AC233" s="310" t="e">
        <f t="shared" ca="1" si="112"/>
        <v>#N/A</v>
      </c>
      <c r="AD233" s="323" t="e">
        <f t="shared" ca="1" si="113"/>
        <v>#N/A</v>
      </c>
      <c r="AE233" s="324" t="e">
        <f t="shared" ca="1" si="92"/>
        <v>#N/A</v>
      </c>
      <c r="AG233" s="306">
        <f t="shared" ca="1" si="114"/>
        <v>7.1529777371247718</v>
      </c>
      <c r="AH233" s="304">
        <f t="shared" ca="1" si="115"/>
        <v>-1.0694967618251374</v>
      </c>
    </row>
    <row r="234" spans="1:34" x14ac:dyDescent="0.2">
      <c r="A234" s="347">
        <f t="shared" ca="1" si="93"/>
        <v>0.1</v>
      </c>
      <c r="B234" s="304">
        <f t="shared" ca="1" si="94"/>
        <v>17.199999999999953</v>
      </c>
      <c r="D234" s="306">
        <f t="shared" ca="1" si="95"/>
        <v>-0.59281050498212617</v>
      </c>
      <c r="E234" s="307">
        <f t="shared" ca="1" si="96"/>
        <v>-8.8710023850822157</v>
      </c>
      <c r="F234" s="304">
        <f t="shared" ca="1" si="97"/>
        <v>8.8907877947317768</v>
      </c>
      <c r="G234" s="306">
        <f t="shared" ca="1" si="98"/>
        <v>20.730767746480637</v>
      </c>
      <c r="H234" s="307">
        <f t="shared" ca="1" si="99"/>
        <v>-33.818038658663419</v>
      </c>
      <c r="I234" s="304">
        <f t="shared" ca="1" si="100"/>
        <v>39.666414888131435</v>
      </c>
      <c r="J234" s="306">
        <f t="shared" ca="1" si="101"/>
        <v>492.3722098269451</v>
      </c>
      <c r="K234" s="307">
        <f t="shared" ca="1" si="102"/>
        <v>1141.7121805738602</v>
      </c>
      <c r="L234" s="304">
        <f t="shared" ca="1" si="87"/>
        <v>1243.357187730295</v>
      </c>
      <c r="M234" s="306">
        <f t="shared" ca="1" si="103"/>
        <v>-1.0208661352054051</v>
      </c>
      <c r="N234" s="304">
        <f t="shared" ca="1" si="104"/>
        <v>-58.491320995101383</v>
      </c>
      <c r="P234" s="310">
        <f t="shared" ca="1" si="105"/>
        <v>23</v>
      </c>
      <c r="Q234" s="304">
        <f t="shared" ca="1" si="106"/>
        <v>0</v>
      </c>
      <c r="R234" s="306">
        <f t="shared" ca="1" si="107"/>
        <v>0</v>
      </c>
      <c r="S234" s="307">
        <f t="shared" ca="1" si="108"/>
        <v>3.0549999999999997</v>
      </c>
      <c r="T234" s="304">
        <f t="shared" ca="1" si="88"/>
        <v>29.969549999999998</v>
      </c>
      <c r="U234" s="311">
        <f t="shared" ca="1" si="89"/>
        <v>0</v>
      </c>
      <c r="V234" s="306">
        <f t="shared" ca="1" si="90"/>
        <v>1.0926930790413385</v>
      </c>
      <c r="W234" s="304">
        <f t="shared" ca="1" si="91"/>
        <v>3.5206022470861491</v>
      </c>
      <c r="Y234" s="314" t="str">
        <f t="shared" ca="1" si="109"/>
        <v/>
      </c>
      <c r="Z234" s="315" t="str">
        <f t="shared" ca="1" si="110"/>
        <v/>
      </c>
      <c r="AA234" s="316" t="str">
        <f t="shared" ca="1" si="111"/>
        <v/>
      </c>
      <c r="AC234" s="310" t="e">
        <f t="shared" ca="1" si="112"/>
        <v>#N/A</v>
      </c>
      <c r="AD234" s="323" t="e">
        <f t="shared" ca="1" si="113"/>
        <v>#N/A</v>
      </c>
      <c r="AE234" s="324" t="e">
        <f t="shared" ca="1" si="92"/>
        <v>#N/A</v>
      </c>
      <c r="AG234" s="306">
        <f t="shared" ca="1" si="114"/>
        <v>7.1847369687846765</v>
      </c>
      <c r="AH234" s="304">
        <f t="shared" ca="1" si="115"/>
        <v>-1.1104687369027781</v>
      </c>
    </row>
    <row r="235" spans="1:34" x14ac:dyDescent="0.2">
      <c r="A235" s="347">
        <f t="shared" ca="1" si="93"/>
        <v>0.1</v>
      </c>
      <c r="B235" s="304">
        <f t="shared" ca="1" si="94"/>
        <v>17.299999999999955</v>
      </c>
      <c r="D235" s="306">
        <f t="shared" ca="1" si="95"/>
        <v>-0.60227964165865411</v>
      </c>
      <c r="E235" s="307">
        <f t="shared" ca="1" si="96"/>
        <v>-8.8275030440734135</v>
      </c>
      <c r="F235" s="304">
        <f t="shared" ca="1" si="97"/>
        <v>8.8480252463406686</v>
      </c>
      <c r="G235" s="306">
        <f t="shared" ca="1" si="98"/>
        <v>20.670539782314773</v>
      </c>
      <c r="H235" s="307">
        <f t="shared" ca="1" si="99"/>
        <v>-34.700788963070757</v>
      </c>
      <c r="I235" s="304">
        <f t="shared" ca="1" si="100"/>
        <v>40.390790652719723</v>
      </c>
      <c r="J235" s="306">
        <f t="shared" ca="1" si="101"/>
        <v>494.44227520338484</v>
      </c>
      <c r="K235" s="307">
        <f t="shared" ca="1" si="102"/>
        <v>1138.2862391927736</v>
      </c>
      <c r="L235" s="304">
        <f t="shared" ca="1" si="87"/>
        <v>1241.0353443169649</v>
      </c>
      <c r="M235" s="306">
        <f t="shared" ca="1" si="103"/>
        <v>-1.0335599089181284</v>
      </c>
      <c r="N235" s="304">
        <f t="shared" ca="1" si="104"/>
        <v>-59.218620654934533</v>
      </c>
      <c r="P235" s="310">
        <f t="shared" ca="1" si="105"/>
        <v>23</v>
      </c>
      <c r="Q235" s="304">
        <f t="shared" ca="1" si="106"/>
        <v>0</v>
      </c>
      <c r="R235" s="306">
        <f t="shared" ca="1" si="107"/>
        <v>0</v>
      </c>
      <c r="S235" s="307">
        <f t="shared" ca="1" si="108"/>
        <v>3.0549999999999997</v>
      </c>
      <c r="T235" s="304">
        <f t="shared" ca="1" si="88"/>
        <v>29.969549999999998</v>
      </c>
      <c r="U235" s="311">
        <f t="shared" ca="1" si="89"/>
        <v>0</v>
      </c>
      <c r="V235" s="306">
        <f t="shared" ca="1" si="90"/>
        <v>1.0930687140638893</v>
      </c>
      <c r="W235" s="304">
        <f t="shared" ca="1" si="91"/>
        <v>3.651615506896309</v>
      </c>
      <c r="Y235" s="314" t="str">
        <f t="shared" ca="1" si="109"/>
        <v/>
      </c>
      <c r="Z235" s="315" t="str">
        <f t="shared" ca="1" si="110"/>
        <v/>
      </c>
      <c r="AA235" s="316" t="str">
        <f t="shared" ca="1" si="111"/>
        <v/>
      </c>
      <c r="AC235" s="310" t="e">
        <f t="shared" ca="1" si="112"/>
        <v>#N/A</v>
      </c>
      <c r="AD235" s="323" t="e">
        <f t="shared" ca="1" si="113"/>
        <v>#N/A</v>
      </c>
      <c r="AE235" s="324" t="e">
        <f t="shared" ca="1" si="92"/>
        <v>#N/A</v>
      </c>
      <c r="AG235" s="306">
        <f t="shared" ca="1" si="114"/>
        <v>7.2112168604345257</v>
      </c>
      <c r="AH235" s="304">
        <f t="shared" ca="1" si="115"/>
        <v>-1.1524066275241078</v>
      </c>
    </row>
    <row r="236" spans="1:34" x14ac:dyDescent="0.2">
      <c r="A236" s="347">
        <f t="shared" ca="1" si="93"/>
        <v>0.1</v>
      </c>
      <c r="B236" s="304">
        <f t="shared" ca="1" si="94"/>
        <v>17.399999999999956</v>
      </c>
      <c r="D236" s="306">
        <f t="shared" ca="1" si="95"/>
        <v>-0.61170677596802681</v>
      </c>
      <c r="E236" s="307">
        <f t="shared" ca="1" si="96"/>
        <v>-8.7830936896815839</v>
      </c>
      <c r="F236" s="304">
        <f t="shared" ca="1" si="97"/>
        <v>8.8043693664844422</v>
      </c>
      <c r="G236" s="306">
        <f t="shared" ca="1" si="98"/>
        <v>20.60936910471797</v>
      </c>
      <c r="H236" s="307">
        <f t="shared" ca="1" si="99"/>
        <v>-35.579098332038917</v>
      </c>
      <c r="I236" s="304">
        <f t="shared" ca="1" si="100"/>
        <v>41.117129435496807</v>
      </c>
      <c r="J236" s="306">
        <f t="shared" ca="1" si="101"/>
        <v>496.50627064773647</v>
      </c>
      <c r="K236" s="307">
        <f t="shared" ca="1" si="102"/>
        <v>1134.7722448280181</v>
      </c>
      <c r="L236" s="304">
        <f t="shared" ca="1" si="87"/>
        <v>1238.6389806656914</v>
      </c>
      <c r="M236" s="306">
        <f t="shared" ca="1" si="103"/>
        <v>-1.0457702128738677</v>
      </c>
      <c r="N236" s="304">
        <f t="shared" ca="1" si="104"/>
        <v>-59.918219538170291</v>
      </c>
      <c r="P236" s="310">
        <f t="shared" ca="1" si="105"/>
        <v>23</v>
      </c>
      <c r="Q236" s="304">
        <f t="shared" ca="1" si="106"/>
        <v>0</v>
      </c>
      <c r="R236" s="306">
        <f t="shared" ca="1" si="107"/>
        <v>0</v>
      </c>
      <c r="S236" s="307">
        <f t="shared" ca="1" si="108"/>
        <v>3.0549999999999997</v>
      </c>
      <c r="T236" s="304">
        <f t="shared" ca="1" si="88"/>
        <v>29.969549999999998</v>
      </c>
      <c r="U236" s="311">
        <f t="shared" ca="1" si="89"/>
        <v>0</v>
      </c>
      <c r="V236" s="306">
        <f t="shared" ca="1" si="90"/>
        <v>1.0934541301120955</v>
      </c>
      <c r="W236" s="304">
        <f t="shared" ca="1" si="91"/>
        <v>3.7854630629863752</v>
      </c>
      <c r="Y236" s="314" t="str">
        <f t="shared" ca="1" si="109"/>
        <v/>
      </c>
      <c r="Z236" s="315" t="str">
        <f t="shared" ca="1" si="110"/>
        <v/>
      </c>
      <c r="AA236" s="316" t="str">
        <f t="shared" ca="1" si="111"/>
        <v/>
      </c>
      <c r="AC236" s="310" t="e">
        <f t="shared" ca="1" si="112"/>
        <v>#N/A</v>
      </c>
      <c r="AD236" s="323" t="e">
        <f t="shared" ca="1" si="113"/>
        <v>#N/A</v>
      </c>
      <c r="AE236" s="324" t="e">
        <f t="shared" ca="1" si="92"/>
        <v>#N/A</v>
      </c>
      <c r="AG236" s="306">
        <f t="shared" ca="1" si="114"/>
        <v>7.2327371314057078</v>
      </c>
      <c r="AH236" s="304">
        <f t="shared" ca="1" si="115"/>
        <v>-1.1952914916190864</v>
      </c>
    </row>
    <row r="237" spans="1:34" x14ac:dyDescent="0.2">
      <c r="A237" s="347">
        <f t="shared" ca="1" si="93"/>
        <v>0.1</v>
      </c>
      <c r="B237" s="304">
        <f t="shared" ca="1" si="94"/>
        <v>17.499999999999957</v>
      </c>
      <c r="D237" s="306">
        <f t="shared" ca="1" si="95"/>
        <v>-0.62108309503995074</v>
      </c>
      <c r="E237" s="307">
        <f t="shared" ca="1" si="96"/>
        <v>-8.737789764038201</v>
      </c>
      <c r="F237" s="304">
        <f t="shared" ca="1" si="97"/>
        <v>8.7598352822113714</v>
      </c>
      <c r="G237" s="306">
        <f t="shared" ca="1" si="98"/>
        <v>20.547260795213976</v>
      </c>
      <c r="H237" s="307">
        <f t="shared" ca="1" si="99"/>
        <v>-36.452877308442737</v>
      </c>
      <c r="I237" s="304">
        <f t="shared" ca="1" si="100"/>
        <v>41.844978076836369</v>
      </c>
      <c r="J237" s="306">
        <f t="shared" ca="1" si="101"/>
        <v>498.56410214273308</v>
      </c>
      <c r="K237" s="307">
        <f t="shared" ca="1" si="102"/>
        <v>1131.1706460459941</v>
      </c>
      <c r="L237" s="304">
        <f t="shared" ca="1" si="87"/>
        <v>1236.1687564493375</v>
      </c>
      <c r="M237" s="306">
        <f t="shared" ca="1" si="103"/>
        <v>-1.0575212870630937</v>
      </c>
      <c r="N237" s="304">
        <f t="shared" ca="1" si="104"/>
        <v>-60.59150649395805</v>
      </c>
      <c r="P237" s="310">
        <f t="shared" ca="1" si="105"/>
        <v>23</v>
      </c>
      <c r="Q237" s="304">
        <f t="shared" ca="1" si="106"/>
        <v>0</v>
      </c>
      <c r="R237" s="306">
        <f t="shared" ca="1" si="107"/>
        <v>0</v>
      </c>
      <c r="S237" s="307">
        <f t="shared" ca="1" si="108"/>
        <v>3.0549999999999997</v>
      </c>
      <c r="T237" s="304">
        <f t="shared" ca="1" si="88"/>
        <v>29.969549999999998</v>
      </c>
      <c r="U237" s="311">
        <f t="shared" ca="1" si="89"/>
        <v>0</v>
      </c>
      <c r="V237" s="306">
        <f t="shared" ca="1" si="90"/>
        <v>1.0938492876597325</v>
      </c>
      <c r="W237" s="304">
        <f t="shared" ca="1" si="91"/>
        <v>3.922085411238827</v>
      </c>
      <c r="Y237" s="314" t="str">
        <f t="shared" ca="1" si="109"/>
        <v/>
      </c>
      <c r="Z237" s="315" t="str">
        <f t="shared" ca="1" si="110"/>
        <v/>
      </c>
      <c r="AA237" s="316" t="str">
        <f t="shared" ca="1" si="111"/>
        <v/>
      </c>
      <c r="AC237" s="310" t="e">
        <f t="shared" ca="1" si="112"/>
        <v>#N/A</v>
      </c>
      <c r="AD237" s="323" t="e">
        <f t="shared" ca="1" si="113"/>
        <v>#N/A</v>
      </c>
      <c r="AE237" s="324" t="e">
        <f t="shared" ca="1" si="92"/>
        <v>#N/A</v>
      </c>
      <c r="AG237" s="306">
        <f t="shared" ca="1" si="114"/>
        <v>7.2495953526289156</v>
      </c>
      <c r="AH237" s="304">
        <f t="shared" ca="1" si="115"/>
        <v>-1.2391041122704993</v>
      </c>
    </row>
    <row r="238" spans="1:34" x14ac:dyDescent="0.2">
      <c r="A238" s="347">
        <f t="shared" ca="1" si="93"/>
        <v>0.1</v>
      </c>
      <c r="B238" s="304">
        <f t="shared" ca="1" si="94"/>
        <v>17.599999999999959</v>
      </c>
      <c r="D238" s="306">
        <f t="shared" ca="1" si="95"/>
        <v>-0.63040031436298827</v>
      </c>
      <c r="E238" s="307">
        <f t="shared" ca="1" si="96"/>
        <v>-8.691607356634595</v>
      </c>
      <c r="F238" s="304">
        <f t="shared" ca="1" si="97"/>
        <v>8.7144387655346787</v>
      </c>
      <c r="G238" s="306">
        <f t="shared" ca="1" si="98"/>
        <v>20.484220763777678</v>
      </c>
      <c r="H238" s="307">
        <f t="shared" ca="1" si="99"/>
        <v>-37.322038044106193</v>
      </c>
      <c r="I238" s="304">
        <f t="shared" ca="1" si="100"/>
        <v>42.573910133612237</v>
      </c>
      <c r="J238" s="306">
        <f t="shared" ca="1" si="101"/>
        <v>500.61567622068264</v>
      </c>
      <c r="K238" s="307">
        <f t="shared" ca="1" si="102"/>
        <v>1127.4819002783665</v>
      </c>
      <c r="L238" s="304">
        <f t="shared" ca="1" si="87"/>
        <v>1233.6253445569314</v>
      </c>
      <c r="M238" s="306">
        <f t="shared" ca="1" si="103"/>
        <v>-1.0688360464661746</v>
      </c>
      <c r="N238" s="304">
        <f t="shared" ca="1" si="104"/>
        <v>-61.239794453960549</v>
      </c>
      <c r="P238" s="310">
        <f t="shared" ca="1" si="105"/>
        <v>23</v>
      </c>
      <c r="Q238" s="304">
        <f t="shared" ca="1" si="106"/>
        <v>0</v>
      </c>
      <c r="R238" s="306">
        <f t="shared" ca="1" si="107"/>
        <v>0</v>
      </c>
      <c r="S238" s="307">
        <f t="shared" ca="1" si="108"/>
        <v>3.0549999999999997</v>
      </c>
      <c r="T238" s="304">
        <f t="shared" ca="1" si="88"/>
        <v>29.969549999999998</v>
      </c>
      <c r="U238" s="311">
        <f t="shared" ca="1" si="89"/>
        <v>0</v>
      </c>
      <c r="V238" s="306">
        <f t="shared" ca="1" si="90"/>
        <v>1.0942541463899869</v>
      </c>
      <c r="W238" s="304">
        <f t="shared" ca="1" si="91"/>
        <v>4.061422295284542</v>
      </c>
      <c r="Y238" s="314" t="str">
        <f t="shared" ca="1" si="109"/>
        <v/>
      </c>
      <c r="Z238" s="315" t="str">
        <f t="shared" ca="1" si="110"/>
        <v/>
      </c>
      <c r="AA238" s="316" t="str">
        <f t="shared" ca="1" si="111"/>
        <v/>
      </c>
      <c r="AC238" s="310" t="e">
        <f t="shared" ca="1" si="112"/>
        <v>#N/A</v>
      </c>
      <c r="AD238" s="323" t="e">
        <f t="shared" ca="1" si="113"/>
        <v>#N/A</v>
      </c>
      <c r="AE238" s="324" t="e">
        <f t="shared" ca="1" si="92"/>
        <v>#N/A</v>
      </c>
      <c r="AG238" s="306">
        <f t="shared" ca="1" si="114"/>
        <v>7.2620684939054563</v>
      </c>
      <c r="AH238" s="304">
        <f t="shared" ca="1" si="115"/>
        <v>-1.2838250118621366</v>
      </c>
    </row>
    <row r="239" spans="1:34" x14ac:dyDescent="0.2">
      <c r="A239" s="347">
        <f t="shared" ca="1" si="93"/>
        <v>0.1</v>
      </c>
      <c r="B239" s="304">
        <f t="shared" ca="1" si="94"/>
        <v>17.69999999999996</v>
      </c>
      <c r="D239" s="306">
        <f t="shared" ca="1" si="95"/>
        <v>-0.63965064562187712</v>
      </c>
      <c r="E239" s="307">
        <f t="shared" ca="1" si="96"/>
        <v>-8.6445631495511126</v>
      </c>
      <c r="F239" s="304">
        <f t="shared" ca="1" si="97"/>
        <v>8.6681961788495272</v>
      </c>
      <c r="G239" s="306">
        <f t="shared" ca="1" si="98"/>
        <v>20.420255699215492</v>
      </c>
      <c r="H239" s="307">
        <f t="shared" ca="1" si="99"/>
        <v>-38.186494359061307</v>
      </c>
      <c r="I239" s="304">
        <f t="shared" ca="1" si="100"/>
        <v>43.303524039689464</v>
      </c>
      <c r="J239" s="306">
        <f t="shared" ca="1" si="101"/>
        <v>502.66090004383233</v>
      </c>
      <c r="K239" s="307">
        <f t="shared" ca="1" si="102"/>
        <v>1123.7064736582081</v>
      </c>
      <c r="L239" s="304">
        <f t="shared" ca="1" si="87"/>
        <v>1231.0094310663264</v>
      </c>
      <c r="M239" s="306">
        <f t="shared" ca="1" si="103"/>
        <v>-1.0797361412700284</v>
      </c>
      <c r="N239" s="304">
        <f t="shared" ca="1" si="104"/>
        <v>-61.864323882513851</v>
      </c>
      <c r="P239" s="310">
        <f t="shared" ca="1" si="105"/>
        <v>23</v>
      </c>
      <c r="Q239" s="304">
        <f t="shared" ca="1" si="106"/>
        <v>0</v>
      </c>
      <c r="R239" s="306">
        <f t="shared" ca="1" si="107"/>
        <v>0</v>
      </c>
      <c r="S239" s="307">
        <f t="shared" ca="1" si="108"/>
        <v>3.0549999999999997</v>
      </c>
      <c r="T239" s="304">
        <f t="shared" ca="1" si="88"/>
        <v>29.969549999999998</v>
      </c>
      <c r="U239" s="311">
        <f t="shared" ca="1" si="89"/>
        <v>0</v>
      </c>
      <c r="V239" s="306">
        <f t="shared" ca="1" si="90"/>
        <v>1.0946686652081741</v>
      </c>
      <c r="W239" s="304">
        <f t="shared" ca="1" si="91"/>
        <v>4.2034127515079565</v>
      </c>
      <c r="Y239" s="314" t="str">
        <f t="shared" ca="1" si="109"/>
        <v/>
      </c>
      <c r="Z239" s="315" t="str">
        <f t="shared" ca="1" si="110"/>
        <v/>
      </c>
      <c r="AA239" s="316" t="str">
        <f t="shared" ca="1" si="111"/>
        <v/>
      </c>
      <c r="AC239" s="310" t="e">
        <f t="shared" ca="1" si="112"/>
        <v>#N/A</v>
      </c>
      <c r="AD239" s="323" t="e">
        <f t="shared" ca="1" si="113"/>
        <v>#N/A</v>
      </c>
      <c r="AE239" s="324" t="e">
        <f t="shared" ca="1" si="92"/>
        <v>#N/A</v>
      </c>
      <c r="AG239" s="306">
        <f t="shared" ca="1" si="114"/>
        <v>7.270414409533851</v>
      </c>
      <c r="AH239" s="304">
        <f t="shared" ca="1" si="115"/>
        <v>-1.3294344665415851</v>
      </c>
    </row>
    <row r="240" spans="1:34" x14ac:dyDescent="0.2">
      <c r="A240" s="347">
        <f t="shared" ca="1" si="93"/>
        <v>0.1</v>
      </c>
      <c r="B240" s="304">
        <f t="shared" ca="1" si="94"/>
        <v>17.799999999999962</v>
      </c>
      <c r="D240" s="306">
        <f t="shared" ca="1" si="95"/>
        <v>-0.64882676688940488</v>
      </c>
      <c r="E240" s="307">
        <f t="shared" ca="1" si="96"/>
        <v>-8.5966743669237164</v>
      </c>
      <c r="F240" s="304">
        <f t="shared" ca="1" si="97"/>
        <v>8.6211244245954042</v>
      </c>
      <c r="G240" s="306">
        <f t="shared" ca="1" si="98"/>
        <v>20.35537302252655</v>
      </c>
      <c r="H240" s="307">
        <f t="shared" ca="1" si="99"/>
        <v>-39.046161795753676</v>
      </c>
      <c r="I240" s="304">
        <f t="shared" ca="1" si="100"/>
        <v>44.033441403850958</v>
      </c>
      <c r="J240" s="306">
        <f t="shared" ca="1" si="101"/>
        <v>504.69968147991943</v>
      </c>
      <c r="K240" s="307">
        <f t="shared" ca="1" si="102"/>
        <v>1119.8448408504673</v>
      </c>
      <c r="L240" s="304">
        <f t="shared" ca="1" si="87"/>
        <v>1228.3217152136247</v>
      </c>
      <c r="M240" s="306">
        <f t="shared" ca="1" si="103"/>
        <v>-1.090242018055249</v>
      </c>
      <c r="N240" s="304">
        <f t="shared" ca="1" si="104"/>
        <v>-62.466266282391466</v>
      </c>
      <c r="P240" s="310">
        <f t="shared" ca="1" si="105"/>
        <v>23</v>
      </c>
      <c r="Q240" s="304">
        <f t="shared" ca="1" si="106"/>
        <v>0</v>
      </c>
      <c r="R240" s="306">
        <f t="shared" ca="1" si="107"/>
        <v>0</v>
      </c>
      <c r="S240" s="307">
        <f t="shared" ca="1" si="108"/>
        <v>3.0549999999999997</v>
      </c>
      <c r="T240" s="304">
        <f t="shared" ca="1" si="88"/>
        <v>29.969549999999998</v>
      </c>
      <c r="U240" s="311">
        <f t="shared" ca="1" si="89"/>
        <v>0</v>
      </c>
      <c r="V240" s="306">
        <f t="shared" ca="1" si="90"/>
        <v>1.0950928022550208</v>
      </c>
      <c r="W240" s="304">
        <f t="shared" ca="1" si="91"/>
        <v>4.3479951547424189</v>
      </c>
      <c r="Y240" s="314" t="str">
        <f t="shared" ca="1" si="109"/>
        <v/>
      </c>
      <c r="Z240" s="315" t="str">
        <f t="shared" ca="1" si="110"/>
        <v/>
      </c>
      <c r="AA240" s="316" t="str">
        <f t="shared" ca="1" si="111"/>
        <v/>
      </c>
      <c r="AC240" s="310" t="e">
        <f t="shared" ca="1" si="112"/>
        <v>#N/A</v>
      </c>
      <c r="AD240" s="323" t="e">
        <f t="shared" ca="1" si="113"/>
        <v>#N/A</v>
      </c>
      <c r="AE240" s="324" t="e">
        <f t="shared" ca="1" si="92"/>
        <v>#N/A</v>
      </c>
      <c r="AG240" s="306">
        <f t="shared" ca="1" si="114"/>
        <v>7.2748732515650847</v>
      </c>
      <c r="AH240" s="304">
        <f t="shared" ca="1" si="115"/>
        <v>-1.3759125209518681</v>
      </c>
    </row>
    <row r="241" spans="1:34" x14ac:dyDescent="0.2">
      <c r="A241" s="347">
        <f t="shared" ca="1" si="93"/>
        <v>0.1</v>
      </c>
      <c r="B241" s="304">
        <f t="shared" ca="1" si="94"/>
        <v>17.899999999999963</v>
      </c>
      <c r="D241" s="306">
        <f t="shared" ca="1" si="95"/>
        <v>-0.65792179503797499</v>
      </c>
      <c r="E241" s="307">
        <f t="shared" ca="1" si="96"/>
        <v>-8.5479587281659732</v>
      </c>
      <c r="F241" s="304">
        <f t="shared" ca="1" si="97"/>
        <v>8.573240898680897</v>
      </c>
      <c r="G241" s="306">
        <f t="shared" ca="1" si="98"/>
        <v>20.289580843022751</v>
      </c>
      <c r="H241" s="307">
        <f t="shared" ca="1" si="99"/>
        <v>-39.900957668570271</v>
      </c>
      <c r="I241" s="304">
        <f t="shared" ca="1" si="100"/>
        <v>44.76330543709426</v>
      </c>
      <c r="J241" s="306">
        <f t="shared" ca="1" si="101"/>
        <v>506.73192917319687</v>
      </c>
      <c r="K241" s="307">
        <f t="shared" ca="1" si="102"/>
        <v>1115.8974848772511</v>
      </c>
      <c r="L241" s="304">
        <f t="shared" ca="1" si="87"/>
        <v>1225.5629093600071</v>
      </c>
      <c r="M241" s="306">
        <f t="shared" ca="1" si="103"/>
        <v>-1.1003729809492468</v>
      </c>
      <c r="N241" s="304">
        <f t="shared" ca="1" si="104"/>
        <v>-63.046727698621183</v>
      </c>
      <c r="P241" s="310">
        <f t="shared" ca="1" si="105"/>
        <v>23</v>
      </c>
      <c r="Q241" s="304">
        <f t="shared" ca="1" si="106"/>
        <v>0</v>
      </c>
      <c r="R241" s="306">
        <f t="shared" ca="1" si="107"/>
        <v>0</v>
      </c>
      <c r="S241" s="307">
        <f t="shared" ca="1" si="108"/>
        <v>3.0549999999999997</v>
      </c>
      <c r="T241" s="304">
        <f t="shared" ca="1" si="88"/>
        <v>29.969549999999998</v>
      </c>
      <c r="U241" s="311">
        <f t="shared" ca="1" si="89"/>
        <v>0</v>
      </c>
      <c r="V241" s="306">
        <f t="shared" ca="1" si="90"/>
        <v>1.095526514920464</v>
      </c>
      <c r="W241" s="304">
        <f t="shared" ca="1" si="91"/>
        <v>4.4951072645322645</v>
      </c>
      <c r="Y241" s="314" t="str">
        <f t="shared" ca="1" si="109"/>
        <v/>
      </c>
      <c r="Z241" s="315" t="str">
        <f t="shared" ca="1" si="110"/>
        <v/>
      </c>
      <c r="AA241" s="316" t="str">
        <f t="shared" ca="1" si="111"/>
        <v/>
      </c>
      <c r="AC241" s="310" t="e">
        <f t="shared" ca="1" si="112"/>
        <v>#N/A</v>
      </c>
      <c r="AD241" s="323" t="e">
        <f t="shared" ca="1" si="113"/>
        <v>#N/A</v>
      </c>
      <c r="AE241" s="324" t="e">
        <f t="shared" ca="1" si="92"/>
        <v>#N/A</v>
      </c>
      <c r="AG241" s="306">
        <f t="shared" ca="1" si="114"/>
        <v>7.2756688042494657</v>
      </c>
      <c r="AH241" s="304">
        <f t="shared" ca="1" si="115"/>
        <v>-1.4232390031890079</v>
      </c>
    </row>
    <row r="242" spans="1:34" x14ac:dyDescent="0.2">
      <c r="A242" s="347">
        <f t="shared" ca="1" si="93"/>
        <v>0.1</v>
      </c>
      <c r="B242" s="304">
        <f t="shared" ca="1" si="94"/>
        <v>17.999999999999964</v>
      </c>
      <c r="D242" s="306">
        <f t="shared" ca="1" si="95"/>
        <v>-0.66692926023014776</v>
      </c>
      <c r="E242" s="307">
        <f t="shared" ca="1" si="96"/>
        <v>-8.4984344045222038</v>
      </c>
      <c r="F242" s="304">
        <f t="shared" ca="1" si="97"/>
        <v>8.5245634472457184</v>
      </c>
      <c r="G242" s="306">
        <f t="shared" ca="1" si="98"/>
        <v>20.222887916999735</v>
      </c>
      <c r="H242" s="307">
        <f t="shared" ca="1" si="99"/>
        <v>-40.75080110902249</v>
      </c>
      <c r="I242" s="304">
        <f t="shared" ca="1" si="100"/>
        <v>45.49277950104436</v>
      </c>
      <c r="J242" s="306">
        <f t="shared" ca="1" si="101"/>
        <v>508.75755261119798</v>
      </c>
      <c r="K242" s="307">
        <f t="shared" ca="1" si="102"/>
        <v>1111.8648969383714</v>
      </c>
      <c r="L242" s="304">
        <f t="shared" ca="1" si="87"/>
        <v>1222.7337389565691</v>
      </c>
      <c r="M242" s="306">
        <f t="shared" ca="1" si="103"/>
        <v>-1.1101472519763285</v>
      </c>
      <c r="N242" s="304">
        <f t="shared" ca="1" si="104"/>
        <v>-63.606752176289959</v>
      </c>
      <c r="P242" s="310">
        <f t="shared" ca="1" si="105"/>
        <v>23</v>
      </c>
      <c r="Q242" s="304">
        <f t="shared" ca="1" si="106"/>
        <v>0</v>
      </c>
      <c r="R242" s="306">
        <f t="shared" ca="1" si="107"/>
        <v>0</v>
      </c>
      <c r="S242" s="307">
        <f t="shared" ca="1" si="108"/>
        <v>3.0549999999999997</v>
      </c>
      <c r="T242" s="304">
        <f t="shared" ca="1" si="88"/>
        <v>29.969549999999998</v>
      </c>
      <c r="U242" s="311">
        <f t="shared" ca="1" si="89"/>
        <v>0</v>
      </c>
      <c r="V242" s="306">
        <f t="shared" ca="1" si="90"/>
        <v>1.0959697598579246</v>
      </c>
      <c r="W242" s="304">
        <f t="shared" ca="1" si="91"/>
        <v>4.6446862718453961</v>
      </c>
      <c r="Y242" s="314" t="str">
        <f t="shared" ca="1" si="109"/>
        <v/>
      </c>
      <c r="Z242" s="315" t="str">
        <f t="shared" ca="1" si="110"/>
        <v/>
      </c>
      <c r="AA242" s="316" t="str">
        <f t="shared" ca="1" si="111"/>
        <v/>
      </c>
      <c r="AC242" s="310">
        <f t="shared" ca="1" si="112"/>
        <v>17.999999999999964</v>
      </c>
      <c r="AD242" s="323">
        <f t="shared" ca="1" si="113"/>
        <v>508.75755261119798</v>
      </c>
      <c r="AE242" s="324" t="e">
        <f t="shared" ca="1" si="92"/>
        <v>#N/A</v>
      </c>
      <c r="AG242" s="306">
        <f t="shared" ca="1" si="114"/>
        <v>7.2730097365007778</v>
      </c>
      <c r="AH242" s="304">
        <f t="shared" ca="1" si="115"/>
        <v>-1.4713935399450948</v>
      </c>
    </row>
    <row r="243" spans="1:34" x14ac:dyDescent="0.2">
      <c r="A243" s="347">
        <f t="shared" ca="1" si="93"/>
        <v>0.1</v>
      </c>
      <c r="B243" s="304">
        <f t="shared" ca="1" si="94"/>
        <v>18.099999999999966</v>
      </c>
      <c r="D243" s="306">
        <f t="shared" ca="1" si="95"/>
        <v>-0.67584308234601842</v>
      </c>
      <c r="E243" s="307">
        <f t="shared" ca="1" si="96"/>
        <v>-8.4481199785793351</v>
      </c>
      <c r="F243" s="304">
        <f t="shared" ca="1" si="97"/>
        <v>8.4751103263866874</v>
      </c>
      <c r="G243" s="306">
        <f t="shared" ca="1" si="98"/>
        <v>20.155303608765134</v>
      </c>
      <c r="H243" s="307">
        <f t="shared" ca="1" si="99"/>
        <v>-41.595613106880421</v>
      </c>
      <c r="I243" s="304">
        <f t="shared" ca="1" si="100"/>
        <v>46.221545769249033</v>
      </c>
      <c r="J243" s="306">
        <f t="shared" ca="1" si="101"/>
        <v>510.77646218748623</v>
      </c>
      <c r="K243" s="307">
        <f t="shared" ca="1" si="102"/>
        <v>1107.7475762275762</v>
      </c>
      <c r="L243" s="304">
        <f t="shared" ca="1" si="87"/>
        <v>1219.834942507729</v>
      </c>
      <c r="M243" s="306">
        <f t="shared" ca="1" si="103"/>
        <v>-1.1195820300271906</v>
      </c>
      <c r="N243" s="304">
        <f t="shared" ca="1" si="104"/>
        <v>-64.14732513924703</v>
      </c>
      <c r="P243" s="310">
        <f t="shared" ca="1" si="105"/>
        <v>23</v>
      </c>
      <c r="Q243" s="304">
        <f t="shared" ca="1" si="106"/>
        <v>0</v>
      </c>
      <c r="R243" s="306">
        <f t="shared" ca="1" si="107"/>
        <v>0</v>
      </c>
      <c r="S243" s="307">
        <f t="shared" ca="1" si="108"/>
        <v>3.0549999999999997</v>
      </c>
      <c r="T243" s="304">
        <f t="shared" ca="1" si="88"/>
        <v>29.969549999999998</v>
      </c>
      <c r="U243" s="311">
        <f t="shared" ca="1" si="89"/>
        <v>0</v>
      </c>
      <c r="V243" s="306">
        <f t="shared" ca="1" si="90"/>
        <v>1.0964224929990087</v>
      </c>
      <c r="W243" s="304">
        <f t="shared" ca="1" si="91"/>
        <v>4.7966688461264528</v>
      </c>
      <c r="Y243" s="314" t="str">
        <f t="shared" ca="1" si="109"/>
        <v/>
      </c>
      <c r="Z243" s="315" t="str">
        <f t="shared" ca="1" si="110"/>
        <v/>
      </c>
      <c r="AA243" s="316" t="str">
        <f t="shared" ca="1" si="111"/>
        <v/>
      </c>
      <c r="AC243" s="310" t="e">
        <f t="shared" ca="1" si="112"/>
        <v>#N/A</v>
      </c>
      <c r="AD243" s="323" t="e">
        <f t="shared" ca="1" si="113"/>
        <v>#N/A</v>
      </c>
      <c r="AE243" s="324" t="e">
        <f t="shared" ca="1" si="92"/>
        <v>#N/A</v>
      </c>
      <c r="AG243" s="306">
        <f t="shared" ca="1" si="114"/>
        <v>7.2670907716441722</v>
      </c>
      <c r="AH243" s="304">
        <f t="shared" ca="1" si="115"/>
        <v>-1.5203555717988204</v>
      </c>
    </row>
    <row r="244" spans="1:34" x14ac:dyDescent="0.2">
      <c r="A244" s="347">
        <f t="shared" ca="1" si="93"/>
        <v>0.1</v>
      </c>
      <c r="B244" s="304">
        <f t="shared" ca="1" si="94"/>
        <v>18.199999999999967</v>
      </c>
      <c r="D244" s="306">
        <f t="shared" ca="1" si="95"/>
        <v>-0.68465754920701993</v>
      </c>
      <c r="E244" s="307">
        <f t="shared" ca="1" si="96"/>
        <v>-8.3970344064112581</v>
      </c>
      <c r="F244" s="304">
        <f t="shared" ca="1" si="97"/>
        <v>8.4249001645206825</v>
      </c>
      <c r="G244" s="306">
        <f t="shared" ca="1" si="98"/>
        <v>20.086837853844433</v>
      </c>
      <c r="H244" s="307">
        <f t="shared" ca="1" si="99"/>
        <v>-42.435316547521545</v>
      </c>
      <c r="I244" s="304">
        <f t="shared" ca="1" si="100"/>
        <v>46.949303993296787</v>
      </c>
      <c r="J244" s="306">
        <f t="shared" ca="1" si="101"/>
        <v>512.78856926061667</v>
      </c>
      <c r="K244" s="307">
        <f t="shared" ca="1" si="102"/>
        <v>1103.5460297448562</v>
      </c>
      <c r="L244" s="304">
        <f t="shared" ca="1" si="87"/>
        <v>1216.8672715337468</v>
      </c>
      <c r="M244" s="306">
        <f t="shared" ca="1" si="103"/>
        <v>-1.1286935480251377</v>
      </c>
      <c r="N244" s="304">
        <f t="shared" ca="1" si="104"/>
        <v>-64.66937666548688</v>
      </c>
      <c r="P244" s="310">
        <f t="shared" ca="1" si="105"/>
        <v>23</v>
      </c>
      <c r="Q244" s="304">
        <f t="shared" ca="1" si="106"/>
        <v>0</v>
      </c>
      <c r="R244" s="306">
        <f t="shared" ca="1" si="107"/>
        <v>0</v>
      </c>
      <c r="S244" s="307">
        <f t="shared" ca="1" si="108"/>
        <v>3.0549999999999997</v>
      </c>
      <c r="T244" s="304">
        <f t="shared" ca="1" si="88"/>
        <v>29.969549999999998</v>
      </c>
      <c r="U244" s="311">
        <f t="shared" ca="1" si="89"/>
        <v>0</v>
      </c>
      <c r="V244" s="306">
        <f t="shared" ca="1" si="90"/>
        <v>1.0968846695686061</v>
      </c>
      <c r="W244" s="304">
        <f t="shared" ca="1" si="91"/>
        <v>4.9509911825867317</v>
      </c>
      <c r="Y244" s="314" t="str">
        <f t="shared" ca="1" si="109"/>
        <v/>
      </c>
      <c r="Z244" s="315" t="str">
        <f t="shared" ca="1" si="110"/>
        <v/>
      </c>
      <c r="AA244" s="316" t="str">
        <f t="shared" ca="1" si="111"/>
        <v/>
      </c>
      <c r="AC244" s="310" t="e">
        <f t="shared" ca="1" si="112"/>
        <v>#N/A</v>
      </c>
      <c r="AD244" s="323" t="e">
        <f t="shared" ca="1" si="113"/>
        <v>#N/A</v>
      </c>
      <c r="AE244" s="324" t="e">
        <f t="shared" ca="1" si="92"/>
        <v>#N/A</v>
      </c>
      <c r="AG244" s="306">
        <f t="shared" ca="1" si="114"/>
        <v>7.2580937755036929</v>
      </c>
      <c r="AH244" s="304">
        <f t="shared" ca="1" si="115"/>
        <v>-1.5701043686174969</v>
      </c>
    </row>
    <row r="245" spans="1:34" x14ac:dyDescent="0.2">
      <c r="A245" s="347">
        <f t="shared" ca="1" si="93"/>
        <v>0.1</v>
      </c>
      <c r="B245" s="304">
        <f t="shared" ca="1" si="94"/>
        <v>18.299999999999969</v>
      </c>
      <c r="D245" s="306">
        <f t="shared" ca="1" si="95"/>
        <v>-0.69336729645980799</v>
      </c>
      <c r="E245" s="307">
        <f t="shared" ca="1" si="96"/>
        <v>-8.3451969820705347</v>
      </c>
      <c r="F245" s="304">
        <f t="shared" ca="1" si="97"/>
        <v>8.3739519270986467</v>
      </c>
      <c r="G245" s="306">
        <f t="shared" ca="1" si="98"/>
        <v>20.017501124198454</v>
      </c>
      <c r="H245" s="307">
        <f t="shared" ca="1" si="99"/>
        <v>-43.269836245728598</v>
      </c>
      <c r="I245" s="304">
        <f t="shared" ca="1" si="100"/>
        <v>47.675770365977876</v>
      </c>
      <c r="J245" s="306">
        <f t="shared" ca="1" si="101"/>
        <v>514.79378620951877</v>
      </c>
      <c r="K245" s="307">
        <f t="shared" ca="1" si="102"/>
        <v>1099.2607721051938</v>
      </c>
      <c r="L245" s="304">
        <f t="shared" ca="1" si="87"/>
        <v>1213.8314905328657</v>
      </c>
      <c r="M245" s="306">
        <f t="shared" ca="1" si="103"/>
        <v>-1.1374971279906407</v>
      </c>
      <c r="N245" s="304">
        <f t="shared" ca="1" si="104"/>
        <v>-65.173784642116132</v>
      </c>
      <c r="P245" s="310">
        <f t="shared" ca="1" si="105"/>
        <v>23</v>
      </c>
      <c r="Q245" s="304">
        <f t="shared" ca="1" si="106"/>
        <v>0</v>
      </c>
      <c r="R245" s="306">
        <f t="shared" ca="1" si="107"/>
        <v>0</v>
      </c>
      <c r="S245" s="307">
        <f t="shared" ca="1" si="108"/>
        <v>3.0549999999999997</v>
      </c>
      <c r="T245" s="304">
        <f t="shared" ca="1" si="88"/>
        <v>29.969549999999998</v>
      </c>
      <c r="U245" s="311">
        <f t="shared" ca="1" si="89"/>
        <v>0</v>
      </c>
      <c r="V245" s="306">
        <f t="shared" ca="1" si="90"/>
        <v>1.0973562441003468</v>
      </c>
      <c r="W245" s="304">
        <f t="shared" ca="1" si="91"/>
        <v>5.1075890496325336</v>
      </c>
      <c r="Y245" s="314" t="str">
        <f t="shared" ca="1" si="109"/>
        <v/>
      </c>
      <c r="Z245" s="315" t="str">
        <f t="shared" ca="1" si="110"/>
        <v/>
      </c>
      <c r="AA245" s="316" t="str">
        <f t="shared" ca="1" si="111"/>
        <v/>
      </c>
      <c r="AC245" s="310" t="e">
        <f t="shared" ca="1" si="112"/>
        <v>#N/A</v>
      </c>
      <c r="AD245" s="323" t="e">
        <f t="shared" ca="1" si="113"/>
        <v>#N/A</v>
      </c>
      <c r="AE245" s="324" t="e">
        <f t="shared" ca="1" si="92"/>
        <v>#N/A</v>
      </c>
      <c r="AG245" s="306">
        <f t="shared" ca="1" si="114"/>
        <v>7.2461887651627546</v>
      </c>
      <c r="AH245" s="304">
        <f t="shared" ca="1" si="115"/>
        <v>-1.6206190450365736</v>
      </c>
    </row>
    <row r="246" spans="1:34" x14ac:dyDescent="0.2">
      <c r="A246" s="347">
        <f t="shared" ca="1" si="93"/>
        <v>0.1</v>
      </c>
      <c r="B246" s="304">
        <f t="shared" ca="1" si="94"/>
        <v>18.39999999999997</v>
      </c>
      <c r="D246" s="306">
        <f t="shared" ca="1" si="95"/>
        <v>-0.70196728898951799</v>
      </c>
      <c r="E246" s="307">
        <f t="shared" ca="1" si="96"/>
        <v>-8.2926273041785219</v>
      </c>
      <c r="F246" s="304">
        <f t="shared" ca="1" si="97"/>
        <v>8.3222848834210446</v>
      </c>
      <c r="G246" s="306">
        <f t="shared" ca="1" si="98"/>
        <v>19.947304395299501</v>
      </c>
      <c r="H246" s="307">
        <f t="shared" ca="1" si="99"/>
        <v>-44.09909897614645</v>
      </c>
      <c r="I246" s="304">
        <f t="shared" ca="1" si="100"/>
        <v>48.400676474060731</v>
      </c>
      <c r="J246" s="306">
        <f t="shared" ca="1" si="101"/>
        <v>516.79202648549369</v>
      </c>
      <c r="K246" s="307">
        <f t="shared" ca="1" si="102"/>
        <v>1094.8923253441001</v>
      </c>
      <c r="L246" s="304">
        <f t="shared" ca="1" si="87"/>
        <v>1210.7283769435628</v>
      </c>
      <c r="M246" s="306">
        <f t="shared" ca="1" si="103"/>
        <v>-1.1460072338049347</v>
      </c>
      <c r="N246" s="304">
        <f t="shared" ca="1" si="104"/>
        <v>-65.661377788484927</v>
      </c>
      <c r="P246" s="310">
        <f t="shared" ca="1" si="105"/>
        <v>23</v>
      </c>
      <c r="Q246" s="304">
        <f t="shared" ca="1" si="106"/>
        <v>0</v>
      </c>
      <c r="R246" s="306">
        <f t="shared" ca="1" si="107"/>
        <v>0</v>
      </c>
      <c r="S246" s="307">
        <f t="shared" ca="1" si="108"/>
        <v>3.0549999999999997</v>
      </c>
      <c r="T246" s="304">
        <f t="shared" ca="1" si="88"/>
        <v>29.969549999999998</v>
      </c>
      <c r="U246" s="311">
        <f t="shared" ca="1" si="89"/>
        <v>0</v>
      </c>
      <c r="V246" s="306">
        <f t="shared" ca="1" si="90"/>
        <v>1.0978371704523842</v>
      </c>
      <c r="W246" s="304">
        <f t="shared" ca="1" si="91"/>
        <v>5.2663978363386468</v>
      </c>
      <c r="Y246" s="314" t="str">
        <f t="shared" ca="1" si="109"/>
        <v/>
      </c>
      <c r="Z246" s="315" t="str">
        <f t="shared" ca="1" si="110"/>
        <v/>
      </c>
      <c r="AA246" s="316" t="str">
        <f t="shared" ca="1" si="111"/>
        <v/>
      </c>
      <c r="AC246" s="310" t="e">
        <f t="shared" ca="1" si="112"/>
        <v>#N/A</v>
      </c>
      <c r="AD246" s="323" t="e">
        <f t="shared" ca="1" si="113"/>
        <v>#N/A</v>
      </c>
      <c r="AE246" s="324" t="e">
        <f t="shared" ca="1" si="92"/>
        <v>#N/A</v>
      </c>
      <c r="AG246" s="306">
        <f t="shared" ca="1" si="114"/>
        <v>7.2315348416099479</v>
      </c>
      <c r="AH246" s="304">
        <f t="shared" ca="1" si="115"/>
        <v>-1.6718785759844628</v>
      </c>
    </row>
    <row r="247" spans="1:34" x14ac:dyDescent="0.2">
      <c r="A247" s="347">
        <f t="shared" ca="1" si="93"/>
        <v>0.1</v>
      </c>
      <c r="B247" s="304">
        <f t="shared" ca="1" si="94"/>
        <v>18.499999999999972</v>
      </c>
      <c r="D247" s="306">
        <f t="shared" ca="1" si="95"/>
        <v>-0.71045280373831843</v>
      </c>
      <c r="E247" s="307">
        <f t="shared" ca="1" si="96"/>
        <v>-8.2393452443970467</v>
      </c>
      <c r="F247" s="304">
        <f t="shared" ca="1" si="97"/>
        <v>8.2699185753372362</v>
      </c>
      <c r="G247" s="306">
        <f t="shared" ca="1" si="98"/>
        <v>19.87625911492567</v>
      </c>
      <c r="H247" s="307">
        <f t="shared" ca="1" si="99"/>
        <v>-44.923033500586158</v>
      </c>
      <c r="I247" s="304">
        <f t="shared" ca="1" si="100"/>
        <v>49.123768333653437</v>
      </c>
      <c r="J247" s="306">
        <f t="shared" ca="1" si="101"/>
        <v>518.7832046610049</v>
      </c>
      <c r="K247" s="307">
        <f t="shared" ca="1" si="102"/>
        <v>1090.4412187202634</v>
      </c>
      <c r="L247" s="304">
        <f t="shared" ca="1" si="87"/>
        <v>1207.5587211073735</v>
      </c>
      <c r="M247" s="306">
        <f t="shared" ca="1" si="103"/>
        <v>-1.1542375215516369</v>
      </c>
      <c r="N247" s="304">
        <f t="shared" ca="1" si="104"/>
        <v>-66.132938540549191</v>
      </c>
      <c r="P247" s="310">
        <f t="shared" ca="1" si="105"/>
        <v>23</v>
      </c>
      <c r="Q247" s="304">
        <f t="shared" ca="1" si="106"/>
        <v>0</v>
      </c>
      <c r="R247" s="306">
        <f t="shared" ca="1" si="107"/>
        <v>0</v>
      </c>
      <c r="S247" s="307">
        <f t="shared" ca="1" si="108"/>
        <v>3.0549999999999997</v>
      </c>
      <c r="T247" s="304">
        <f t="shared" ca="1" si="88"/>
        <v>29.969549999999998</v>
      </c>
      <c r="U247" s="311">
        <f t="shared" ca="1" si="89"/>
        <v>0</v>
      </c>
      <c r="V247" s="306">
        <f t="shared" ca="1" si="90"/>
        <v>1.0983274018234719</v>
      </c>
      <c r="W247" s="304">
        <f t="shared" ca="1" si="91"/>
        <v>5.4273525998784544</v>
      </c>
      <c r="Y247" s="314" t="str">
        <f t="shared" ca="1" si="109"/>
        <v/>
      </c>
      <c r="Z247" s="315" t="str">
        <f t="shared" ca="1" si="110"/>
        <v/>
      </c>
      <c r="AA247" s="316" t="str">
        <f t="shared" ca="1" si="111"/>
        <v/>
      </c>
      <c r="AC247" s="310" t="e">
        <f t="shared" ca="1" si="112"/>
        <v>#N/A</v>
      </c>
      <c r="AD247" s="323" t="e">
        <f t="shared" ca="1" si="113"/>
        <v>#N/A</v>
      </c>
      <c r="AE247" s="324" t="e">
        <f t="shared" ca="1" si="92"/>
        <v>#N/A</v>
      </c>
      <c r="AG247" s="306">
        <f t="shared" ca="1" si="114"/>
        <v>7.2142810500547014</v>
      </c>
      <c r="AH247" s="304">
        <f t="shared" ca="1" si="115"/>
        <v>-1.7238618122221432</v>
      </c>
    </row>
    <row r="248" spans="1:34" x14ac:dyDescent="0.2">
      <c r="A248" s="347">
        <f t="shared" ca="1" si="93"/>
        <v>0.1</v>
      </c>
      <c r="B248" s="304">
        <f t="shared" ca="1" si="94"/>
        <v>18.599999999999973</v>
      </c>
      <c r="D248" s="306">
        <f t="shared" ca="1" si="95"/>
        <v>-0.71881941381246039</v>
      </c>
      <c r="E248" s="307">
        <f t="shared" ca="1" si="96"/>
        <v>-8.1853709175928291</v>
      </c>
      <c r="F248" s="304">
        <f t="shared" ca="1" si="97"/>
        <v>8.2168727876393568</v>
      </c>
      <c r="G248" s="306">
        <f t="shared" ca="1" si="98"/>
        <v>19.804377173544424</v>
      </c>
      <c r="H248" s="307">
        <f t="shared" ca="1" si="99"/>
        <v>-45.74157059234544</v>
      </c>
      <c r="I248" s="304">
        <f t="shared" ca="1" si="100"/>
        <v>49.844805501541771</v>
      </c>
      <c r="J248" s="306">
        <f t="shared" ca="1" si="101"/>
        <v>520.76723647542838</v>
      </c>
      <c r="K248" s="307">
        <f t="shared" ca="1" si="102"/>
        <v>1085.9079885156168</v>
      </c>
      <c r="L248" s="304">
        <f t="shared" ca="1" si="87"/>
        <v>1204.3233262327387</v>
      </c>
      <c r="M248" s="306">
        <f t="shared" ca="1" si="103"/>
        <v>-1.1622008873766894</v>
      </c>
      <c r="N248" s="304">
        <f t="shared" ca="1" si="104"/>
        <v>-66.589205793043419</v>
      </c>
      <c r="P248" s="310">
        <f t="shared" ca="1" si="105"/>
        <v>23</v>
      </c>
      <c r="Q248" s="304">
        <f t="shared" ca="1" si="106"/>
        <v>0</v>
      </c>
      <c r="R248" s="306">
        <f t="shared" ca="1" si="107"/>
        <v>0</v>
      </c>
      <c r="S248" s="307">
        <f t="shared" ca="1" si="108"/>
        <v>3.0549999999999997</v>
      </c>
      <c r="T248" s="304">
        <f t="shared" ca="1" si="88"/>
        <v>29.969549999999998</v>
      </c>
      <c r="U248" s="311">
        <f t="shared" ca="1" si="89"/>
        <v>0</v>
      </c>
      <c r="V248" s="306">
        <f t="shared" ca="1" si="90"/>
        <v>1.0988268907693102</v>
      </c>
      <c r="W248" s="304">
        <f t="shared" ca="1" si="91"/>
        <v>5.590388112826794</v>
      </c>
      <c r="Y248" s="314" t="str">
        <f t="shared" ca="1" si="109"/>
        <v/>
      </c>
      <c r="Z248" s="315" t="str">
        <f t="shared" ca="1" si="110"/>
        <v/>
      </c>
      <c r="AA248" s="316" t="str">
        <f t="shared" ca="1" si="111"/>
        <v/>
      </c>
      <c r="AC248" s="310" t="e">
        <f t="shared" ca="1" si="112"/>
        <v>#N/A</v>
      </c>
      <c r="AD248" s="323" t="e">
        <f t="shared" ca="1" si="113"/>
        <v>#N/A</v>
      </c>
      <c r="AE248" s="324" t="e">
        <f t="shared" ca="1" si="92"/>
        <v>#N/A</v>
      </c>
      <c r="AG248" s="306">
        <f t="shared" ca="1" si="114"/>
        <v>7.1945671720353133</v>
      </c>
      <c r="AH248" s="304">
        <f t="shared" ca="1" si="115"/>
        <v>-1.7765474958685614</v>
      </c>
    </row>
    <row r="249" spans="1:34" x14ac:dyDescent="0.2">
      <c r="A249" s="347">
        <f t="shared" ca="1" si="93"/>
        <v>0.1</v>
      </c>
      <c r="B249" s="304">
        <f t="shared" ca="1" si="94"/>
        <v>18.699999999999974</v>
      </c>
      <c r="D249" s="306">
        <f t="shared" ca="1" si="95"/>
        <v>-0.72706297376858686</v>
      </c>
      <c r="E249" s="307">
        <f t="shared" ca="1" si="96"/>
        <v>-8.1307246535305033</v>
      </c>
      <c r="F249" s="304">
        <f t="shared" ca="1" si="97"/>
        <v>8.1631675199859739</v>
      </c>
      <c r="G249" s="306">
        <f t="shared" ca="1" si="98"/>
        <v>19.731670876167566</v>
      </c>
      <c r="H249" s="307">
        <f t="shared" ca="1" si="99"/>
        <v>-46.554643057698492</v>
      </c>
      <c r="I249" s="304">
        <f t="shared" ca="1" si="100"/>
        <v>50.563560256326035</v>
      </c>
      <c r="J249" s="306">
        <f t="shared" ca="1" si="101"/>
        <v>522.74403887791402</v>
      </c>
      <c r="K249" s="307">
        <f t="shared" ca="1" si="102"/>
        <v>1081.2931778331147</v>
      </c>
      <c r="L249" s="304">
        <f t="shared" ca="1" si="87"/>
        <v>1201.0230083603019</v>
      </c>
      <c r="M249" s="306">
        <f t="shared" ca="1" si="103"/>
        <v>-1.1699095128543657</v>
      </c>
      <c r="N249" s="304">
        <f t="shared" ca="1" si="104"/>
        <v>-67.030877498761285</v>
      </c>
      <c r="P249" s="310">
        <f t="shared" ca="1" si="105"/>
        <v>23</v>
      </c>
      <c r="Q249" s="304">
        <f t="shared" ca="1" si="106"/>
        <v>0</v>
      </c>
      <c r="R249" s="306">
        <f t="shared" ca="1" si="107"/>
        <v>0</v>
      </c>
      <c r="S249" s="307">
        <f t="shared" ca="1" si="108"/>
        <v>3.0549999999999997</v>
      </c>
      <c r="T249" s="304">
        <f t="shared" ca="1" si="88"/>
        <v>29.969549999999998</v>
      </c>
      <c r="U249" s="311">
        <f t="shared" ca="1" si="89"/>
        <v>0</v>
      </c>
      <c r="V249" s="306">
        <f t="shared" ca="1" si="90"/>
        <v>1.0993355892191321</v>
      </c>
      <c r="W249" s="304">
        <f t="shared" ca="1" si="91"/>
        <v>5.755438910255724</v>
      </c>
      <c r="Y249" s="314" t="str">
        <f t="shared" ca="1" si="109"/>
        <v/>
      </c>
      <c r="Z249" s="315" t="str">
        <f t="shared" ca="1" si="110"/>
        <v/>
      </c>
      <c r="AA249" s="316" t="str">
        <f t="shared" ca="1" si="111"/>
        <v/>
      </c>
      <c r="AC249" s="310" t="e">
        <f t="shared" ca="1" si="112"/>
        <v>#N/A</v>
      </c>
      <c r="AD249" s="323" t="e">
        <f t="shared" ca="1" si="113"/>
        <v>#N/A</v>
      </c>
      <c r="AE249" s="324" t="e">
        <f t="shared" ca="1" si="92"/>
        <v>#N/A</v>
      </c>
      <c r="AG249" s="306">
        <f t="shared" ca="1" si="114"/>
        <v>7.1725244536042698</v>
      </c>
      <c r="AH249" s="304">
        <f t="shared" ca="1" si="115"/>
        <v>-1.8299142758843845</v>
      </c>
    </row>
    <row r="250" spans="1:34" x14ac:dyDescent="0.2">
      <c r="A250" s="347">
        <f t="shared" ca="1" si="93"/>
        <v>0.1</v>
      </c>
      <c r="B250" s="304">
        <f t="shared" ca="1" si="94"/>
        <v>18.799999999999976</v>
      </c>
      <c r="D250" s="306">
        <f t="shared" ca="1" si="95"/>
        <v>-0.73517960597766052</v>
      </c>
      <c r="E250" s="307">
        <f t="shared" ca="1" si="96"/>
        <v>-8.0754269699517192</v>
      </c>
      <c r="F250" s="304">
        <f t="shared" ca="1" si="97"/>
        <v>8.1088229602124784</v>
      </c>
      <c r="G250" s="306">
        <f t="shared" ca="1" si="98"/>
        <v>19.658152915569801</v>
      </c>
      <c r="H250" s="307">
        <f t="shared" ca="1" si="99"/>
        <v>-47.362185754693662</v>
      </c>
      <c r="I250" s="304">
        <f t="shared" ca="1" si="100"/>
        <v>51.279816843608486</v>
      </c>
      <c r="J250" s="306">
        <f t="shared" ca="1" si="101"/>
        <v>524.71353006750087</v>
      </c>
      <c r="K250" s="307">
        <f t="shared" ca="1" si="102"/>
        <v>1076.597336392495</v>
      </c>
      <c r="L250" s="304">
        <f t="shared" ca="1" si="87"/>
        <v>1197.6585963300699</v>
      </c>
      <c r="M250" s="306">
        <f t="shared" ca="1" si="103"/>
        <v>-1.1773749078833264</v>
      </c>
      <c r="N250" s="304">
        <f t="shared" ca="1" si="104"/>
        <v>-67.458613126318681</v>
      </c>
      <c r="P250" s="310">
        <f t="shared" ca="1" si="105"/>
        <v>23</v>
      </c>
      <c r="Q250" s="304">
        <f t="shared" ca="1" si="106"/>
        <v>0</v>
      </c>
      <c r="R250" s="306">
        <f t="shared" ca="1" si="107"/>
        <v>0</v>
      </c>
      <c r="S250" s="307">
        <f t="shared" ca="1" si="108"/>
        <v>3.0549999999999997</v>
      </c>
      <c r="T250" s="304">
        <f t="shared" ca="1" si="88"/>
        <v>29.969549999999998</v>
      </c>
      <c r="U250" s="311">
        <f t="shared" ca="1" si="89"/>
        <v>0</v>
      </c>
      <c r="V250" s="306">
        <f t="shared" ca="1" si="90"/>
        <v>1.0998534484925035</v>
      </c>
      <c r="W250" s="304">
        <f t="shared" ca="1" si="91"/>
        <v>5.9224393365475265</v>
      </c>
      <c r="Y250" s="314" t="str">
        <f t="shared" ca="1" si="109"/>
        <v/>
      </c>
      <c r="Z250" s="315" t="str">
        <f t="shared" ca="1" si="110"/>
        <v/>
      </c>
      <c r="AA250" s="316" t="str">
        <f t="shared" ca="1" si="111"/>
        <v/>
      </c>
      <c r="AC250" s="310" t="e">
        <f t="shared" ca="1" si="112"/>
        <v>#N/A</v>
      </c>
      <c r="AD250" s="323" t="e">
        <f t="shared" ca="1" si="113"/>
        <v>#N/A</v>
      </c>
      <c r="AE250" s="324" t="e">
        <f t="shared" ca="1" si="92"/>
        <v>#N/A</v>
      </c>
      <c r="AG250" s="306">
        <f t="shared" ca="1" si="114"/>
        <v>7.1482762739075909</v>
      </c>
      <c r="AH250" s="304">
        <f t="shared" ca="1" si="115"/>
        <v>-1.8839407234879622</v>
      </c>
    </row>
    <row r="251" spans="1:34" x14ac:dyDescent="0.2">
      <c r="A251" s="347">
        <f t="shared" ca="1" si="93"/>
        <v>0.1</v>
      </c>
      <c r="B251" s="304">
        <f t="shared" ca="1" si="94"/>
        <v>18.899999999999977</v>
      </c>
      <c r="D251" s="306">
        <f t="shared" ca="1" si="95"/>
        <v>-0.74316568797238602</v>
      </c>
      <c r="E251" s="307">
        <f t="shared" ca="1" si="96"/>
        <v>-8.019498546916628</v>
      </c>
      <c r="F251" s="304">
        <f t="shared" ca="1" si="97"/>
        <v>8.0538594589039967</v>
      </c>
      <c r="G251" s="306">
        <f t="shared" ca="1" si="98"/>
        <v>19.583836346772561</v>
      </c>
      <c r="H251" s="307">
        <f t="shared" ca="1" si="99"/>
        <v>-48.164135609385326</v>
      </c>
      <c r="I251" s="304">
        <f t="shared" ca="1" si="100"/>
        <v>51.993370779902605</v>
      </c>
      <c r="J251" s="306">
        <f t="shared" ca="1" si="101"/>
        <v>526.67562953061804</v>
      </c>
      <c r="K251" s="307">
        <f t="shared" ca="1" si="102"/>
        <v>1071.8210203242911</v>
      </c>
      <c r="L251" s="304">
        <f t="shared" ca="1" si="87"/>
        <v>1194.2309317508391</v>
      </c>
      <c r="M251" s="306">
        <f t="shared" ca="1" si="103"/>
        <v>-1.1846079511638703</v>
      </c>
      <c r="N251" s="304">
        <f t="shared" ca="1" si="104"/>
        <v>-67.873035979329302</v>
      </c>
      <c r="P251" s="310">
        <f t="shared" ca="1" si="105"/>
        <v>23</v>
      </c>
      <c r="Q251" s="304">
        <f t="shared" ca="1" si="106"/>
        <v>0</v>
      </c>
      <c r="R251" s="306">
        <f t="shared" ca="1" si="107"/>
        <v>0</v>
      </c>
      <c r="S251" s="307">
        <f t="shared" ca="1" si="108"/>
        <v>3.0549999999999997</v>
      </c>
      <c r="T251" s="304">
        <f t="shared" ca="1" si="88"/>
        <v>29.969549999999998</v>
      </c>
      <c r="U251" s="311">
        <f t="shared" ca="1" si="89"/>
        <v>0</v>
      </c>
      <c r="V251" s="306">
        <f t="shared" ca="1" si="90"/>
        <v>1.1003804193163131</v>
      </c>
      <c r="W251" s="304">
        <f t="shared" ca="1" si="91"/>
        <v>6.0913235918530351</v>
      </c>
      <c r="Y251" s="314" t="str">
        <f t="shared" ca="1" si="109"/>
        <v/>
      </c>
      <c r="Z251" s="315" t="str">
        <f t="shared" ca="1" si="110"/>
        <v/>
      </c>
      <c r="AA251" s="316" t="str">
        <f t="shared" ca="1" si="111"/>
        <v/>
      </c>
      <c r="AC251" s="310" t="e">
        <f t="shared" ca="1" si="112"/>
        <v>#N/A</v>
      </c>
      <c r="AD251" s="323" t="e">
        <f t="shared" ca="1" si="113"/>
        <v>#N/A</v>
      </c>
      <c r="AE251" s="324" t="e">
        <f t="shared" ca="1" si="92"/>
        <v>#N/A</v>
      </c>
      <c r="AG251" s="306">
        <f t="shared" ca="1" si="114"/>
        <v>7.1219387584126164</v>
      </c>
      <c r="AH251" s="304">
        <f t="shared" ca="1" si="115"/>
        <v>-1.9386053474787324</v>
      </c>
    </row>
    <row r="252" spans="1:34" x14ac:dyDescent="0.2">
      <c r="A252" s="347">
        <f t="shared" ca="1" si="93"/>
        <v>0.1</v>
      </c>
      <c r="B252" s="304">
        <f t="shared" ca="1" si="94"/>
        <v>18.999999999999979</v>
      </c>
      <c r="D252" s="306">
        <f t="shared" ca="1" si="95"/>
        <v>-0.75101784069126709</v>
      </c>
      <c r="E252" s="307">
        <f t="shared" ca="1" si="96"/>
        <v>-7.9629602023005503</v>
      </c>
      <c r="F252" s="304">
        <f t="shared" ca="1" si="97"/>
        <v>7.9982975051231371</v>
      </c>
      <c r="G252" s="306">
        <f t="shared" ca="1" si="98"/>
        <v>19.508734562703435</v>
      </c>
      <c r="H252" s="307">
        <f t="shared" ca="1" si="99"/>
        <v>-48.960431629615378</v>
      </c>
      <c r="I252" s="304">
        <f t="shared" ca="1" si="100"/>
        <v>52.704028210339494</v>
      </c>
      <c r="J252" s="306">
        <f t="shared" ca="1" si="101"/>
        <v>528.63025807609188</v>
      </c>
      <c r="K252" s="307">
        <f t="shared" ca="1" si="102"/>
        <v>1066.964791962341</v>
      </c>
      <c r="L252" s="304">
        <f t="shared" ca="1" si="87"/>
        <v>1190.7408689722702</v>
      </c>
      <c r="M252" s="306">
        <f t="shared" ca="1" si="103"/>
        <v>-1.1916189283274352</v>
      </c>
      <c r="N252" s="304">
        <f t="shared" ca="1" si="104"/>
        <v>-68.274735381064175</v>
      </c>
      <c r="P252" s="310">
        <f t="shared" ca="1" si="105"/>
        <v>23</v>
      </c>
      <c r="Q252" s="304">
        <f t="shared" ca="1" si="106"/>
        <v>0</v>
      </c>
      <c r="R252" s="306">
        <f t="shared" ca="1" si="107"/>
        <v>0</v>
      </c>
      <c r="S252" s="307">
        <f t="shared" ca="1" si="108"/>
        <v>3.0549999999999997</v>
      </c>
      <c r="T252" s="304">
        <f t="shared" ca="1" si="88"/>
        <v>29.969549999999998</v>
      </c>
      <c r="U252" s="311">
        <f t="shared" ca="1" si="89"/>
        <v>0</v>
      </c>
      <c r="V252" s="306">
        <f t="shared" ca="1" si="90"/>
        <v>1.1009164518419341</v>
      </c>
      <c r="W252" s="304">
        <f t="shared" ca="1" si="91"/>
        <v>6.262025778127156</v>
      </c>
      <c r="Y252" s="314" t="str">
        <f t="shared" ca="1" si="109"/>
        <v/>
      </c>
      <c r="Z252" s="315" t="str">
        <f t="shared" ca="1" si="110"/>
        <v/>
      </c>
      <c r="AA252" s="316" t="str">
        <f t="shared" ca="1" si="111"/>
        <v/>
      </c>
      <c r="AC252" s="310">
        <f t="shared" ca="1" si="112"/>
        <v>18.999999999999979</v>
      </c>
      <c r="AD252" s="323">
        <f t="shared" ca="1" si="113"/>
        <v>528.63025807609188</v>
      </c>
      <c r="AE252" s="324" t="e">
        <f t="shared" ca="1" si="92"/>
        <v>#N/A</v>
      </c>
      <c r="AG252" s="306">
        <f t="shared" ca="1" si="114"/>
        <v>7.0936213409095057</v>
      </c>
      <c r="AH252" s="304">
        <f t="shared" ca="1" si="115"/>
        <v>-1.9938866094445289</v>
      </c>
    </row>
    <row r="253" spans="1:34" x14ac:dyDescent="0.2">
      <c r="A253" s="347">
        <f t="shared" ca="1" si="93"/>
        <v>0.1</v>
      </c>
      <c r="B253" s="304">
        <f t="shared" ca="1" si="94"/>
        <v>19.09999999999998</v>
      </c>
      <c r="D253" s="306">
        <f t="shared" ca="1" si="95"/>
        <v>-0.7587329175394244</v>
      </c>
      <c r="E253" s="307">
        <f t="shared" ca="1" si="96"/>
        <v>-7.9058328683529036</v>
      </c>
      <c r="F253" s="304">
        <f t="shared" ca="1" si="97"/>
        <v>7.9421577031992374</v>
      </c>
      <c r="G253" s="306">
        <f t="shared" ca="1" si="98"/>
        <v>19.432861270949491</v>
      </c>
      <c r="H253" s="307">
        <f t="shared" ca="1" si="99"/>
        <v>-49.751014916450671</v>
      </c>
      <c r="I253" s="304">
        <f t="shared" ca="1" si="100"/>
        <v>53.411605315632166</v>
      </c>
      <c r="J253" s="306">
        <f t="shared" ca="1" si="101"/>
        <v>530.57733786777453</v>
      </c>
      <c r="K253" s="307">
        <f t="shared" ca="1" si="102"/>
        <v>1062.0292196350376</v>
      </c>
      <c r="L253" s="304">
        <f t="shared" ca="1" si="87"/>
        <v>1187.1892750599889</v>
      </c>
      <c r="M253" s="306">
        <f t="shared" ca="1" si="103"/>
        <v>-1.1984175678035127</v>
      </c>
      <c r="N253" s="304">
        <f t="shared" ca="1" si="104"/>
        <v>-68.664268729474443</v>
      </c>
      <c r="P253" s="310">
        <f t="shared" ca="1" si="105"/>
        <v>23</v>
      </c>
      <c r="Q253" s="304">
        <f t="shared" ca="1" si="106"/>
        <v>0</v>
      </c>
      <c r="R253" s="306">
        <f t="shared" ca="1" si="107"/>
        <v>0</v>
      </c>
      <c r="S253" s="307">
        <f t="shared" ca="1" si="108"/>
        <v>3.0549999999999997</v>
      </c>
      <c r="T253" s="304">
        <f t="shared" ca="1" si="88"/>
        <v>29.969549999999998</v>
      </c>
      <c r="U253" s="311">
        <f t="shared" ca="1" si="89"/>
        <v>0</v>
      </c>
      <c r="V253" s="306">
        <f t="shared" ca="1" si="90"/>
        <v>1.1014614956625282</v>
      </c>
      <c r="W253" s="304">
        <f t="shared" ca="1" si="91"/>
        <v>6.4344799446768786</v>
      </c>
      <c r="Y253" s="314" t="str">
        <f t="shared" ca="1" si="109"/>
        <v/>
      </c>
      <c r="Z253" s="315" t="str">
        <f t="shared" ca="1" si="110"/>
        <v/>
      </c>
      <c r="AA253" s="316" t="str">
        <f t="shared" ca="1" si="111"/>
        <v/>
      </c>
      <c r="AC253" s="310" t="e">
        <f t="shared" ca="1" si="112"/>
        <v>#N/A</v>
      </c>
      <c r="AD253" s="323" t="e">
        <f t="shared" ca="1" si="113"/>
        <v>#N/A</v>
      </c>
      <c r="AE253" s="324" t="e">
        <f t="shared" ca="1" si="92"/>
        <v>#N/A</v>
      </c>
      <c r="AG253" s="306">
        <f t="shared" ca="1" si="114"/>
        <v>7.0634272782372225</v>
      </c>
      <c r="AH253" s="304">
        <f t="shared" ca="1" si="115"/>
        <v>-2.0497629388304932</v>
      </c>
    </row>
    <row r="254" spans="1:34" x14ac:dyDescent="0.2">
      <c r="A254" s="347">
        <f t="shared" ca="1" si="93"/>
        <v>0.1</v>
      </c>
      <c r="B254" s="304">
        <f t="shared" ca="1" si="94"/>
        <v>19.199999999999982</v>
      </c>
      <c r="D254" s="306">
        <f t="shared" ca="1" si="95"/>
        <v>-0.76630799419287154</v>
      </c>
      <c r="E254" s="307">
        <f t="shared" ca="1" si="96"/>
        <v>-7.8481375692380393</v>
      </c>
      <c r="F254" s="304">
        <f t="shared" ca="1" si="97"/>
        <v>7.8854607504983161</v>
      </c>
      <c r="G254" s="306">
        <f t="shared" ca="1" si="98"/>
        <v>19.356230471530203</v>
      </c>
      <c r="H254" s="307">
        <f t="shared" ca="1" si="99"/>
        <v>-50.535828673374475</v>
      </c>
      <c r="I254" s="304">
        <f t="shared" ca="1" si="100"/>
        <v>54.115927764121835</v>
      </c>
      <c r="J254" s="306">
        <f t="shared" ca="1" si="101"/>
        <v>532.51679245489856</v>
      </c>
      <c r="K254" s="307">
        <f t="shared" ca="1" si="102"/>
        <v>1057.0148774555464</v>
      </c>
      <c r="L254" s="304">
        <f t="shared" ca="1" si="87"/>
        <v>1183.5770297740733</v>
      </c>
      <c r="M254" s="306">
        <f t="shared" ca="1" si="103"/>
        <v>-1.2050130745186423</v>
      </c>
      <c r="N254" s="304">
        <f t="shared" ca="1" si="104"/>
        <v>-69.042163428001572</v>
      </c>
      <c r="P254" s="310">
        <f t="shared" ca="1" si="105"/>
        <v>23</v>
      </c>
      <c r="Q254" s="304">
        <f t="shared" ca="1" si="106"/>
        <v>0</v>
      </c>
      <c r="R254" s="306">
        <f t="shared" ca="1" si="107"/>
        <v>0</v>
      </c>
      <c r="S254" s="307">
        <f t="shared" ca="1" si="108"/>
        <v>3.0549999999999997</v>
      </c>
      <c r="T254" s="304">
        <f t="shared" ca="1" si="88"/>
        <v>29.969549999999998</v>
      </c>
      <c r="U254" s="311">
        <f t="shared" ca="1" si="89"/>
        <v>0</v>
      </c>
      <c r="V254" s="306">
        <f t="shared" ca="1" si="90"/>
        <v>1.1020154998304768</v>
      </c>
      <c r="W254" s="304">
        <f t="shared" ca="1" si="91"/>
        <v>6.6086201331605521</v>
      </c>
      <c r="Y254" s="314" t="str">
        <f t="shared" ca="1" si="109"/>
        <v/>
      </c>
      <c r="Z254" s="315" t="str">
        <f t="shared" ca="1" si="110"/>
        <v/>
      </c>
      <c r="AA254" s="316" t="str">
        <f t="shared" ca="1" si="111"/>
        <v/>
      </c>
      <c r="AC254" s="310" t="e">
        <f t="shared" ca="1" si="112"/>
        <v>#N/A</v>
      </c>
      <c r="AD254" s="323" t="e">
        <f t="shared" ca="1" si="113"/>
        <v>#N/A</v>
      </c>
      <c r="AE254" s="324" t="e">
        <f t="shared" ca="1" si="92"/>
        <v>#N/A</v>
      </c>
      <c r="AG254" s="306">
        <f t="shared" ca="1" si="114"/>
        <v>7.031454121481576</v>
      </c>
      <c r="AH254" s="304">
        <f t="shared" ca="1" si="115"/>
        <v>-2.1062127478484056</v>
      </c>
    </row>
    <row r="255" spans="1:34" x14ac:dyDescent="0.2">
      <c r="A255" s="347">
        <f t="shared" ca="1" si="93"/>
        <v>0.1</v>
      </c>
      <c r="B255" s="304">
        <f t="shared" ca="1" si="94"/>
        <v>19.299999999999983</v>
      </c>
      <c r="D255" s="306">
        <f t="shared" ca="1" si="95"/>
        <v>-0.77374035907918148</v>
      </c>
      <c r="E255" s="307">
        <f t="shared" ca="1" si="96"/>
        <v>-7.7898953994884126</v>
      </c>
      <c r="F255" s="304">
        <f t="shared" ca="1" si="97"/>
        <v>7.8282274161037702</v>
      </c>
      <c r="G255" s="306">
        <f t="shared" ca="1" si="98"/>
        <v>19.278856435622284</v>
      </c>
      <c r="H255" s="307">
        <f t="shared" ca="1" si="99"/>
        <v>-51.314818213323314</v>
      </c>
      <c r="I255" s="304">
        <f t="shared" ca="1" si="100"/>
        <v>54.816830205072542</v>
      </c>
      <c r="J255" s="306">
        <f t="shared" ca="1" si="101"/>
        <v>534.44854680025617</v>
      </c>
      <c r="K255" s="307">
        <f t="shared" ca="1" si="102"/>
        <v>1051.9223451112116</v>
      </c>
      <c r="L255" s="304">
        <f t="shared" ca="1" si="87"/>
        <v>1179.9050255512843</v>
      </c>
      <c r="M255" s="306">
        <f t="shared" ca="1" si="103"/>
        <v>-1.2114141615280478</v>
      </c>
      <c r="N255" s="304">
        <f t="shared" ca="1" si="104"/>
        <v>-69.408918697936528</v>
      </c>
      <c r="P255" s="310">
        <f t="shared" ca="1" si="105"/>
        <v>23</v>
      </c>
      <c r="Q255" s="304">
        <f t="shared" ca="1" si="106"/>
        <v>0</v>
      </c>
      <c r="R255" s="306">
        <f t="shared" ca="1" si="107"/>
        <v>0</v>
      </c>
      <c r="S255" s="307">
        <f t="shared" ca="1" si="108"/>
        <v>3.0549999999999997</v>
      </c>
      <c r="T255" s="304">
        <f t="shared" ca="1" si="88"/>
        <v>29.969549999999998</v>
      </c>
      <c r="U255" s="311">
        <f t="shared" ca="1" si="89"/>
        <v>0</v>
      </c>
      <c r="V255" s="306">
        <f t="shared" ca="1" si="90"/>
        <v>1.1025784128749192</v>
      </c>
      <c r="W255" s="304">
        <f t="shared" ca="1" si="91"/>
        <v>6.7843804219806039</v>
      </c>
      <c r="Y255" s="314" t="str">
        <f t="shared" ca="1" si="109"/>
        <v/>
      </c>
      <c r="Z255" s="315" t="str">
        <f t="shared" ca="1" si="110"/>
        <v/>
      </c>
      <c r="AA255" s="316" t="str">
        <f t="shared" ca="1" si="111"/>
        <v/>
      </c>
      <c r="AC255" s="310" t="e">
        <f t="shared" ca="1" si="112"/>
        <v>#N/A</v>
      </c>
      <c r="AD255" s="323" t="e">
        <f t="shared" ca="1" si="113"/>
        <v>#N/A</v>
      </c>
      <c r="AE255" s="324" t="e">
        <f t="shared" ca="1" si="92"/>
        <v>#N/A</v>
      </c>
      <c r="AG255" s="306">
        <f t="shared" ca="1" si="114"/>
        <v>6.9977941471727156</v>
      </c>
      <c r="AH255" s="304">
        <f t="shared" ca="1" si="115"/>
        <v>-2.1632144462064002</v>
      </c>
    </row>
    <row r="256" spans="1:34" x14ac:dyDescent="0.2">
      <c r="A256" s="347">
        <f t="shared" ca="1" si="93"/>
        <v>0.1</v>
      </c>
      <c r="B256" s="304">
        <f t="shared" ca="1" si="94"/>
        <v>19.399999999999984</v>
      </c>
      <c r="D256" s="306">
        <f t="shared" ca="1" si="95"/>
        <v>-0.78102750447327685</v>
      </c>
      <c r="E256" s="307">
        <f t="shared" ca="1" si="96"/>
        <v>-7.7311275033099189</v>
      </c>
      <c r="F256" s="304">
        <f t="shared" ca="1" si="97"/>
        <v>7.7704785203473028</v>
      </c>
      <c r="G256" s="306">
        <f t="shared" ca="1" si="98"/>
        <v>19.200753685174956</v>
      </c>
      <c r="H256" s="307">
        <f t="shared" ca="1" si="99"/>
        <v>-52.087930963654308</v>
      </c>
      <c r="I256" s="304">
        <f t="shared" ca="1" si="100"/>
        <v>55.514155799698301</v>
      </c>
      <c r="J256" s="306">
        <f t="shared" ca="1" si="101"/>
        <v>536.37252730629598</v>
      </c>
      <c r="K256" s="307">
        <f t="shared" ca="1" si="102"/>
        <v>1046.7522076523628</v>
      </c>
      <c r="L256" s="304">
        <f t="shared" ca="1" si="87"/>
        <v>1176.174167491379</v>
      </c>
      <c r="M256" s="306">
        <f t="shared" ca="1" si="103"/>
        <v>-1.2176290796835432</v>
      </c>
      <c r="N256" s="304">
        <f t="shared" ca="1" si="104"/>
        <v>-69.765007278265642</v>
      </c>
      <c r="P256" s="310">
        <f t="shared" ca="1" si="105"/>
        <v>23</v>
      </c>
      <c r="Q256" s="304">
        <f t="shared" ca="1" si="106"/>
        <v>0</v>
      </c>
      <c r="R256" s="306">
        <f t="shared" ca="1" si="107"/>
        <v>0</v>
      </c>
      <c r="S256" s="307">
        <f t="shared" ca="1" si="108"/>
        <v>3.0549999999999997</v>
      </c>
      <c r="T256" s="304">
        <f t="shared" ca="1" si="88"/>
        <v>29.969549999999998</v>
      </c>
      <c r="U256" s="311">
        <f t="shared" ca="1" si="89"/>
        <v>0</v>
      </c>
      <c r="V256" s="306">
        <f t="shared" ca="1" si="90"/>
        <v>1.1031501828193782</v>
      </c>
      <c r="W256" s="304">
        <f t="shared" ca="1" si="91"/>
        <v>6.9616949700149693</v>
      </c>
      <c r="Y256" s="314" t="str">
        <f t="shared" ca="1" si="109"/>
        <v/>
      </c>
      <c r="Z256" s="315" t="str">
        <f t="shared" ca="1" si="110"/>
        <v/>
      </c>
      <c r="AA256" s="316" t="str">
        <f t="shared" ca="1" si="111"/>
        <v/>
      </c>
      <c r="AC256" s="310" t="e">
        <f t="shared" ca="1" si="112"/>
        <v>#N/A</v>
      </c>
      <c r="AD256" s="323" t="e">
        <f t="shared" ca="1" si="113"/>
        <v>#N/A</v>
      </c>
      <c r="AE256" s="324" t="e">
        <f t="shared" ca="1" si="92"/>
        <v>#N/A</v>
      </c>
      <c r="AG256" s="306">
        <f t="shared" ca="1" si="114"/>
        <v>6.962534751782167</v>
      </c>
      <c r="AH256" s="304">
        <f t="shared" ca="1" si="115"/>
        <v>-2.2207464556401324</v>
      </c>
    </row>
    <row r="257" spans="1:34" x14ac:dyDescent="0.2">
      <c r="A257" s="347">
        <f t="shared" ca="1" si="93"/>
        <v>0.1</v>
      </c>
      <c r="B257" s="304">
        <f t="shared" ca="1" si="94"/>
        <v>19.499999999999986</v>
      </c>
      <c r="D257" s="306">
        <f t="shared" ca="1" si="95"/>
        <v>-0.78816711815247154</v>
      </c>
      <c r="E257" s="307">
        <f t="shared" ca="1" si="96"/>
        <v>-7.6718550546874429</v>
      </c>
      <c r="F257" s="304">
        <f t="shared" ca="1" si="97"/>
        <v>7.7122349151377669</v>
      </c>
      <c r="G257" s="306">
        <f t="shared" ca="1" si="98"/>
        <v>19.121936973359709</v>
      </c>
      <c r="H257" s="307">
        <f t="shared" ca="1" si="99"/>
        <v>-52.855116469123054</v>
      </c>
      <c r="I257" s="304">
        <f t="shared" ca="1" si="100"/>
        <v>56.20775578670353</v>
      </c>
      <c r="J257" s="306">
        <f t="shared" ca="1" si="101"/>
        <v>538.28866183922275</v>
      </c>
      <c r="K257" s="307">
        <f t="shared" ca="1" si="102"/>
        <v>1041.505055280724</v>
      </c>
      <c r="L257" s="304">
        <f t="shared" ca="1" si="87"/>
        <v>1172.3853733478447</v>
      </c>
      <c r="M257" s="306">
        <f t="shared" ca="1" si="103"/>
        <v>-1.2236656454422232</v>
      </c>
      <c r="N257" s="304">
        <f t="shared" ca="1" si="104"/>
        <v>-70.110877018991189</v>
      </c>
      <c r="P257" s="310">
        <f t="shared" ca="1" si="105"/>
        <v>23</v>
      </c>
      <c r="Q257" s="304">
        <f t="shared" ca="1" si="106"/>
        <v>0</v>
      </c>
      <c r="R257" s="306">
        <f t="shared" ca="1" si="107"/>
        <v>0</v>
      </c>
      <c r="S257" s="307">
        <f t="shared" ca="1" si="108"/>
        <v>3.0549999999999997</v>
      </c>
      <c r="T257" s="304">
        <f t="shared" ca="1" si="88"/>
        <v>29.969549999999998</v>
      </c>
      <c r="U257" s="311">
        <f t="shared" ca="1" si="89"/>
        <v>0</v>
      </c>
      <c r="V257" s="306">
        <f t="shared" ca="1" si="90"/>
        <v>1.1037307571994532</v>
      </c>
      <c r="W257" s="304">
        <f t="shared" ca="1" si="91"/>
        <v>7.1404980596357381</v>
      </c>
      <c r="Y257" s="314" t="str">
        <f t="shared" ca="1" si="109"/>
        <v/>
      </c>
      <c r="Z257" s="315" t="str">
        <f t="shared" ca="1" si="110"/>
        <v/>
      </c>
      <c r="AA257" s="316" t="str">
        <f t="shared" ca="1" si="111"/>
        <v/>
      </c>
      <c r="AC257" s="310" t="e">
        <f t="shared" ca="1" si="112"/>
        <v>#N/A</v>
      </c>
      <c r="AD257" s="323" t="e">
        <f t="shared" ca="1" si="113"/>
        <v>#N/A</v>
      </c>
      <c r="AE257" s="324" t="e">
        <f t="shared" ca="1" si="92"/>
        <v>#N/A</v>
      </c>
      <c r="AG257" s="306">
        <f t="shared" ca="1" si="114"/>
        <v>6.9257588125912122</v>
      </c>
      <c r="AH257" s="304">
        <f t="shared" ca="1" si="115"/>
        <v>-2.2787872242274863</v>
      </c>
    </row>
    <row r="258" spans="1:34" x14ac:dyDescent="0.2">
      <c r="A258" s="347">
        <f t="shared" ca="1" si="93"/>
        <v>0.1</v>
      </c>
      <c r="B258" s="304">
        <f t="shared" ca="1" si="94"/>
        <v>19.599999999999987</v>
      </c>
      <c r="D258" s="306">
        <f t="shared" ca="1" si="95"/>
        <v>-0.79515707555989168</v>
      </c>
      <c r="E258" s="307">
        <f t="shared" ca="1" si="96"/>
        <v>-7.6120992382456834</v>
      </c>
      <c r="F258" s="304">
        <f t="shared" ca="1" si="97"/>
        <v>7.6535174650426887</v>
      </c>
      <c r="G258" s="306">
        <f t="shared" ca="1" si="98"/>
        <v>19.042421265803721</v>
      </c>
      <c r="H258" s="307">
        <f t="shared" ca="1" si="99"/>
        <v>-53.61632639294762</v>
      </c>
      <c r="I258" s="304">
        <f t="shared" ca="1" si="100"/>
        <v>56.897489079391065</v>
      </c>
      <c r="J258" s="306">
        <f t="shared" ca="1" si="101"/>
        <v>540.19687975118097</v>
      </c>
      <c r="K258" s="307">
        <f t="shared" ca="1" si="102"/>
        <v>1036.1814831376205</v>
      </c>
      <c r="L258" s="304">
        <f t="shared" ca="1" si="87"/>
        <v>1168.5395735233749</v>
      </c>
      <c r="M258" s="306">
        <f t="shared" ca="1" si="103"/>
        <v>-1.2295312669196856</v>
      </c>
      <c r="N258" s="304">
        <f t="shared" ca="1" si="104"/>
        <v>-70.446952373871071</v>
      </c>
      <c r="P258" s="310">
        <f t="shared" ca="1" si="105"/>
        <v>23</v>
      </c>
      <c r="Q258" s="304">
        <f t="shared" ca="1" si="106"/>
        <v>0</v>
      </c>
      <c r="R258" s="306">
        <f t="shared" ca="1" si="107"/>
        <v>0</v>
      </c>
      <c r="S258" s="307">
        <f t="shared" ca="1" si="108"/>
        <v>3.0549999999999997</v>
      </c>
      <c r="T258" s="304">
        <f t="shared" ca="1" si="88"/>
        <v>29.969549999999998</v>
      </c>
      <c r="U258" s="311">
        <f t="shared" ca="1" si="89"/>
        <v>0</v>
      </c>
      <c r="V258" s="306">
        <f t="shared" ca="1" si="90"/>
        <v>1.1043200830805666</v>
      </c>
      <c r="W258" s="304">
        <f t="shared" ca="1" si="91"/>
        <v>7.3207241389665763</v>
      </c>
      <c r="Y258" s="314" t="str">
        <f t="shared" ca="1" si="109"/>
        <v/>
      </c>
      <c r="Z258" s="315" t="str">
        <f t="shared" ca="1" si="110"/>
        <v/>
      </c>
      <c r="AA258" s="316" t="str">
        <f t="shared" ca="1" si="111"/>
        <v/>
      </c>
      <c r="AC258" s="310" t="e">
        <f t="shared" ca="1" si="112"/>
        <v>#N/A</v>
      </c>
      <c r="AD258" s="323" t="e">
        <f t="shared" ca="1" si="113"/>
        <v>#N/A</v>
      </c>
      <c r="AE258" s="324" t="e">
        <f t="shared" ca="1" si="92"/>
        <v>#N/A</v>
      </c>
      <c r="AG258" s="306">
        <f t="shared" ca="1" si="114"/>
        <v>6.8875450177785105</v>
      </c>
      <c r="AH258" s="304">
        <f t="shared" ca="1" si="115"/>
        <v>-2.3373152404699638</v>
      </c>
    </row>
    <row r="259" spans="1:34" x14ac:dyDescent="0.2">
      <c r="A259" s="347">
        <f t="shared" ca="1" si="93"/>
        <v>0.1</v>
      </c>
      <c r="B259" s="304">
        <f t="shared" ca="1" si="94"/>
        <v>19.699999999999989</v>
      </c>
      <c r="D259" s="306">
        <f t="shared" ca="1" si="95"/>
        <v>-0.80199543243002891</v>
      </c>
      <c r="E259" s="307">
        <f t="shared" ca="1" si="96"/>
        <v>-7.5518812308264156</v>
      </c>
      <c r="F259" s="304">
        <f t="shared" ca="1" si="97"/>
        <v>7.5943470290833384</v>
      </c>
      <c r="G259" s="306">
        <f t="shared" ca="1" si="98"/>
        <v>18.96222172256072</v>
      </c>
      <c r="H259" s="307">
        <f t="shared" ca="1" si="99"/>
        <v>-54.37151451603026</v>
      </c>
      <c r="I259" s="304">
        <f t="shared" ca="1" si="100"/>
        <v>57.583221891645159</v>
      </c>
      <c r="J259" s="306">
        <f t="shared" ca="1" si="101"/>
        <v>542.0971119005992</v>
      </c>
      <c r="K259" s="307">
        <f t="shared" ca="1" si="102"/>
        <v>1030.7820910921716</v>
      </c>
      <c r="L259" s="304">
        <f t="shared" ca="1" si="87"/>
        <v>1164.6377110704088</v>
      </c>
      <c r="M259" s="306">
        <f t="shared" ca="1" si="103"/>
        <v>-1.2352329682895107</v>
      </c>
      <c r="N259" s="304">
        <f t="shared" ca="1" si="104"/>
        <v>-70.773635798406019</v>
      </c>
      <c r="P259" s="310">
        <f t="shared" ca="1" si="105"/>
        <v>23</v>
      </c>
      <c r="Q259" s="304">
        <f t="shared" ca="1" si="106"/>
        <v>0</v>
      </c>
      <c r="R259" s="306">
        <f t="shared" ca="1" si="107"/>
        <v>0</v>
      </c>
      <c r="S259" s="307">
        <f t="shared" ca="1" si="108"/>
        <v>3.0549999999999997</v>
      </c>
      <c r="T259" s="304">
        <f t="shared" ca="1" si="88"/>
        <v>29.969549999999998</v>
      </c>
      <c r="U259" s="311">
        <f t="shared" ca="1" si="89"/>
        <v>0</v>
      </c>
      <c r="V259" s="306">
        <f t="shared" ca="1" si="90"/>
        <v>1.1049181070757472</v>
      </c>
      <c r="W259" s="304">
        <f t="shared" ca="1" si="91"/>
        <v>7.5023078633335496</v>
      </c>
      <c r="Y259" s="314" t="str">
        <f t="shared" ca="1" si="109"/>
        <v/>
      </c>
      <c r="Z259" s="315" t="str">
        <f t="shared" ca="1" si="110"/>
        <v/>
      </c>
      <c r="AA259" s="316" t="str">
        <f t="shared" ca="1" si="111"/>
        <v/>
      </c>
      <c r="AC259" s="310" t="e">
        <f t="shared" ca="1" si="112"/>
        <v>#N/A</v>
      </c>
      <c r="AD259" s="323" t="e">
        <f t="shared" ca="1" si="113"/>
        <v>#N/A</v>
      </c>
      <c r="AE259" s="324" t="e">
        <f t="shared" ca="1" si="92"/>
        <v>#N/A</v>
      </c>
      <c r="AG259" s="306">
        <f t="shared" ca="1" si="114"/>
        <v>6.8479681683582481</v>
      </c>
      <c r="AH259" s="304">
        <f t="shared" ca="1" si="115"/>
        <v>-2.3963090471249022</v>
      </c>
    </row>
    <row r="260" spans="1:34" x14ac:dyDescent="0.2">
      <c r="A260" s="347">
        <f t="shared" ca="1" si="93"/>
        <v>0.1</v>
      </c>
      <c r="B260" s="304">
        <f t="shared" ca="1" si="94"/>
        <v>19.79999999999999</v>
      </c>
      <c r="D260" s="306">
        <f t="shared" ca="1" si="95"/>
        <v>-0.80868041783442579</v>
      </c>
      <c r="E260" s="307">
        <f t="shared" ca="1" si="96"/>
        <v>-7.4912221837486168</v>
      </c>
      <c r="F260" s="304">
        <f t="shared" ca="1" si="97"/>
        <v>7.5347444432094877</v>
      </c>
      <c r="G260" s="306">
        <f t="shared" ca="1" si="98"/>
        <v>18.881353680777277</v>
      </c>
      <c r="H260" s="307">
        <f t="shared" ca="1" si="99"/>
        <v>-55.120636734405124</v>
      </c>
      <c r="I260" s="304">
        <f t="shared" ca="1" si="100"/>
        <v>58.264827390329181</v>
      </c>
      <c r="J260" s="306">
        <f t="shared" ca="1" si="101"/>
        <v>543.98929067076608</v>
      </c>
      <c r="K260" s="307">
        <f t="shared" ca="1" si="102"/>
        <v>1025.30748352965</v>
      </c>
      <c r="L260" s="304">
        <f t="shared" ref="L260:L323" ca="1" si="116">SQRT(pos_x^2+pos_z^2)</f>
        <v>1160.6807416970382</v>
      </c>
      <c r="M260" s="306">
        <f t="shared" ca="1" si="103"/>
        <v>-1.2407774126278042</v>
      </c>
      <c r="N260" s="304">
        <f t="shared" ca="1" si="104"/>
        <v>-71.091309058735433</v>
      </c>
      <c r="P260" s="310">
        <f t="shared" ca="1" si="105"/>
        <v>23</v>
      </c>
      <c r="Q260" s="304">
        <f t="shared" ca="1" si="106"/>
        <v>0</v>
      </c>
      <c r="R260" s="306">
        <f t="shared" ca="1" si="107"/>
        <v>0</v>
      </c>
      <c r="S260" s="307">
        <f t="shared" ca="1" si="108"/>
        <v>3.0549999999999997</v>
      </c>
      <c r="T260" s="304">
        <f t="shared" ref="T260:T323" ca="1" si="117">m*g</f>
        <v>29.969549999999998</v>
      </c>
      <c r="U260" s="311">
        <f t="shared" ref="U260:U323" ca="1" si="118">IF(pos_xz&lt;L_rampe,Poids*COS(Beta),0)</f>
        <v>0</v>
      </c>
      <c r="V260" s="306">
        <f t="shared" ref="V260:V323" ca="1" si="119">Rho_moyen*(20000-Alt_rampe-pos_z)/(20000+Alt_rampe+pos_z)</f>
        <v>1.105524775363431</v>
      </c>
      <c r="W260" s="304">
        <f t="shared" ref="W260:W323" ca="1" si="120">1/2*Rho*Sref*Cx*vit_xz^2</f>
        <v>7.6851841358667903</v>
      </c>
      <c r="Y260" s="314" t="str">
        <f t="shared" ca="1" si="109"/>
        <v/>
      </c>
      <c r="Z260" s="315" t="str">
        <f t="shared" ca="1" si="110"/>
        <v/>
      </c>
      <c r="AA260" s="316" t="str">
        <f t="shared" ca="1" si="111"/>
        <v/>
      </c>
      <c r="AC260" s="310" t="e">
        <f t="shared" ca="1" si="112"/>
        <v>#N/A</v>
      </c>
      <c r="AD260" s="323" t="e">
        <f t="shared" ca="1" si="113"/>
        <v>#N/A</v>
      </c>
      <c r="AE260" s="324" t="e">
        <f t="shared" ref="AE260:AE323" ca="1" si="121">IF(t&lt;T_para, pos_z, NA())</f>
        <v>#N/A</v>
      </c>
      <c r="AG260" s="306">
        <f t="shared" ca="1" si="114"/>
        <v>6.8070994543933043</v>
      </c>
      <c r="AH260" s="304">
        <f t="shared" ca="1" si="115"/>
        <v>-2.4557472547736663</v>
      </c>
    </row>
    <row r="261" spans="1:34" x14ac:dyDescent="0.2">
      <c r="A261" s="347">
        <f t="shared" ref="A261:A324" ca="1" si="122">IF(B260+0.01&lt;=T_ini+ROUNDUP(Temps_fin_propu,0), 0.01, IF(K260&gt;0, 0.1, 0.0001))</f>
        <v>0.1</v>
      </c>
      <c r="B261" s="304">
        <f t="shared" ref="B261:B324" ca="1" si="123">B260+pas</f>
        <v>19.899999999999991</v>
      </c>
      <c r="D261" s="306">
        <f t="shared" ref="D261:D324" ca="1" si="124">IF(AND(L260&lt;L_rampe,Poussee&lt;Poids*SIN(M260)),0,(-W260+Poussee)/m*COS(M260)-U260/m*SIN(M260))</f>
        <v>-0.8152104276093719</v>
      </c>
      <c r="E261" s="307">
        <f t="shared" ref="E261:E324" ca="1" si="125">IF(AND(L260&lt;L_rampe,Poussee&lt;Poids*SIN(M260)),0,(-W260+Poussee)/m*SIN(M260)+U260/m*COS(M260)-Poids/m)</f>
        <v>-7.4301432057224499</v>
      </c>
      <c r="F261" s="304">
        <f t="shared" ref="F261:F324" ca="1" si="126">SQRT(acc_x^2+acc_z^2)</f>
        <v>7.4747305034246239</v>
      </c>
      <c r="G261" s="306">
        <f t="shared" ref="G261:G324" ca="1" si="127">G260+acc_x*pas</f>
        <v>18.799832638016341</v>
      </c>
      <c r="H261" s="307">
        <f t="shared" ref="H261:H324" ca="1" si="128">H260+acc_z*pas</f>
        <v>-55.863651054977367</v>
      </c>
      <c r="I261" s="304">
        <f t="shared" ref="I261:I324" ca="1" si="129">SQRT(vit_x^2+vit_z^2)</f>
        <v>58.942185371851444</v>
      </c>
      <c r="J261" s="306">
        <f t="shared" ref="J261:J324" ca="1" si="130">J260+0.5*(vit_x+G260)*pas*(K260&gt;=0)</f>
        <v>545.87334998670576</v>
      </c>
      <c r="K261" s="307">
        <f t="shared" ref="K261:K324" ca="1" si="131">K260+0.5*(vit_z+H260)*pas</f>
        <v>1019.7582691401808</v>
      </c>
      <c r="L261" s="304">
        <f t="shared" ca="1" si="116"/>
        <v>1156.669633778585</v>
      </c>
      <c r="M261" s="306">
        <f t="shared" ref="M261:M324" ca="1" si="132">IF(AND(L260&gt;L_rampe,G261&gt;0),ATAN2(G261,H261),$M$4)</f>
        <v>-1.246170923298028</v>
      </c>
      <c r="N261" s="304">
        <f t="shared" ref="N261:N324" ca="1" si="133">DEGREES(Beta)</f>
        <v>-71.400334456898037</v>
      </c>
      <c r="P261" s="310">
        <f t="shared" ref="P261:P324" ca="1" si="134">MATCH(t-pas/2-T_ini,CdP_t)</f>
        <v>23</v>
      </c>
      <c r="Q261" s="304">
        <f t="shared" ref="Q261:Q324" ca="1" si="135">(INDEX(CdP,2,i_P+1)-INDEX(CdP,2,i_P+0))/(INDEX(CdP,1,i_P+1)-INDEX(CdP,1,i_P+0))*(t-pas/2-T_ini-INDEX(CdP,1,i_P+0))+INDEX(CdP,2,i_P+0)</f>
        <v>0</v>
      </c>
      <c r="R261" s="306">
        <f t="shared" ref="R261:R324" ca="1" si="136">Poussee/(g*ISP)</f>
        <v>0</v>
      </c>
      <c r="S261" s="307">
        <f t="shared" ref="S261:S324" ca="1" si="137">S260-Débit*pas</f>
        <v>3.0549999999999997</v>
      </c>
      <c r="T261" s="304">
        <f t="shared" ca="1" si="117"/>
        <v>29.969549999999998</v>
      </c>
      <c r="U261" s="311">
        <f t="shared" ca="1" si="118"/>
        <v>0</v>
      </c>
      <c r="V261" s="306">
        <f t="shared" ca="1" si="119"/>
        <v>1.1061400337052667</v>
      </c>
      <c r="W261" s="304">
        <f t="shared" ca="1" si="120"/>
        <v>7.8692881472134619</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t="e">
        <f t="shared" ca="1" si="121"/>
        <v>#N/A</v>
      </c>
      <c r="AG261" s="306">
        <f t="shared" ref="AG261:AG324" ca="1" si="143">IF(AND(L260&lt;L_rampe,Poussee&lt;Poids*SIN(M260)),0,(-W260+Poussee)/m-Poids*SIN(M260)/m)</f>
        <v>6.7650067077124545</v>
      </c>
      <c r="AH261" s="304">
        <f t="shared" ref="AH261:AH324" ca="1" si="144">IF(AND(L260&lt;L_rampe,Poussee&lt;Poids*SIN(M260)), g*SIN(M260), (-W260+Poussee)/m)</f>
        <v>-2.5156085551118794</v>
      </c>
    </row>
    <row r="262" spans="1:34" x14ac:dyDescent="0.2">
      <c r="A262" s="347">
        <f t="shared" ca="1" si="122"/>
        <v>0.1</v>
      </c>
      <c r="B262" s="304">
        <f t="shared" ca="1" si="123"/>
        <v>19.999999999999993</v>
      </c>
      <c r="D262" s="306">
        <f t="shared" ca="1" si="124"/>
        <v>-0.82158401813109661</v>
      </c>
      <c r="E262" s="307">
        <f t="shared" ca="1" si="125"/>
        <v>-7.3686653463919063</v>
      </c>
      <c r="F262" s="304">
        <f t="shared" ca="1" si="126"/>
        <v>7.4143259495361677</v>
      </c>
      <c r="G262" s="306">
        <f t="shared" ca="1" si="127"/>
        <v>18.71767423620323</v>
      </c>
      <c r="H262" s="307">
        <f t="shared" ca="1" si="128"/>
        <v>-56.600517589616558</v>
      </c>
      <c r="I262" s="304">
        <f t="shared" ca="1" si="129"/>
        <v>59.615181960848858</v>
      </c>
      <c r="J262" s="306">
        <f t="shared" ca="1" si="130"/>
        <v>547.74922533041672</v>
      </c>
      <c r="K262" s="307">
        <f t="shared" ca="1" si="131"/>
        <v>1014.1350607079511</v>
      </c>
      <c r="L262" s="304">
        <f t="shared" ca="1" si="116"/>
        <v>1152.6053683751395</v>
      </c>
      <c r="M262" s="306">
        <f t="shared" ca="1" si="132"/>
        <v>-1.2514195039673397</v>
      </c>
      <c r="N262" s="304">
        <f t="shared" ca="1" si="133"/>
        <v>-71.701055977683538</v>
      </c>
      <c r="P262" s="310">
        <f t="shared" ca="1" si="134"/>
        <v>23</v>
      </c>
      <c r="Q262" s="304">
        <f t="shared" ca="1" si="135"/>
        <v>0</v>
      </c>
      <c r="R262" s="306">
        <f t="shared" ca="1" si="136"/>
        <v>0</v>
      </c>
      <c r="S262" s="307">
        <f t="shared" ca="1" si="137"/>
        <v>3.0549999999999997</v>
      </c>
      <c r="T262" s="304">
        <f t="shared" ca="1" si="117"/>
        <v>29.969549999999998</v>
      </c>
      <c r="U262" s="311">
        <f t="shared" ca="1" si="118"/>
        <v>0</v>
      </c>
      <c r="V262" s="306">
        <f t="shared" ca="1" si="119"/>
        <v>1.106763827463914</v>
      </c>
      <c r="W262" s="304">
        <f t="shared" ca="1" si="120"/>
        <v>8.0545554143253124</v>
      </c>
      <c r="Y262" s="314" t="str">
        <f t="shared" ca="1" si="138"/>
        <v/>
      </c>
      <c r="Z262" s="315" t="str">
        <f t="shared" ca="1" si="139"/>
        <v/>
      </c>
      <c r="AA262" s="316" t="str">
        <f t="shared" ca="1" si="140"/>
        <v/>
      </c>
      <c r="AC262" s="310">
        <f t="shared" ca="1" si="141"/>
        <v>19.999999999999993</v>
      </c>
      <c r="AD262" s="323">
        <f t="shared" ca="1" si="142"/>
        <v>547.74922533041672</v>
      </c>
      <c r="AE262" s="324" t="e">
        <f t="shared" ca="1" si="121"/>
        <v>#N/A</v>
      </c>
      <c r="AG262" s="306">
        <f t="shared" ca="1" si="143"/>
        <v>6.7217546331767899</v>
      </c>
      <c r="AH262" s="304">
        <f t="shared" ca="1" si="144"/>
        <v>-2.5758717339487602</v>
      </c>
    </row>
    <row r="263" spans="1:34" x14ac:dyDescent="0.2">
      <c r="A263" s="347">
        <f t="shared" ca="1" si="122"/>
        <v>0.1</v>
      </c>
      <c r="B263" s="304">
        <f t="shared" ca="1" si="123"/>
        <v>20.099999999999994</v>
      </c>
      <c r="D263" s="306">
        <f t="shared" ca="1" si="124"/>
        <v>-0.82779990040718676</v>
      </c>
      <c r="E263" s="307">
        <f t="shared" ca="1" si="125"/>
        <v>-7.3068095804842983</v>
      </c>
      <c r="F263" s="304">
        <f t="shared" ca="1" si="126"/>
        <v>7.3535514495086849</v>
      </c>
      <c r="G263" s="306">
        <f t="shared" ca="1" si="127"/>
        <v>18.63489424616251</v>
      </c>
      <c r="H263" s="307">
        <f t="shared" ca="1" si="128"/>
        <v>-57.331198547664989</v>
      </c>
      <c r="I263" s="304">
        <f t="shared" ca="1" si="129"/>
        <v>60.28370932911681</v>
      </c>
      <c r="J263" s="306">
        <f t="shared" ca="1" si="130"/>
        <v>549.61685375453499</v>
      </c>
      <c r="K263" s="307">
        <f t="shared" ca="1" si="131"/>
        <v>1008.438474901087</v>
      </c>
      <c r="L263" s="304">
        <f t="shared" ca="1" si="116"/>
        <v>1148.4889392553437</v>
      </c>
      <c r="M263" s="306">
        <f t="shared" ca="1" si="132"/>
        <v>-1.2565288573413709</v>
      </c>
      <c r="N263" s="304">
        <f t="shared" ca="1" si="133"/>
        <v>-71.993800362056461</v>
      </c>
      <c r="P263" s="310">
        <f t="shared" ca="1" si="134"/>
        <v>23</v>
      </c>
      <c r="Q263" s="304">
        <f t="shared" ca="1" si="135"/>
        <v>0</v>
      </c>
      <c r="R263" s="306">
        <f t="shared" ca="1" si="136"/>
        <v>0</v>
      </c>
      <c r="S263" s="307">
        <f t="shared" ca="1" si="137"/>
        <v>3.0549999999999997</v>
      </c>
      <c r="T263" s="304">
        <f t="shared" ca="1" si="117"/>
        <v>29.969549999999998</v>
      </c>
      <c r="U263" s="311">
        <f t="shared" ca="1" si="118"/>
        <v>0</v>
      </c>
      <c r="V263" s="306">
        <f t="shared" ca="1" si="119"/>
        <v>1.1073961016208134</v>
      </c>
      <c r="W263" s="304">
        <f t="shared" ca="1" si="120"/>
        <v>8.2409218182867523</v>
      </c>
      <c r="Y263" s="314" t="str">
        <f t="shared" ca="1" si="138"/>
        <v/>
      </c>
      <c r="Z263" s="315" t="str">
        <f t="shared" ca="1" si="139"/>
        <v/>
      </c>
      <c r="AA263" s="316" t="str">
        <f t="shared" ca="1" si="140"/>
        <v/>
      </c>
      <c r="AC263" s="310" t="e">
        <f t="shared" ca="1" si="141"/>
        <v>#N/A</v>
      </c>
      <c r="AD263" s="323" t="e">
        <f t="shared" ca="1" si="142"/>
        <v>#N/A</v>
      </c>
      <c r="AE263" s="324" t="e">
        <f t="shared" ca="1" si="121"/>
        <v>#N/A</v>
      </c>
      <c r="AG263" s="306">
        <f t="shared" ca="1" si="143"/>
        <v>6.6774050203692248</v>
      </c>
      <c r="AH263" s="304">
        <f t="shared" ca="1" si="144"/>
        <v>-2.6365156839035393</v>
      </c>
    </row>
    <row r="264" spans="1:34" x14ac:dyDescent="0.2">
      <c r="A264" s="347">
        <f t="shared" ca="1" si="122"/>
        <v>0.1</v>
      </c>
      <c r="B264" s="304">
        <f t="shared" ca="1" si="123"/>
        <v>20.199999999999996</v>
      </c>
      <c r="D264" s="306">
        <f t="shared" ca="1" si="124"/>
        <v>-0.83385693445594777</v>
      </c>
      <c r="E264" s="307">
        <f t="shared" ca="1" si="125"/>
        <v>-7.24459679254762</v>
      </c>
      <c r="F264" s="304">
        <f t="shared" ca="1" si="126"/>
        <v>7.2924275844009268</v>
      </c>
      <c r="G264" s="306">
        <f t="shared" ca="1" si="127"/>
        <v>18.551508552716914</v>
      </c>
      <c r="H264" s="307">
        <f t="shared" ca="1" si="128"/>
        <v>-58.055658226919753</v>
      </c>
      <c r="I264" s="304">
        <f t="shared" ca="1" si="129"/>
        <v>60.947665433078271</v>
      </c>
      <c r="J264" s="306">
        <f t="shared" ca="1" si="130"/>
        <v>551.47617389447896</v>
      </c>
      <c r="K264" s="307">
        <f t="shared" ca="1" si="131"/>
        <v>1002.6691320623578</v>
      </c>
      <c r="L264" s="304">
        <f t="shared" ca="1" si="116"/>
        <v>1144.3213529266923</v>
      </c>
      <c r="M264" s="306">
        <f t="shared" ca="1" si="132"/>
        <v>-1.2615044026999538</v>
      </c>
      <c r="N264" s="304">
        <f t="shared" ca="1" si="133"/>
        <v>-72.278878111879166</v>
      </c>
      <c r="P264" s="310">
        <f t="shared" ca="1" si="134"/>
        <v>23</v>
      </c>
      <c r="Q264" s="304">
        <f t="shared" ca="1" si="135"/>
        <v>0</v>
      </c>
      <c r="R264" s="306">
        <f t="shared" ca="1" si="136"/>
        <v>0</v>
      </c>
      <c r="S264" s="307">
        <f t="shared" ca="1" si="137"/>
        <v>3.0549999999999997</v>
      </c>
      <c r="T264" s="304">
        <f t="shared" ca="1" si="117"/>
        <v>29.969549999999998</v>
      </c>
      <c r="U264" s="311">
        <f t="shared" ca="1" si="118"/>
        <v>0</v>
      </c>
      <c r="V264" s="306">
        <f t="shared" ca="1" si="119"/>
        <v>1.108036800793921</v>
      </c>
      <c r="W264" s="304">
        <f t="shared" ca="1" si="120"/>
        <v>8.4283236411522733</v>
      </c>
      <c r="Y264" s="314" t="str">
        <f t="shared" ca="1" si="138"/>
        <v/>
      </c>
      <c r="Z264" s="315" t="str">
        <f t="shared" ca="1" si="139"/>
        <v/>
      </c>
      <c r="AA264" s="316" t="str">
        <f t="shared" ca="1" si="140"/>
        <v/>
      </c>
      <c r="AC264" s="310" t="e">
        <f t="shared" ca="1" si="141"/>
        <v>#N/A</v>
      </c>
      <c r="AD264" s="323" t="e">
        <f t="shared" ca="1" si="142"/>
        <v>#N/A</v>
      </c>
      <c r="AE264" s="324" t="e">
        <f t="shared" ca="1" si="121"/>
        <v>#N/A</v>
      </c>
      <c r="AG264" s="306">
        <f t="shared" ca="1" si="143"/>
        <v>6.6320169374216906</v>
      </c>
      <c r="AH264" s="304">
        <f t="shared" ca="1" si="144"/>
        <v>-2.697519416787808</v>
      </c>
    </row>
    <row r="265" spans="1:34" x14ac:dyDescent="0.2">
      <c r="A265" s="347">
        <f t="shared" ca="1" si="122"/>
        <v>0.1</v>
      </c>
      <c r="B265" s="304">
        <f t="shared" ca="1" si="123"/>
        <v>20.299999999999997</v>
      </c>
      <c r="D265" s="306">
        <f t="shared" ca="1" si="124"/>
        <v>-0.83975412394814775</v>
      </c>
      <c r="E265" s="307">
        <f t="shared" ca="1" si="125"/>
        <v>-7.1820477622591961</v>
      </c>
      <c r="F265" s="304">
        <f t="shared" ca="1" si="126"/>
        <v>7.2309748338699285</v>
      </c>
      <c r="G265" s="306">
        <f t="shared" ca="1" si="127"/>
        <v>18.4675331403221</v>
      </c>
      <c r="H265" s="307">
        <f t="shared" ca="1" si="128"/>
        <v>-58.773863003145671</v>
      </c>
      <c r="I265" s="304">
        <f t="shared" ca="1" si="129"/>
        <v>61.606953768234881</v>
      </c>
      <c r="J265" s="306">
        <f t="shared" ca="1" si="130"/>
        <v>553.32712597913087</v>
      </c>
      <c r="K265" s="307">
        <f t="shared" ca="1" si="131"/>
        <v>996.82765600085452</v>
      </c>
      <c r="L265" s="304">
        <f t="shared" ca="1" si="116"/>
        <v>1140.1036286726232</v>
      </c>
      <c r="M265" s="306">
        <f t="shared" ca="1" si="132"/>
        <v>-1.2663512923118192</v>
      </c>
      <c r="N265" s="304">
        <f t="shared" ca="1" si="133"/>
        <v>-72.556584430404854</v>
      </c>
      <c r="P265" s="310">
        <f t="shared" ca="1" si="134"/>
        <v>23</v>
      </c>
      <c r="Q265" s="304">
        <f t="shared" ca="1" si="135"/>
        <v>0</v>
      </c>
      <c r="R265" s="306">
        <f t="shared" ca="1" si="136"/>
        <v>0</v>
      </c>
      <c r="S265" s="307">
        <f t="shared" ca="1" si="137"/>
        <v>3.0549999999999997</v>
      </c>
      <c r="T265" s="304">
        <f t="shared" ca="1" si="117"/>
        <v>29.969549999999998</v>
      </c>
      <c r="U265" s="311">
        <f t="shared" ca="1" si="118"/>
        <v>0</v>
      </c>
      <c r="V265" s="306">
        <f t="shared" ca="1" si="119"/>
        <v>1.1086858692553914</v>
      </c>
      <c r="W265" s="304">
        <f t="shared" ca="1" si="120"/>
        <v>8.6166976017646633</v>
      </c>
      <c r="Y265" s="314" t="str">
        <f t="shared" ca="1" si="138"/>
        <v/>
      </c>
      <c r="Z265" s="315" t="str">
        <f t="shared" ca="1" si="139"/>
        <v/>
      </c>
      <c r="AA265" s="316" t="str">
        <f t="shared" ca="1" si="140"/>
        <v/>
      </c>
      <c r="AC265" s="310" t="e">
        <f t="shared" ca="1" si="141"/>
        <v>#N/A</v>
      </c>
      <c r="AD265" s="323" t="e">
        <f t="shared" ca="1" si="142"/>
        <v>#N/A</v>
      </c>
      <c r="AE265" s="324" t="e">
        <f t="shared" ca="1" si="121"/>
        <v>#N/A</v>
      </c>
      <c r="AG265" s="306">
        <f t="shared" ca="1" si="143"/>
        <v>6.5856469085473535</v>
      </c>
      <c r="AH265" s="304">
        <f t="shared" ca="1" si="144"/>
        <v>-2.758862075663592</v>
      </c>
    </row>
    <row r="266" spans="1:34" x14ac:dyDescent="0.2">
      <c r="A266" s="347">
        <f t="shared" ca="1" si="122"/>
        <v>0.1</v>
      </c>
      <c r="B266" s="304">
        <f t="shared" ca="1" si="123"/>
        <v>20.399999999999999</v>
      </c>
      <c r="D266" s="306">
        <f t="shared" ca="1" si="124"/>
        <v>-0.84549061108807988</v>
      </c>
      <c r="E266" s="307">
        <f t="shared" ca="1" si="125"/>
        <v>-7.1191831502910734</v>
      </c>
      <c r="F266" s="304">
        <f t="shared" ca="1" si="126"/>
        <v>7.1692135622274797</v>
      </c>
      <c r="G266" s="306">
        <f t="shared" ca="1" si="127"/>
        <v>18.382984079213291</v>
      </c>
      <c r="H266" s="307">
        <f t="shared" ca="1" si="128"/>
        <v>-59.48578131817478</v>
      </c>
      <c r="I266" s="304">
        <f t="shared" ca="1" si="129"/>
        <v>62.261483139179404</v>
      </c>
      <c r="J266" s="306">
        <f t="shared" ca="1" si="130"/>
        <v>555.16965184010769</v>
      </c>
      <c r="K266" s="307">
        <f t="shared" ca="1" si="131"/>
        <v>990.91467378478853</v>
      </c>
      <c r="L266" s="304">
        <f t="shared" ca="1" si="116"/>
        <v>1135.836798596647</v>
      </c>
      <c r="M266" s="306">
        <f t="shared" ca="1" si="132"/>
        <v>-1.2710744268018497</v>
      </c>
      <c r="N266" s="304">
        <f t="shared" ca="1" si="133"/>
        <v>-72.827200102756279</v>
      </c>
      <c r="P266" s="310">
        <f t="shared" ca="1" si="134"/>
        <v>23</v>
      </c>
      <c r="Q266" s="304">
        <f t="shared" ca="1" si="135"/>
        <v>0</v>
      </c>
      <c r="R266" s="306">
        <f t="shared" ca="1" si="136"/>
        <v>0</v>
      </c>
      <c r="S266" s="307">
        <f t="shared" ca="1" si="137"/>
        <v>3.0549999999999997</v>
      </c>
      <c r="T266" s="304">
        <f t="shared" ca="1" si="117"/>
        <v>29.969549999999998</v>
      </c>
      <c r="U266" s="311">
        <f t="shared" ca="1" si="118"/>
        <v>0</v>
      </c>
      <c r="V266" s="306">
        <f t="shared" ca="1" si="119"/>
        <v>1.1093432509491978</v>
      </c>
      <c r="W266" s="304">
        <f t="shared" ca="1" si="120"/>
        <v>8.8059808905280104</v>
      </c>
      <c r="Y266" s="314" t="str">
        <f t="shared" ca="1" si="138"/>
        <v/>
      </c>
      <c r="Z266" s="315" t="str">
        <f t="shared" ca="1" si="139"/>
        <v/>
      </c>
      <c r="AA266" s="316" t="str">
        <f t="shared" ca="1" si="140"/>
        <v/>
      </c>
      <c r="AC266" s="310" t="e">
        <f t="shared" ca="1" si="141"/>
        <v>#N/A</v>
      </c>
      <c r="AD266" s="323" t="e">
        <f t="shared" ca="1" si="142"/>
        <v>#N/A</v>
      </c>
      <c r="AE266" s="324" t="e">
        <f t="shared" ca="1" si="121"/>
        <v>#N/A</v>
      </c>
      <c r="AG266" s="306">
        <f t="shared" ca="1" si="143"/>
        <v>6.5383490767092862</v>
      </c>
      <c r="AH266" s="304">
        <f t="shared" ca="1" si="144"/>
        <v>-2.8205229465678117</v>
      </c>
    </row>
    <row r="267" spans="1:34" x14ac:dyDescent="0.2">
      <c r="A267" s="347">
        <f t="shared" ca="1" si="122"/>
        <v>0.1</v>
      </c>
      <c r="B267" s="304">
        <f t="shared" ca="1" si="123"/>
        <v>20.5</v>
      </c>
      <c r="D267" s="306">
        <f t="shared" ca="1" si="124"/>
        <v>-0.85106567171310399</v>
      </c>
      <c r="E267" s="307">
        <f t="shared" ca="1" si="125"/>
        <v>-7.0560234847193648</v>
      </c>
      <c r="F267" s="304">
        <f t="shared" ca="1" si="126"/>
        <v>7.1071640050360232</v>
      </c>
      <c r="G267" s="306">
        <f t="shared" ca="1" si="127"/>
        <v>18.297877512041982</v>
      </c>
      <c r="H267" s="307">
        <f t="shared" ca="1" si="128"/>
        <v>-60.191383666646715</v>
      </c>
      <c r="I267" s="304">
        <f t="shared" ca="1" si="129"/>
        <v>62.911167443874035</v>
      </c>
      <c r="J267" s="306">
        <f t="shared" ca="1" si="130"/>
        <v>557.00369491967047</v>
      </c>
      <c r="K267" s="307">
        <f t="shared" ca="1" si="131"/>
        <v>984.93081553554748</v>
      </c>
      <c r="L267" s="304">
        <f t="shared" ca="1" si="116"/>
        <v>1131.5219076737685</v>
      </c>
      <c r="M267" s="306">
        <f t="shared" ca="1" si="132"/>
        <v>-1.2756784695401016</v>
      </c>
      <c r="N267" s="304">
        <f t="shared" ca="1" si="133"/>
        <v>-73.090992320355966</v>
      </c>
      <c r="P267" s="310">
        <f t="shared" ca="1" si="134"/>
        <v>23</v>
      </c>
      <c r="Q267" s="304">
        <f t="shared" ca="1" si="135"/>
        <v>0</v>
      </c>
      <c r="R267" s="306">
        <f t="shared" ca="1" si="136"/>
        <v>0</v>
      </c>
      <c r="S267" s="307">
        <f t="shared" ca="1" si="137"/>
        <v>3.0549999999999997</v>
      </c>
      <c r="T267" s="304">
        <f t="shared" ca="1" si="117"/>
        <v>29.969549999999998</v>
      </c>
      <c r="U267" s="311">
        <f t="shared" ca="1" si="118"/>
        <v>0</v>
      </c>
      <c r="V267" s="306">
        <f t="shared" ca="1" si="119"/>
        <v>1.1100088895086735</v>
      </c>
      <c r="W267" s="304">
        <f t="shared" ca="1" si="120"/>
        <v>8.9961112031121253</v>
      </c>
      <c r="Y267" s="314" t="str">
        <f t="shared" ca="1" si="138"/>
        <v/>
      </c>
      <c r="Z267" s="315" t="str">
        <f t="shared" ca="1" si="139"/>
        <v/>
      </c>
      <c r="AA267" s="316" t="str">
        <f t="shared" ca="1" si="140"/>
        <v/>
      </c>
      <c r="AC267" s="310" t="e">
        <f t="shared" ca="1" si="141"/>
        <v>#N/A</v>
      </c>
      <c r="AD267" s="323" t="e">
        <f t="shared" ca="1" si="142"/>
        <v>#N/A</v>
      </c>
      <c r="AE267" s="324" t="e">
        <f t="shared" ca="1" si="121"/>
        <v>#N/A</v>
      </c>
      <c r="AG267" s="306">
        <f t="shared" ca="1" si="143"/>
        <v>6.4901753527322184</v>
      </c>
      <c r="AH267" s="304">
        <f t="shared" ca="1" si="144"/>
        <v>-2.8824814698946026</v>
      </c>
    </row>
    <row r="268" spans="1:34" x14ac:dyDescent="0.2">
      <c r="A268" s="347">
        <f t="shared" ca="1" si="122"/>
        <v>0.1</v>
      </c>
      <c r="B268" s="304">
        <f t="shared" ca="1" si="123"/>
        <v>20.6</v>
      </c>
      <c r="D268" s="306">
        <f t="shared" ca="1" si="124"/>
        <v>-0.85647871059291147</v>
      </c>
      <c r="E268" s="307">
        <f t="shared" ca="1" si="125"/>
        <v>-6.9925891479661724</v>
      </c>
      <c r="F268" s="304">
        <f t="shared" ca="1" si="126"/>
        <v>7.0448462562325069</v>
      </c>
      <c r="G268" s="306">
        <f t="shared" ca="1" si="127"/>
        <v>18.212229640982692</v>
      </c>
      <c r="H268" s="307">
        <f t="shared" ca="1" si="128"/>
        <v>-60.890642581443331</v>
      </c>
      <c r="I268" s="304">
        <f t="shared" ca="1" si="129"/>
        <v>63.555925471013069</v>
      </c>
      <c r="J268" s="306">
        <f t="shared" ca="1" si="130"/>
        <v>558.82920027732166</v>
      </c>
      <c r="K268" s="307">
        <f t="shared" ca="1" si="131"/>
        <v>978.87671422314293</v>
      </c>
      <c r="L268" s="304">
        <f t="shared" ca="1" si="116"/>
        <v>1127.1600138094359</v>
      </c>
      <c r="M268" s="306">
        <f t="shared" ca="1" si="132"/>
        <v>-1.280167860117575</v>
      </c>
      <c r="N268" s="304">
        <f t="shared" ca="1" si="133"/>
        <v>-73.348215453030988</v>
      </c>
      <c r="P268" s="310">
        <f t="shared" ca="1" si="134"/>
        <v>23</v>
      </c>
      <c r="Q268" s="304">
        <f t="shared" ca="1" si="135"/>
        <v>0</v>
      </c>
      <c r="R268" s="306">
        <f t="shared" ca="1" si="136"/>
        <v>0</v>
      </c>
      <c r="S268" s="307">
        <f t="shared" ca="1" si="137"/>
        <v>3.0549999999999997</v>
      </c>
      <c r="T268" s="304">
        <f t="shared" ca="1" si="117"/>
        <v>29.969549999999998</v>
      </c>
      <c r="U268" s="311">
        <f t="shared" ca="1" si="118"/>
        <v>0</v>
      </c>
      <c r="V268" s="306">
        <f t="shared" ca="1" si="119"/>
        <v>1.1106827282739713</v>
      </c>
      <c r="W268" s="304">
        <f t="shared" ca="1" si="120"/>
        <v>9.1870267730676556</v>
      </c>
      <c r="Y268" s="314" t="str">
        <f t="shared" ca="1" si="138"/>
        <v/>
      </c>
      <c r="Z268" s="315" t="str">
        <f t="shared" ca="1" si="139"/>
        <v/>
      </c>
      <c r="AA268" s="316" t="str">
        <f t="shared" ca="1" si="140"/>
        <v/>
      </c>
      <c r="AC268" s="310" t="e">
        <f t="shared" ca="1" si="141"/>
        <v>#N/A</v>
      </c>
      <c r="AD268" s="323" t="e">
        <f t="shared" ca="1" si="142"/>
        <v>#N/A</v>
      </c>
      <c r="AE268" s="324" t="e">
        <f t="shared" ca="1" si="121"/>
        <v>#N/A</v>
      </c>
      <c r="AG268" s="306">
        <f t="shared" ca="1" si="143"/>
        <v>6.4411755520493017</v>
      </c>
      <c r="AH268" s="304">
        <f t="shared" ca="1" si="144"/>
        <v>-2.9447172514278646</v>
      </c>
    </row>
    <row r="269" spans="1:34" x14ac:dyDescent="0.2">
      <c r="A269" s="347">
        <f t="shared" ca="1" si="122"/>
        <v>0.1</v>
      </c>
      <c r="B269" s="304">
        <f t="shared" ca="1" si="123"/>
        <v>20.700000000000003</v>
      </c>
      <c r="D269" s="306">
        <f t="shared" ca="1" si="124"/>
        <v>-0.86172925691161717</v>
      </c>
      <c r="E269" s="307">
        <f t="shared" ca="1" si="125"/>
        <v>-6.9289003642638667</v>
      </c>
      <c r="F269" s="304">
        <f t="shared" ca="1" si="126"/>
        <v>6.9822802557698438</v>
      </c>
      <c r="G269" s="306">
        <f t="shared" ca="1" si="127"/>
        <v>18.126056715291529</v>
      </c>
      <c r="H269" s="307">
        <f t="shared" ca="1" si="128"/>
        <v>-61.583532617869714</v>
      </c>
      <c r="I269" s="304">
        <f t="shared" ca="1" si="129"/>
        <v>64.19568070939188</v>
      </c>
      <c r="J269" s="306">
        <f t="shared" ca="1" si="130"/>
        <v>560.64611459513537</v>
      </c>
      <c r="K269" s="307">
        <f t="shared" ca="1" si="131"/>
        <v>972.75300546317726</v>
      </c>
      <c r="L269" s="304">
        <f t="shared" ca="1" si="116"/>
        <v>1122.7521879062476</v>
      </c>
      <c r="M269" s="306">
        <f t="shared" ca="1" si="132"/>
        <v>-1.2845468269696254</v>
      </c>
      <c r="N269" s="304">
        <f t="shared" ca="1" si="133"/>
        <v>-73.599111772281162</v>
      </c>
      <c r="P269" s="310">
        <f t="shared" ca="1" si="134"/>
        <v>23</v>
      </c>
      <c r="Q269" s="304">
        <f t="shared" ca="1" si="135"/>
        <v>0</v>
      </c>
      <c r="R269" s="306">
        <f t="shared" ca="1" si="136"/>
        <v>0</v>
      </c>
      <c r="S269" s="307">
        <f t="shared" ca="1" si="137"/>
        <v>3.0549999999999997</v>
      </c>
      <c r="T269" s="304">
        <f t="shared" ca="1" si="117"/>
        <v>29.969549999999998</v>
      </c>
      <c r="U269" s="311">
        <f t="shared" ca="1" si="118"/>
        <v>0</v>
      </c>
      <c r="V269" s="306">
        <f t="shared" ca="1" si="119"/>
        <v>1.1113647103094202</v>
      </c>
      <c r="W269" s="304">
        <f t="shared" ca="1" si="120"/>
        <v>9.3786664033332929</v>
      </c>
      <c r="Y269" s="314" t="str">
        <f t="shared" ca="1" si="138"/>
        <v/>
      </c>
      <c r="Z269" s="315" t="str">
        <f t="shared" ca="1" si="139"/>
        <v/>
      </c>
      <c r="AA269" s="316" t="str">
        <f t="shared" ca="1" si="140"/>
        <v/>
      </c>
      <c r="AC269" s="310" t="e">
        <f t="shared" ca="1" si="141"/>
        <v>#N/A</v>
      </c>
      <c r="AD269" s="323" t="e">
        <f t="shared" ca="1" si="142"/>
        <v>#N/A</v>
      </c>
      <c r="AE269" s="324" t="e">
        <f t="shared" ca="1" si="121"/>
        <v>#N/A</v>
      </c>
      <c r="AG269" s="306">
        <f t="shared" ca="1" si="143"/>
        <v>6.3913975201708428</v>
      </c>
      <c r="AH269" s="304">
        <f t="shared" ca="1" si="144"/>
        <v>-3.007210073017236</v>
      </c>
    </row>
    <row r="270" spans="1:34" x14ac:dyDescent="0.2">
      <c r="A270" s="347">
        <f t="shared" ca="1" si="122"/>
        <v>0.1</v>
      </c>
      <c r="B270" s="304">
        <f t="shared" ca="1" si="123"/>
        <v>20.800000000000004</v>
      </c>
      <c r="D270" s="306">
        <f t="shared" ca="1" si="124"/>
        <v>-0.86681695991745189</v>
      </c>
      <c r="E270" s="307">
        <f t="shared" ca="1" si="125"/>
        <v>-6.8649771876325882</v>
      </c>
      <c r="F270" s="304">
        <f t="shared" ca="1" si="126"/>
        <v>6.919485777766754</v>
      </c>
      <c r="G270" s="306">
        <f t="shared" ca="1" si="127"/>
        <v>18.039375019299783</v>
      </c>
      <c r="H270" s="307">
        <f t="shared" ca="1" si="128"/>
        <v>-62.270030336632971</v>
      </c>
      <c r="I270" s="304">
        <f t="shared" ca="1" si="129"/>
        <v>64.830361168299277</v>
      </c>
      <c r="J270" s="306">
        <f t="shared" ca="1" si="130"/>
        <v>562.45438618186495</v>
      </c>
      <c r="K270" s="307">
        <f t="shared" ca="1" si="131"/>
        <v>966.56032731545213</v>
      </c>
      <c r="L270" s="304">
        <f t="shared" ca="1" si="116"/>
        <v>1118.2995139386285</v>
      </c>
      <c r="M270" s="306">
        <f t="shared" ca="1" si="132"/>
        <v>-1.2888193992039978</v>
      </c>
      <c r="N270" s="304">
        <f t="shared" ca="1" si="133"/>
        <v>-73.843912128975489</v>
      </c>
      <c r="P270" s="310">
        <f t="shared" ca="1" si="134"/>
        <v>23</v>
      </c>
      <c r="Q270" s="304">
        <f t="shared" ca="1" si="135"/>
        <v>0</v>
      </c>
      <c r="R270" s="306">
        <f t="shared" ca="1" si="136"/>
        <v>0</v>
      </c>
      <c r="S270" s="307">
        <f t="shared" ca="1" si="137"/>
        <v>3.0549999999999997</v>
      </c>
      <c r="T270" s="304">
        <f t="shared" ca="1" si="117"/>
        <v>29.969549999999998</v>
      </c>
      <c r="U270" s="311">
        <f t="shared" ca="1" si="118"/>
        <v>0</v>
      </c>
      <c r="V270" s="306">
        <f t="shared" ca="1" si="119"/>
        <v>1.1120547784207739</v>
      </c>
      <c r="W270" s="304">
        <f t="shared" ca="1" si="120"/>
        <v>9.5709694966192522</v>
      </c>
      <c r="Y270" s="314" t="str">
        <f t="shared" ca="1" si="138"/>
        <v/>
      </c>
      <c r="Z270" s="315" t="str">
        <f t="shared" ca="1" si="139"/>
        <v/>
      </c>
      <c r="AA270" s="316" t="str">
        <f t="shared" ca="1" si="140"/>
        <v/>
      </c>
      <c r="AC270" s="310" t="e">
        <f t="shared" ca="1" si="141"/>
        <v>#N/A</v>
      </c>
      <c r="AD270" s="323" t="e">
        <f t="shared" ca="1" si="142"/>
        <v>#N/A</v>
      </c>
      <c r="AE270" s="324" t="e">
        <f t="shared" ca="1" si="121"/>
        <v>#N/A</v>
      </c>
      <c r="AG270" s="306">
        <f t="shared" ca="1" si="143"/>
        <v>6.3408872478660374</v>
      </c>
      <c r="AH270" s="304">
        <f t="shared" ca="1" si="144"/>
        <v>-3.0699399028914218</v>
      </c>
    </row>
    <row r="271" spans="1:34" x14ac:dyDescent="0.2">
      <c r="A271" s="347">
        <f t="shared" ca="1" si="122"/>
        <v>0.1</v>
      </c>
      <c r="B271" s="304">
        <f t="shared" ca="1" si="123"/>
        <v>20.900000000000006</v>
      </c>
      <c r="D271" s="306">
        <f t="shared" ca="1" si="124"/>
        <v>-0.8717415847264065</v>
      </c>
      <c r="E271" s="307">
        <f t="shared" ca="1" si="125"/>
        <v>-6.8008394903625167</v>
      </c>
      <c r="F271" s="304">
        <f t="shared" ca="1" si="126"/>
        <v>6.85648241915748</v>
      </c>
      <c r="G271" s="306">
        <f t="shared" ca="1" si="127"/>
        <v>17.952200860827141</v>
      </c>
      <c r="H271" s="307">
        <f t="shared" ca="1" si="128"/>
        <v>-62.950114285669223</v>
      </c>
      <c r="I271" s="304">
        <f t="shared" ca="1" si="129"/>
        <v>65.459899208036518</v>
      </c>
      <c r="J271" s="306">
        <f t="shared" ca="1" si="130"/>
        <v>564.25396497587133</v>
      </c>
      <c r="K271" s="307">
        <f t="shared" ca="1" si="131"/>
        <v>960.29932008433707</v>
      </c>
      <c r="L271" s="304">
        <f t="shared" ca="1" si="116"/>
        <v>1113.803089035684</v>
      </c>
      <c r="M271" s="306">
        <f t="shared" ca="1" si="132"/>
        <v>-1.292989417686744</v>
      </c>
      <c r="N271" s="304">
        <f t="shared" ca="1" si="133"/>
        <v>-74.082836588528394</v>
      </c>
      <c r="P271" s="310">
        <f t="shared" ca="1" si="134"/>
        <v>23</v>
      </c>
      <c r="Q271" s="304">
        <f t="shared" ca="1" si="135"/>
        <v>0</v>
      </c>
      <c r="R271" s="306">
        <f t="shared" ca="1" si="136"/>
        <v>0</v>
      </c>
      <c r="S271" s="307">
        <f t="shared" ca="1" si="137"/>
        <v>3.0549999999999997</v>
      </c>
      <c r="T271" s="304">
        <f t="shared" ca="1" si="117"/>
        <v>29.969549999999998</v>
      </c>
      <c r="U271" s="311">
        <f t="shared" ca="1" si="118"/>
        <v>0</v>
      </c>
      <c r="V271" s="306">
        <f t="shared" ca="1" si="119"/>
        <v>1.1127528751723399</v>
      </c>
      <c r="W271" s="304">
        <f t="shared" ca="1" si="120"/>
        <v>9.7638760846533295</v>
      </c>
      <c r="Y271" s="314" t="str">
        <f t="shared" ca="1" si="138"/>
        <v/>
      </c>
      <c r="Z271" s="315" t="str">
        <f t="shared" ca="1" si="139"/>
        <v/>
      </c>
      <c r="AA271" s="316" t="str">
        <f t="shared" ca="1" si="140"/>
        <v/>
      </c>
      <c r="AC271" s="310" t="e">
        <f t="shared" ca="1" si="141"/>
        <v>#N/A</v>
      </c>
      <c r="AD271" s="323" t="e">
        <f t="shared" ca="1" si="142"/>
        <v>#N/A</v>
      </c>
      <c r="AE271" s="324" t="e">
        <f t="shared" ca="1" si="121"/>
        <v>#N/A</v>
      </c>
      <c r="AG271" s="306">
        <f t="shared" ca="1" si="143"/>
        <v>6.2896889769609174</v>
      </c>
      <c r="AH271" s="304">
        <f t="shared" ca="1" si="144"/>
        <v>-3.1328869056036837</v>
      </c>
    </row>
    <row r="272" spans="1:34" x14ac:dyDescent="0.2">
      <c r="A272" s="347">
        <f t="shared" ca="1" si="122"/>
        <v>0.1</v>
      </c>
      <c r="B272" s="304">
        <f t="shared" ca="1" si="123"/>
        <v>21.000000000000007</v>
      </c>
      <c r="D272" s="306">
        <f t="shared" ca="1" si="124"/>
        <v>-0.87650300826754368</v>
      </c>
      <c r="E272" s="307">
        <f t="shared" ca="1" si="125"/>
        <v>-6.7365069519931522</v>
      </c>
      <c r="F272" s="304">
        <f t="shared" ca="1" si="126"/>
        <v>6.7932895888335363</v>
      </c>
      <c r="G272" s="306">
        <f t="shared" ca="1" si="127"/>
        <v>17.864550560000385</v>
      </c>
      <c r="H272" s="307">
        <f t="shared" ca="1" si="128"/>
        <v>-63.623764980868536</v>
      </c>
      <c r="I272" s="304">
        <f t="shared" ca="1" si="129"/>
        <v>66.084231379744466</v>
      </c>
      <c r="J272" s="306">
        <f t="shared" ca="1" si="130"/>
        <v>566.04480254691271</v>
      </c>
      <c r="K272" s="307">
        <f t="shared" ca="1" si="131"/>
        <v>953.97062612101013</v>
      </c>
      <c r="L272" s="304">
        <f t="shared" ca="1" si="116"/>
        <v>1109.264023572425</v>
      </c>
      <c r="M272" s="306">
        <f t="shared" ca="1" si="132"/>
        <v>-1.2970605454357491</v>
      </c>
      <c r="N272" s="304">
        <f t="shared" ca="1" si="133"/>
        <v>-74.31609502640498</v>
      </c>
      <c r="P272" s="310">
        <f t="shared" ca="1" si="134"/>
        <v>23</v>
      </c>
      <c r="Q272" s="304">
        <f t="shared" ca="1" si="135"/>
        <v>0</v>
      </c>
      <c r="R272" s="306">
        <f t="shared" ca="1" si="136"/>
        <v>0</v>
      </c>
      <c r="S272" s="307">
        <f t="shared" ca="1" si="137"/>
        <v>3.0549999999999997</v>
      </c>
      <c r="T272" s="304">
        <f t="shared" ca="1" si="117"/>
        <v>29.969549999999998</v>
      </c>
      <c r="U272" s="311">
        <f t="shared" ca="1" si="118"/>
        <v>0</v>
      </c>
      <c r="V272" s="306">
        <f t="shared" ca="1" si="119"/>
        <v>1.113458942903981</v>
      </c>
      <c r="W272" s="304">
        <f t="shared" ca="1" si="120"/>
        <v>9.9573268562781774</v>
      </c>
      <c r="Y272" s="314" t="str">
        <f t="shared" ca="1" si="138"/>
        <v/>
      </c>
      <c r="Z272" s="315" t="str">
        <f t="shared" ca="1" si="139"/>
        <v/>
      </c>
      <c r="AA272" s="316" t="str">
        <f t="shared" ca="1" si="140"/>
        <v/>
      </c>
      <c r="AC272" s="310">
        <f t="shared" ca="1" si="141"/>
        <v>21.000000000000007</v>
      </c>
      <c r="AD272" s="323">
        <f t="shared" ca="1" si="142"/>
        <v>566.04480254691271</v>
      </c>
      <c r="AE272" s="324" t="e">
        <f t="shared" ca="1" si="121"/>
        <v>#N/A</v>
      </c>
      <c r="AG272" s="306">
        <f t="shared" ca="1" si="143"/>
        <v>6.2378452975757952</v>
      </c>
      <c r="AH272" s="304">
        <f t="shared" ca="1" si="144"/>
        <v>-3.1960314516050183</v>
      </c>
    </row>
    <row r="273" spans="1:34" x14ac:dyDescent="0.2">
      <c r="A273" s="347">
        <f t="shared" ca="1" si="122"/>
        <v>0.1</v>
      </c>
      <c r="B273" s="304">
        <f t="shared" ca="1" si="123"/>
        <v>21.100000000000009</v>
      </c>
      <c r="D273" s="306">
        <f t="shared" ca="1" si="124"/>
        <v>-0.88110121535897479</v>
      </c>
      <c r="E273" s="307">
        <f t="shared" ca="1" si="125"/>
        <v>-6.6719990487823493</v>
      </c>
      <c r="F273" s="304">
        <f t="shared" ca="1" si="126"/>
        <v>6.7299264972702071</v>
      </c>
      <c r="G273" s="306">
        <f t="shared" ca="1" si="127"/>
        <v>17.776440438464487</v>
      </c>
      <c r="H273" s="307">
        <f t="shared" ca="1" si="128"/>
        <v>-64.290964885746774</v>
      </c>
      <c r="I273" s="304">
        <f t="shared" ca="1" si="129"/>
        <v>66.703298273793024</v>
      </c>
      <c r="J273" s="306">
        <f t="shared" ca="1" si="130"/>
        <v>567.82685209683598</v>
      </c>
      <c r="K273" s="307">
        <f t="shared" ca="1" si="131"/>
        <v>947.57488962767934</v>
      </c>
      <c r="L273" s="304">
        <f t="shared" ca="1" si="116"/>
        <v>1104.6834412695389</v>
      </c>
      <c r="M273" s="306">
        <f t="shared" ca="1" si="132"/>
        <v>-1.3010362773682631</v>
      </c>
      <c r="N273" s="304">
        <f t="shared" ca="1" si="133"/>
        <v>-74.543887686613417</v>
      </c>
      <c r="P273" s="310">
        <f t="shared" ca="1" si="134"/>
        <v>23</v>
      </c>
      <c r="Q273" s="304">
        <f t="shared" ca="1" si="135"/>
        <v>0</v>
      </c>
      <c r="R273" s="306">
        <f t="shared" ca="1" si="136"/>
        <v>0</v>
      </c>
      <c r="S273" s="307">
        <f t="shared" ca="1" si="137"/>
        <v>3.0549999999999997</v>
      </c>
      <c r="T273" s="304">
        <f t="shared" ca="1" si="117"/>
        <v>29.969549999999998</v>
      </c>
      <c r="U273" s="311">
        <f t="shared" ca="1" si="118"/>
        <v>0</v>
      </c>
      <c r="V273" s="306">
        <f t="shared" ca="1" si="119"/>
        <v>1.1141729237479732</v>
      </c>
      <c r="W273" s="304">
        <f t="shared" ca="1" si="120"/>
        <v>10.151263184390725</v>
      </c>
      <c r="Y273" s="314" t="str">
        <f t="shared" ca="1" si="138"/>
        <v/>
      </c>
      <c r="Z273" s="315" t="str">
        <f t="shared" ca="1" si="139"/>
        <v/>
      </c>
      <c r="AA273" s="316" t="str">
        <f t="shared" ca="1" si="140"/>
        <v/>
      </c>
      <c r="AC273" s="310" t="e">
        <f t="shared" ca="1" si="141"/>
        <v>#N/A</v>
      </c>
      <c r="AD273" s="323" t="e">
        <f t="shared" ca="1" si="142"/>
        <v>#N/A</v>
      </c>
      <c r="AE273" s="324" t="e">
        <f t="shared" ca="1" si="121"/>
        <v>#N/A</v>
      </c>
      <c r="AG273" s="306">
        <f t="shared" ca="1" si="143"/>
        <v>6.1853972375524506</v>
      </c>
      <c r="AH273" s="304">
        <f t="shared" ca="1" si="144"/>
        <v>-3.2593541264413024</v>
      </c>
    </row>
    <row r="274" spans="1:34" x14ac:dyDescent="0.2">
      <c r="A274" s="347">
        <f t="shared" ca="1" si="122"/>
        <v>0.1</v>
      </c>
      <c r="B274" s="304">
        <f t="shared" ca="1" si="123"/>
        <v>21.20000000000001</v>
      </c>
      <c r="D274" s="306">
        <f t="shared" ca="1" si="124"/>
        <v>-0.88553629490462393</v>
      </c>
      <c r="E274" s="307">
        <f t="shared" ca="1" si="125"/>
        <v>-6.6073350436582015</v>
      </c>
      <c r="F274" s="304">
        <f t="shared" ca="1" si="126"/>
        <v>6.6664121466308348</v>
      </c>
      <c r="G274" s="306">
        <f t="shared" ca="1" si="127"/>
        <v>17.687886808974024</v>
      </c>
      <c r="H274" s="307">
        <f t="shared" ca="1" si="128"/>
        <v>-64.951698390112597</v>
      </c>
      <c r="I274" s="304">
        <f t="shared" ca="1" si="129"/>
        <v>67.317044376051101</v>
      </c>
      <c r="J274" s="306">
        <f t="shared" ca="1" si="130"/>
        <v>569.60006845920793</v>
      </c>
      <c r="K274" s="307">
        <f t="shared" ca="1" si="131"/>
        <v>941.1127564638864</v>
      </c>
      <c r="L274" s="304">
        <f t="shared" ca="1" si="116"/>
        <v>1100.0624793018753</v>
      </c>
      <c r="M274" s="306">
        <f t="shared" ca="1" si="132"/>
        <v>-1.3049199494456807</v>
      </c>
      <c r="N274" s="304">
        <f t="shared" ca="1" si="133"/>
        <v>-74.766405705662251</v>
      </c>
      <c r="P274" s="310">
        <f t="shared" ca="1" si="134"/>
        <v>23</v>
      </c>
      <c r="Q274" s="304">
        <f t="shared" ca="1" si="135"/>
        <v>0</v>
      </c>
      <c r="R274" s="306">
        <f t="shared" ca="1" si="136"/>
        <v>0</v>
      </c>
      <c r="S274" s="307">
        <f t="shared" ca="1" si="137"/>
        <v>3.0549999999999997</v>
      </c>
      <c r="T274" s="304">
        <f t="shared" ca="1" si="117"/>
        <v>29.969549999999998</v>
      </c>
      <c r="U274" s="311">
        <f t="shared" ca="1" si="118"/>
        <v>0</v>
      </c>
      <c r="V274" s="306">
        <f t="shared" ca="1" si="119"/>
        <v>1.1148947596457206</v>
      </c>
      <c r="W274" s="304">
        <f t="shared" ca="1" si="120"/>
        <v>10.345627151716768</v>
      </c>
      <c r="Y274" s="314" t="str">
        <f t="shared" ca="1" si="138"/>
        <v/>
      </c>
      <c r="Z274" s="315" t="str">
        <f t="shared" ca="1" si="139"/>
        <v/>
      </c>
      <c r="AA274" s="316" t="str">
        <f t="shared" ca="1" si="140"/>
        <v/>
      </c>
      <c r="AC274" s="310" t="e">
        <f t="shared" ca="1" si="141"/>
        <v>#N/A</v>
      </c>
      <c r="AD274" s="323" t="e">
        <f t="shared" ca="1" si="142"/>
        <v>#N/A</v>
      </c>
      <c r="AE274" s="324" t="e">
        <f t="shared" ca="1" si="121"/>
        <v>#N/A</v>
      </c>
      <c r="AG274" s="306">
        <f t="shared" ca="1" si="143"/>
        <v>6.13238434475487</v>
      </c>
      <c r="AH274" s="304">
        <f t="shared" ca="1" si="144"/>
        <v>-3.3228357395714325</v>
      </c>
    </row>
    <row r="275" spans="1:34" x14ac:dyDescent="0.2">
      <c r="A275" s="347">
        <f t="shared" ca="1" si="122"/>
        <v>0.1</v>
      </c>
      <c r="B275" s="304">
        <f t="shared" ca="1" si="123"/>
        <v>21.300000000000011</v>
      </c>
      <c r="D275" s="306">
        <f t="shared" ca="1" si="124"/>
        <v>-0.88980843620297612</v>
      </c>
      <c r="E275" s="307">
        <f t="shared" ca="1" si="125"/>
        <v>-6.542533976647162</v>
      </c>
      <c r="F275" s="304">
        <f t="shared" ca="1" si="126"/>
        <v>6.6027653213423019</v>
      </c>
      <c r="G275" s="306">
        <f t="shared" ca="1" si="127"/>
        <v>17.598905965353726</v>
      </c>
      <c r="H275" s="307">
        <f t="shared" ca="1" si="128"/>
        <v>-65.605951787777315</v>
      </c>
      <c r="I275" s="304">
        <f t="shared" ca="1" si="129"/>
        <v>67.92541793141595</v>
      </c>
      <c r="J275" s="306">
        <f t="shared" ca="1" si="130"/>
        <v>571.3644080979243</v>
      </c>
      <c r="K275" s="307">
        <f t="shared" ca="1" si="131"/>
        <v>934.58487395499185</v>
      </c>
      <c r="L275" s="304">
        <f t="shared" ca="1" si="116"/>
        <v>1095.4022884157946</v>
      </c>
      <c r="M275" s="306">
        <f t="shared" ca="1" si="132"/>
        <v>-1.3087147472558727</v>
      </c>
      <c r="N275" s="304">
        <f t="shared" ca="1" si="133"/>
        <v>-74.983831604291737</v>
      </c>
      <c r="P275" s="310">
        <f t="shared" ca="1" si="134"/>
        <v>23</v>
      </c>
      <c r="Q275" s="304">
        <f t="shared" ca="1" si="135"/>
        <v>0</v>
      </c>
      <c r="R275" s="306">
        <f t="shared" ca="1" si="136"/>
        <v>0</v>
      </c>
      <c r="S275" s="307">
        <f t="shared" ca="1" si="137"/>
        <v>3.0549999999999997</v>
      </c>
      <c r="T275" s="304">
        <f t="shared" ca="1" si="117"/>
        <v>29.969549999999998</v>
      </c>
      <c r="U275" s="311">
        <f t="shared" ca="1" si="118"/>
        <v>0</v>
      </c>
      <c r="V275" s="306">
        <f t="shared" ca="1" si="119"/>
        <v>1.1156243923643112</v>
      </c>
      <c r="W275" s="304">
        <f t="shared" ca="1" si="120"/>
        <v>10.540361575415877</v>
      </c>
      <c r="Y275" s="314" t="str">
        <f t="shared" ca="1" si="138"/>
        <v/>
      </c>
      <c r="Z275" s="315" t="str">
        <f t="shared" ca="1" si="139"/>
        <v/>
      </c>
      <c r="AA275" s="316" t="str">
        <f t="shared" ca="1" si="140"/>
        <v/>
      </c>
      <c r="AC275" s="310" t="e">
        <f t="shared" ca="1" si="141"/>
        <v>#N/A</v>
      </c>
      <c r="AD275" s="323" t="e">
        <f t="shared" ca="1" si="142"/>
        <v>#N/A</v>
      </c>
      <c r="AE275" s="324" t="e">
        <f t="shared" ca="1" si="121"/>
        <v>#N/A</v>
      </c>
      <c r="AG275" s="306">
        <f t="shared" ca="1" si="143"/>
        <v>6.0788447628666802</v>
      </c>
      <c r="AH275" s="304">
        <f t="shared" ca="1" si="144"/>
        <v>-3.3864573328041794</v>
      </c>
    </row>
    <row r="276" spans="1:34" x14ac:dyDescent="0.2">
      <c r="A276" s="347">
        <f t="shared" ca="1" si="122"/>
        <v>0.1</v>
      </c>
      <c r="B276" s="304">
        <f t="shared" ca="1" si="123"/>
        <v>21.400000000000013</v>
      </c>
      <c r="D276" s="306">
        <f t="shared" ca="1" si="124"/>
        <v>-0.89391792535990067</v>
      </c>
      <c r="E276" s="307">
        <f t="shared" ca="1" si="125"/>
        <v>-6.4776146557719958</v>
      </c>
      <c r="F276" s="304">
        <f t="shared" ca="1" si="126"/>
        <v>6.53900457913526</v>
      </c>
      <c r="G276" s="306">
        <f t="shared" ca="1" si="127"/>
        <v>17.509514172817735</v>
      </c>
      <c r="H276" s="307">
        <f t="shared" ca="1" si="128"/>
        <v>-66.253713253354519</v>
      </c>
      <c r="I276" s="304">
        <f t="shared" ca="1" si="129"/>
        <v>68.528370814034602</v>
      </c>
      <c r="J276" s="306">
        <f t="shared" ca="1" si="130"/>
        <v>573.11982910483289</v>
      </c>
      <c r="K276" s="307">
        <f t="shared" ca="1" si="131"/>
        <v>927.99189070293528</v>
      </c>
      <c r="L276" s="304">
        <f t="shared" ca="1" si="116"/>
        <v>1090.704033055513</v>
      </c>
      <c r="M276" s="306">
        <f t="shared" ca="1" si="132"/>
        <v>-1.3124237140705992</v>
      </c>
      <c r="N276" s="304">
        <f t="shared" ca="1" si="133"/>
        <v>-75.196339749129649</v>
      </c>
      <c r="P276" s="310">
        <f t="shared" ca="1" si="134"/>
        <v>23</v>
      </c>
      <c r="Q276" s="304">
        <f t="shared" ca="1" si="135"/>
        <v>0</v>
      </c>
      <c r="R276" s="306">
        <f t="shared" ca="1" si="136"/>
        <v>0</v>
      </c>
      <c r="S276" s="307">
        <f t="shared" ca="1" si="137"/>
        <v>3.0549999999999997</v>
      </c>
      <c r="T276" s="304">
        <f t="shared" ca="1" si="117"/>
        <v>29.969549999999998</v>
      </c>
      <c r="U276" s="311">
        <f t="shared" ca="1" si="118"/>
        <v>0</v>
      </c>
      <c r="V276" s="306">
        <f t="shared" ca="1" si="119"/>
        <v>1.1163617635129051</v>
      </c>
      <c r="W276" s="304">
        <f t="shared" ca="1" si="120"/>
        <v>10.735410030513892</v>
      </c>
      <c r="Y276" s="314" t="str">
        <f t="shared" ca="1" si="138"/>
        <v/>
      </c>
      <c r="Z276" s="315" t="str">
        <f t="shared" ca="1" si="139"/>
        <v/>
      </c>
      <c r="AA276" s="316" t="str">
        <f t="shared" ca="1" si="140"/>
        <v/>
      </c>
      <c r="AC276" s="310" t="e">
        <f t="shared" ca="1" si="141"/>
        <v>#N/A</v>
      </c>
      <c r="AD276" s="323" t="e">
        <f t="shared" ca="1" si="142"/>
        <v>#N/A</v>
      </c>
      <c r="AE276" s="324" t="e">
        <f t="shared" ca="1" si="121"/>
        <v>#N/A</v>
      </c>
      <c r="AG276" s="306">
        <f t="shared" ca="1" si="143"/>
        <v>6.0248153012533621</v>
      </c>
      <c r="AH276" s="304">
        <f t="shared" ca="1" si="144"/>
        <v>-3.4502001883521696</v>
      </c>
    </row>
    <row r="277" spans="1:34" x14ac:dyDescent="0.2">
      <c r="A277" s="347">
        <f t="shared" ca="1" si="122"/>
        <v>0.1</v>
      </c>
      <c r="B277" s="304">
        <f t="shared" ca="1" si="123"/>
        <v>21.500000000000014</v>
      </c>
      <c r="D277" s="306">
        <f t="shared" ca="1" si="124"/>
        <v>-0.89786514179851695</v>
      </c>
      <c r="E277" s="307">
        <f t="shared" ca="1" si="125"/>
        <v>-6.4125956484132161</v>
      </c>
      <c r="F277" s="304">
        <f t="shared" ca="1" si="126"/>
        <v>6.4751482425427902</v>
      </c>
      <c r="G277" s="306">
        <f t="shared" ca="1" si="127"/>
        <v>17.419727658637882</v>
      </c>
      <c r="H277" s="307">
        <f t="shared" ca="1" si="128"/>
        <v>-66.894972818195839</v>
      </c>
      <c r="I277" s="304">
        <f t="shared" ca="1" si="129"/>
        <v>69.125858403699212</v>
      </c>
      <c r="J277" s="306">
        <f t="shared" ca="1" si="130"/>
        <v>574.86629119640565</v>
      </c>
      <c r="K277" s="307">
        <f t="shared" ca="1" si="131"/>
        <v>921.3344563993578</v>
      </c>
      <c r="L277" s="304">
        <f t="shared" ca="1" si="116"/>
        <v>1085.96889149856</v>
      </c>
      <c r="M277" s="306">
        <f t="shared" ca="1" si="132"/>
        <v>-1.3160497584129414</v>
      </c>
      <c r="N277" s="304">
        <f t="shared" ca="1" si="133"/>
        <v>-75.404096786273143</v>
      </c>
      <c r="P277" s="310">
        <f t="shared" ca="1" si="134"/>
        <v>23</v>
      </c>
      <c r="Q277" s="304">
        <f t="shared" ca="1" si="135"/>
        <v>0</v>
      </c>
      <c r="R277" s="306">
        <f t="shared" ca="1" si="136"/>
        <v>0</v>
      </c>
      <c r="S277" s="307">
        <f t="shared" ca="1" si="137"/>
        <v>3.0549999999999997</v>
      </c>
      <c r="T277" s="304">
        <f t="shared" ca="1" si="117"/>
        <v>29.969549999999998</v>
      </c>
      <c r="U277" s="311">
        <f t="shared" ca="1" si="118"/>
        <v>0</v>
      </c>
      <c r="V277" s="306">
        <f t="shared" ca="1" si="119"/>
        <v>1.1171068145589547</v>
      </c>
      <c r="W277" s="304">
        <f t="shared" ca="1" si="120"/>
        <v>10.930716872162069</v>
      </c>
      <c r="Y277" s="314" t="str">
        <f t="shared" ca="1" si="138"/>
        <v/>
      </c>
      <c r="Z277" s="315" t="str">
        <f t="shared" ca="1" si="139"/>
        <v/>
      </c>
      <c r="AA277" s="316" t="str">
        <f t="shared" ca="1" si="140"/>
        <v/>
      </c>
      <c r="AC277" s="310" t="e">
        <f t="shared" ca="1" si="141"/>
        <v>#N/A</v>
      </c>
      <c r="AD277" s="323" t="e">
        <f t="shared" ca="1" si="142"/>
        <v>#N/A</v>
      </c>
      <c r="AE277" s="324" t="e">
        <f t="shared" ca="1" si="121"/>
        <v>#N/A</v>
      </c>
      <c r="AG277" s="306">
        <f t="shared" ca="1" si="143"/>
        <v>5.9703314994070578</v>
      </c>
      <c r="AH277" s="304">
        <f t="shared" ca="1" si="144"/>
        <v>-3.5140458365020923</v>
      </c>
    </row>
    <row r="278" spans="1:34" x14ac:dyDescent="0.2">
      <c r="A278" s="347">
        <f t="shared" ca="1" si="122"/>
        <v>0.1</v>
      </c>
      <c r="B278" s="304">
        <f t="shared" ca="1" si="123"/>
        <v>21.600000000000016</v>
      </c>
      <c r="D278" s="306">
        <f t="shared" ca="1" si="124"/>
        <v>-0.90165055485983914</v>
      </c>
      <c r="E278" s="307">
        <f t="shared" ca="1" si="125"/>
        <v>-6.3474952731277972</v>
      </c>
      <c r="F278" s="304">
        <f t="shared" ca="1" si="126"/>
        <v>6.4112143908512982</v>
      </c>
      <c r="G278" s="306">
        <f t="shared" ca="1" si="127"/>
        <v>17.329562603151899</v>
      </c>
      <c r="H278" s="307">
        <f t="shared" ca="1" si="128"/>
        <v>-67.529722345508617</v>
      </c>
      <c r="I278" s="304">
        <f t="shared" ca="1" si="129"/>
        <v>69.717839467944259</v>
      </c>
      <c r="J278" s="306">
        <f t="shared" ca="1" si="130"/>
        <v>576.60375570949509</v>
      </c>
      <c r="K278" s="307">
        <f t="shared" ca="1" si="131"/>
        <v>914.61322164117257</v>
      </c>
      <c r="L278" s="304">
        <f t="shared" ca="1" si="116"/>
        <v>1081.1980560004442</v>
      </c>
      <c r="M278" s="306">
        <f t="shared" ca="1" si="132"/>
        <v>-1.3195956611672803</v>
      </c>
      <c r="N278" s="304">
        <f t="shared" ca="1" si="133"/>
        <v>-75.607262048660587</v>
      </c>
      <c r="P278" s="310">
        <f t="shared" ca="1" si="134"/>
        <v>23</v>
      </c>
      <c r="Q278" s="304">
        <f t="shared" ca="1" si="135"/>
        <v>0</v>
      </c>
      <c r="R278" s="306">
        <f t="shared" ca="1" si="136"/>
        <v>0</v>
      </c>
      <c r="S278" s="307">
        <f t="shared" ca="1" si="137"/>
        <v>3.0549999999999997</v>
      </c>
      <c r="T278" s="304">
        <f t="shared" ca="1" si="117"/>
        <v>29.969549999999998</v>
      </c>
      <c r="U278" s="311">
        <f t="shared" ca="1" si="118"/>
        <v>0</v>
      </c>
      <c r="V278" s="306">
        <f t="shared" ca="1" si="119"/>
        <v>1.1178594868442404</v>
      </c>
      <c r="W278" s="304">
        <f t="shared" ca="1" si="120"/>
        <v>11.126227256724111</v>
      </c>
      <c r="Y278" s="314" t="str">
        <f t="shared" ca="1" si="138"/>
        <v/>
      </c>
      <c r="Z278" s="315" t="str">
        <f t="shared" ca="1" si="139"/>
        <v/>
      </c>
      <c r="AA278" s="316" t="str">
        <f t="shared" ca="1" si="140"/>
        <v/>
      </c>
      <c r="AC278" s="310" t="e">
        <f t="shared" ca="1" si="141"/>
        <v>#N/A</v>
      </c>
      <c r="AD278" s="323" t="e">
        <f t="shared" ca="1" si="142"/>
        <v>#N/A</v>
      </c>
      <c r="AE278" s="324" t="e">
        <f t="shared" ca="1" si="121"/>
        <v>#N/A</v>
      </c>
      <c r="AG278" s="306">
        <f t="shared" ca="1" si="143"/>
        <v>5.9154276864460602</v>
      </c>
      <c r="AH278" s="304">
        <f t="shared" ca="1" si="144"/>
        <v>-3.5779760629008415</v>
      </c>
    </row>
    <row r="279" spans="1:34" x14ac:dyDescent="0.2">
      <c r="A279" s="347">
        <f t="shared" ca="1" si="122"/>
        <v>0.1</v>
      </c>
      <c r="B279" s="304">
        <f t="shared" ca="1" si="123"/>
        <v>21.700000000000017</v>
      </c>
      <c r="D279" s="306">
        <f t="shared" ca="1" si="124"/>
        <v>-0.90527472048860358</v>
      </c>
      <c r="E279" s="307">
        <f t="shared" ca="1" si="125"/>
        <v>-6.2823315919188589</v>
      </c>
      <c r="F279" s="304">
        <f t="shared" ca="1" si="126"/>
        <v>6.3472208524973714</v>
      </c>
      <c r="G279" s="306">
        <f t="shared" ca="1" si="127"/>
        <v>17.239035131103037</v>
      </c>
      <c r="H279" s="307">
        <f t="shared" ca="1" si="128"/>
        <v>-68.157955504700496</v>
      </c>
      <c r="I279" s="304">
        <f t="shared" ca="1" si="129"/>
        <v>70.304276049413502</v>
      </c>
      <c r="J279" s="306">
        <f t="shared" ca="1" si="130"/>
        <v>578.33218559620786</v>
      </c>
      <c r="K279" s="307">
        <f t="shared" ca="1" si="131"/>
        <v>907.82883774866207</v>
      </c>
      <c r="L279" s="304">
        <f t="shared" ca="1" si="116"/>
        <v>1076.392732948608</v>
      </c>
      <c r="M279" s="306">
        <f t="shared" ca="1" si="132"/>
        <v>-1.3230640822620816</v>
      </c>
      <c r="N279" s="304">
        <f t="shared" ca="1" si="133"/>
        <v>-75.805987938966837</v>
      </c>
      <c r="P279" s="310">
        <f t="shared" ca="1" si="134"/>
        <v>23</v>
      </c>
      <c r="Q279" s="304">
        <f t="shared" ca="1" si="135"/>
        <v>0</v>
      </c>
      <c r="R279" s="306">
        <f t="shared" ca="1" si="136"/>
        <v>0</v>
      </c>
      <c r="S279" s="307">
        <f t="shared" ca="1" si="137"/>
        <v>3.0549999999999997</v>
      </c>
      <c r="T279" s="304">
        <f t="shared" ca="1" si="117"/>
        <v>29.969549999999998</v>
      </c>
      <c r="U279" s="311">
        <f t="shared" ca="1" si="118"/>
        <v>0</v>
      </c>
      <c r="V279" s="306">
        <f t="shared" ca="1" si="119"/>
        <v>1.118619721600719</v>
      </c>
      <c r="W279" s="304">
        <f t="shared" ca="1" si="120"/>
        <v>11.321887161693818</v>
      </c>
      <c r="Y279" s="314" t="str">
        <f t="shared" ca="1" si="138"/>
        <v/>
      </c>
      <c r="Z279" s="315" t="str">
        <f t="shared" ca="1" si="139"/>
        <v/>
      </c>
      <c r="AA279" s="316" t="str">
        <f t="shared" ca="1" si="140"/>
        <v/>
      </c>
      <c r="AC279" s="310" t="e">
        <f t="shared" ca="1" si="141"/>
        <v>#N/A</v>
      </c>
      <c r="AD279" s="323" t="e">
        <f t="shared" ca="1" si="142"/>
        <v>#N/A</v>
      </c>
      <c r="AE279" s="324" t="e">
        <f t="shared" ca="1" si="121"/>
        <v>#N/A</v>
      </c>
      <c r="AG279" s="306">
        <f t="shared" ca="1" si="143"/>
        <v>5.8601370360994993</v>
      </c>
      <c r="AH279" s="304">
        <f t="shared" ca="1" si="144"/>
        <v>-3.6419729154579743</v>
      </c>
    </row>
    <row r="280" spans="1:34" x14ac:dyDescent="0.2">
      <c r="A280" s="347">
        <f t="shared" ca="1" si="122"/>
        <v>0.1</v>
      </c>
      <c r="B280" s="304">
        <f t="shared" ca="1" si="123"/>
        <v>21.800000000000018</v>
      </c>
      <c r="D280" s="306">
        <f t="shared" ca="1" si="124"/>
        <v>-0.90873827799933549</v>
      </c>
      <c r="E280" s="307">
        <f t="shared" ca="1" si="125"/>
        <v>-6.2171224029500678</v>
      </c>
      <c r="F280" s="304">
        <f t="shared" ca="1" si="126"/>
        <v>6.2831851979043893</v>
      </c>
      <c r="G280" s="306">
        <f t="shared" ca="1" si="127"/>
        <v>17.148161303303105</v>
      </c>
      <c r="H280" s="307">
        <f t="shared" ca="1" si="128"/>
        <v>-68.779667744995507</v>
      </c>
      <c r="I280" s="304">
        <f t="shared" ca="1" si="129"/>
        <v>70.885133358103218</v>
      </c>
      <c r="J280" s="306">
        <f t="shared" ca="1" si="130"/>
        <v>580.0515454179282</v>
      </c>
      <c r="K280" s="307">
        <f t="shared" ca="1" si="131"/>
        <v>900.98195658617726</v>
      </c>
      <c r="L280" s="304">
        <f t="shared" ca="1" si="116"/>
        <v>1071.554143025719</v>
      </c>
      <c r="M280" s="306">
        <f t="shared" ca="1" si="132"/>
        <v>-1.3264575669536529</v>
      </c>
      <c r="N280" s="304">
        <f t="shared" ca="1" si="133"/>
        <v>-76.000420289636125</v>
      </c>
      <c r="P280" s="310">
        <f t="shared" ca="1" si="134"/>
        <v>23</v>
      </c>
      <c r="Q280" s="304">
        <f t="shared" ca="1" si="135"/>
        <v>0</v>
      </c>
      <c r="R280" s="306">
        <f t="shared" ca="1" si="136"/>
        <v>0</v>
      </c>
      <c r="S280" s="307">
        <f t="shared" ca="1" si="137"/>
        <v>3.0549999999999997</v>
      </c>
      <c r="T280" s="304">
        <f t="shared" ca="1" si="117"/>
        <v>29.969549999999998</v>
      </c>
      <c r="U280" s="311">
        <f t="shared" ca="1" si="118"/>
        <v>0</v>
      </c>
      <c r="V280" s="306">
        <f t="shared" ca="1" si="119"/>
        <v>1.1193874599661788</v>
      </c>
      <c r="W280" s="304">
        <f t="shared" ca="1" si="120"/>
        <v>11.51764340444824</v>
      </c>
      <c r="Y280" s="314" t="str">
        <f t="shared" ca="1" si="138"/>
        <v/>
      </c>
      <c r="Z280" s="315" t="str">
        <f t="shared" ca="1" si="139"/>
        <v/>
      </c>
      <c r="AA280" s="316" t="str">
        <f t="shared" ca="1" si="140"/>
        <v/>
      </c>
      <c r="AC280" s="310" t="e">
        <f t="shared" ca="1" si="141"/>
        <v>#N/A</v>
      </c>
      <c r="AD280" s="323" t="e">
        <f t="shared" ca="1" si="142"/>
        <v>#N/A</v>
      </c>
      <c r="AE280" s="324" t="e">
        <f t="shared" ca="1" si="121"/>
        <v>#N/A</v>
      </c>
      <c r="AG280" s="306">
        <f t="shared" ca="1" si="143"/>
        <v>5.8044916175698678</v>
      </c>
      <c r="AH280" s="304">
        <f t="shared" ca="1" si="144"/>
        <v>-3.7060187108654072</v>
      </c>
    </row>
    <row r="281" spans="1:34" x14ac:dyDescent="0.2">
      <c r="A281" s="347">
        <f t="shared" ca="1" si="122"/>
        <v>0.1</v>
      </c>
      <c r="B281" s="304">
        <f t="shared" ca="1" si="123"/>
        <v>21.90000000000002</v>
      </c>
      <c r="D281" s="306">
        <f t="shared" ca="1" si="124"/>
        <v>-0.9120419469182468</v>
      </c>
      <c r="E281" s="307">
        <f t="shared" ca="1" si="125"/>
        <v>-6.1518852336983407</v>
      </c>
      <c r="F281" s="304">
        <f t="shared" ca="1" si="126"/>
        <v>6.2191247327525216</v>
      </c>
      <c r="G281" s="306">
        <f t="shared" ca="1" si="127"/>
        <v>17.056957108611282</v>
      </c>
      <c r="H281" s="307">
        <f t="shared" ca="1" si="128"/>
        <v>-69.394856268365345</v>
      </c>
      <c r="I281" s="304">
        <f t="shared" ca="1" si="129"/>
        <v>71.460379668121618</v>
      </c>
      <c r="J281" s="306">
        <f t="shared" ca="1" si="130"/>
        <v>581.76180133852392</v>
      </c>
      <c r="K281" s="307">
        <f t="shared" ca="1" si="131"/>
        <v>894.07323038550919</v>
      </c>
      <c r="L281" s="304">
        <f t="shared" ca="1" si="116"/>
        <v>1066.6835213823376</v>
      </c>
      <c r="M281" s="306">
        <f t="shared" ca="1" si="132"/>
        <v>-1.3297785517370706</v>
      </c>
      <c r="N281" s="304">
        <f t="shared" ca="1" si="133"/>
        <v>-76.190698701553131</v>
      </c>
      <c r="P281" s="310">
        <f t="shared" ca="1" si="134"/>
        <v>23</v>
      </c>
      <c r="Q281" s="304">
        <f t="shared" ca="1" si="135"/>
        <v>0</v>
      </c>
      <c r="R281" s="306">
        <f t="shared" ca="1" si="136"/>
        <v>0</v>
      </c>
      <c r="S281" s="307">
        <f t="shared" ca="1" si="137"/>
        <v>3.0549999999999997</v>
      </c>
      <c r="T281" s="304">
        <f t="shared" ca="1" si="117"/>
        <v>29.969549999999998</v>
      </c>
      <c r="U281" s="311">
        <f t="shared" ca="1" si="118"/>
        <v>0</v>
      </c>
      <c r="V281" s="306">
        <f t="shared" ca="1" si="119"/>
        <v>1.1201626429996927</v>
      </c>
      <c r="W281" s="304">
        <f t="shared" ca="1" si="120"/>
        <v>11.713443659842556</v>
      </c>
      <c r="Y281" s="314" t="str">
        <f t="shared" ca="1" si="138"/>
        <v/>
      </c>
      <c r="Z281" s="315" t="str">
        <f t="shared" ca="1" si="139"/>
        <v/>
      </c>
      <c r="AA281" s="316" t="str">
        <f t="shared" ca="1" si="140"/>
        <v/>
      </c>
      <c r="AC281" s="310" t="e">
        <f t="shared" ca="1" si="141"/>
        <v>#N/A</v>
      </c>
      <c r="AD281" s="323" t="e">
        <f t="shared" ca="1" si="142"/>
        <v>#N/A</v>
      </c>
      <c r="AE281" s="324" t="e">
        <f t="shared" ca="1" si="121"/>
        <v>#N/A</v>
      </c>
      <c r="AG281" s="306">
        <f t="shared" ca="1" si="143"/>
        <v>5.7485224426314989</v>
      </c>
      <c r="AH281" s="304">
        <f t="shared" ca="1" si="144"/>
        <v>-3.7700960407359219</v>
      </c>
    </row>
    <row r="282" spans="1:34" x14ac:dyDescent="0.2">
      <c r="A282" s="347">
        <f t="shared" ca="1" si="122"/>
        <v>0.1</v>
      </c>
      <c r="B282" s="304">
        <f t="shared" ca="1" si="123"/>
        <v>22.000000000000021</v>
      </c>
      <c r="D282" s="306">
        <f t="shared" ca="1" si="124"/>
        <v>-0.9151865238970891</v>
      </c>
      <c r="E282" s="307">
        <f t="shared" ca="1" si="125"/>
        <v>-6.0866373345383824</v>
      </c>
      <c r="F282" s="304">
        <f t="shared" ca="1" si="126"/>
        <v>6.1550564916757136</v>
      </c>
      <c r="G282" s="306">
        <f t="shared" ca="1" si="127"/>
        <v>16.965438456221573</v>
      </c>
      <c r="H282" s="307">
        <f t="shared" ca="1" si="128"/>
        <v>-70.003520001819183</v>
      </c>
      <c r="I282" s="304">
        <f t="shared" ca="1" si="129"/>
        <v>72.029986218636338</v>
      </c>
      <c r="J282" s="306">
        <f t="shared" ca="1" si="130"/>
        <v>583.46292111676553</v>
      </c>
      <c r="K282" s="307">
        <f t="shared" ca="1" si="131"/>
        <v>887.10331157199994</v>
      </c>
      <c r="L282" s="304">
        <f t="shared" ca="1" si="116"/>
        <v>1061.7821178189608</v>
      </c>
      <c r="M282" s="306">
        <f t="shared" ca="1" si="132"/>
        <v>-1.3330293699086575</v>
      </c>
      <c r="N282" s="304">
        <f t="shared" ca="1" si="133"/>
        <v>-76.376956862749495</v>
      </c>
      <c r="P282" s="310">
        <f t="shared" ca="1" si="134"/>
        <v>23</v>
      </c>
      <c r="Q282" s="304">
        <f t="shared" ca="1" si="135"/>
        <v>0</v>
      </c>
      <c r="R282" s="306">
        <f t="shared" ca="1" si="136"/>
        <v>0</v>
      </c>
      <c r="S282" s="307">
        <f t="shared" ca="1" si="137"/>
        <v>3.0549999999999997</v>
      </c>
      <c r="T282" s="304">
        <f t="shared" ca="1" si="117"/>
        <v>29.969549999999998</v>
      </c>
      <c r="U282" s="311">
        <f t="shared" ca="1" si="118"/>
        <v>0</v>
      </c>
      <c r="V282" s="306">
        <f t="shared" ca="1" si="119"/>
        <v>1.1209452116968621</v>
      </c>
      <c r="W282" s="304">
        <f t="shared" ca="1" si="120"/>
        <v>11.909236476654831</v>
      </c>
      <c r="Y282" s="314" t="str">
        <f t="shared" ca="1" si="138"/>
        <v/>
      </c>
      <c r="Z282" s="315" t="str">
        <f t="shared" ca="1" si="139"/>
        <v/>
      </c>
      <c r="AA282" s="316" t="str">
        <f t="shared" ca="1" si="140"/>
        <v/>
      </c>
      <c r="AC282" s="310">
        <f t="shared" ca="1" si="141"/>
        <v>22.000000000000021</v>
      </c>
      <c r="AD282" s="323">
        <f t="shared" ca="1" si="142"/>
        <v>583.46292111676553</v>
      </c>
      <c r="AE282" s="324" t="e">
        <f t="shared" ca="1" si="121"/>
        <v>#N/A</v>
      </c>
      <c r="AG282" s="306">
        <f t="shared" ca="1" si="143"/>
        <v>5.6922595092917714</v>
      </c>
      <c r="AH282" s="304">
        <f t="shared" ca="1" si="144"/>
        <v>-3.8341877773625388</v>
      </c>
    </row>
    <row r="283" spans="1:34" x14ac:dyDescent="0.2">
      <c r="A283" s="347">
        <f t="shared" ca="1" si="122"/>
        <v>0.1</v>
      </c>
      <c r="B283" s="304">
        <f t="shared" ca="1" si="123"/>
        <v>22.100000000000023</v>
      </c>
      <c r="D283" s="306">
        <f t="shared" ca="1" si="124"/>
        <v>-0.91817287969552508</v>
      </c>
      <c r="E283" s="307">
        <f t="shared" ca="1" si="125"/>
        <v>-6.0213956727524174</v>
      </c>
      <c r="F283" s="304">
        <f t="shared" ca="1" si="126"/>
        <v>6.0909972323791051</v>
      </c>
      <c r="G283" s="306">
        <f t="shared" ca="1" si="127"/>
        <v>16.873621168252022</v>
      </c>
      <c r="H283" s="307">
        <f t="shared" ca="1" si="128"/>
        <v>-70.605659569094428</v>
      </c>
      <c r="I283" s="304">
        <f t="shared" ca="1" si="129"/>
        <v>72.593927118709715</v>
      </c>
      <c r="J283" s="306">
        <f t="shared" ca="1" si="130"/>
        <v>585.15487409798925</v>
      </c>
      <c r="K283" s="307">
        <f t="shared" ca="1" si="131"/>
        <v>880.07285259345429</v>
      </c>
      <c r="L283" s="304">
        <f t="shared" ca="1" si="116"/>
        <v>1056.8511969774238</v>
      </c>
      <c r="M283" s="306">
        <f t="shared" ca="1" si="132"/>
        <v>-1.3362122568026964</v>
      </c>
      <c r="N283" s="304">
        <f t="shared" ca="1" si="133"/>
        <v>-76.559322848445433</v>
      </c>
      <c r="P283" s="310">
        <f t="shared" ca="1" si="134"/>
        <v>23</v>
      </c>
      <c r="Q283" s="304">
        <f t="shared" ca="1" si="135"/>
        <v>0</v>
      </c>
      <c r="R283" s="306">
        <f t="shared" ca="1" si="136"/>
        <v>0</v>
      </c>
      <c r="S283" s="307">
        <f t="shared" ca="1" si="137"/>
        <v>3.0549999999999997</v>
      </c>
      <c r="T283" s="304">
        <f t="shared" ca="1" si="117"/>
        <v>29.969549999999998</v>
      </c>
      <c r="U283" s="311">
        <f t="shared" ca="1" si="118"/>
        <v>0</v>
      </c>
      <c r="V283" s="306">
        <f t="shared" ca="1" si="119"/>
        <v>1.121735107004852</v>
      </c>
      <c r="W283" s="304">
        <f t="shared" ca="1" si="120"/>
        <v>12.104971292890108</v>
      </c>
      <c r="Y283" s="314" t="str">
        <f t="shared" ca="1" si="138"/>
        <v/>
      </c>
      <c r="Z283" s="315" t="str">
        <f t="shared" ca="1" si="139"/>
        <v/>
      </c>
      <c r="AA283" s="316" t="str">
        <f t="shared" ca="1" si="140"/>
        <v/>
      </c>
      <c r="AC283" s="310" t="e">
        <f t="shared" ca="1" si="141"/>
        <v>#N/A</v>
      </c>
      <c r="AD283" s="323" t="e">
        <f t="shared" ca="1" si="142"/>
        <v>#N/A</v>
      </c>
      <c r="AE283" s="324" t="e">
        <f t="shared" ca="1" si="121"/>
        <v>#N/A</v>
      </c>
      <c r="AG283" s="306">
        <f t="shared" ca="1" si="143"/>
        <v>5.6357318423131355</v>
      </c>
      <c r="AH283" s="304">
        <f t="shared" ca="1" si="144"/>
        <v>-3.8982770791014181</v>
      </c>
    </row>
    <row r="284" spans="1:34" x14ac:dyDescent="0.2">
      <c r="A284" s="347">
        <f t="shared" ca="1" si="122"/>
        <v>0.1</v>
      </c>
      <c r="B284" s="304">
        <f t="shared" ca="1" si="123"/>
        <v>22.200000000000024</v>
      </c>
      <c r="D284" s="306">
        <f t="shared" ca="1" si="124"/>
        <v>-0.92100195622897807</v>
      </c>
      <c r="E284" s="307">
        <f t="shared" ca="1" si="125"/>
        <v>-5.9561769269583769</v>
      </c>
      <c r="F284" s="304">
        <f t="shared" ca="1" si="126"/>
        <v>6.0269634301701993</v>
      </c>
      <c r="G284" s="306">
        <f t="shared" ca="1" si="127"/>
        <v>16.781520972629124</v>
      </c>
      <c r="H284" s="307">
        <f t="shared" ca="1" si="128"/>
        <v>-71.201277261790267</v>
      </c>
      <c r="I284" s="304">
        <f t="shared" ca="1" si="129"/>
        <v>73.152179255748237</v>
      </c>
      <c r="J284" s="306">
        <f t="shared" ca="1" si="130"/>
        <v>586.83763120503329</v>
      </c>
      <c r="K284" s="307">
        <f t="shared" ca="1" si="131"/>
        <v>872.98250575191003</v>
      </c>
      <c r="L284" s="304">
        <f t="shared" ca="1" si="116"/>
        <v>1051.8920385416075</v>
      </c>
      <c r="M284" s="306">
        <f t="shared" ca="1" si="132"/>
        <v>-1.3393293547234852</v>
      </c>
      <c r="N284" s="304">
        <f t="shared" ca="1" si="133"/>
        <v>-76.73791940363563</v>
      </c>
      <c r="P284" s="310">
        <f t="shared" ca="1" si="134"/>
        <v>23</v>
      </c>
      <c r="Q284" s="304">
        <f t="shared" ca="1" si="135"/>
        <v>0</v>
      </c>
      <c r="R284" s="306">
        <f t="shared" ca="1" si="136"/>
        <v>0</v>
      </c>
      <c r="S284" s="307">
        <f t="shared" ca="1" si="137"/>
        <v>3.0549999999999997</v>
      </c>
      <c r="T284" s="304">
        <f t="shared" ca="1" si="117"/>
        <v>29.969549999999998</v>
      </c>
      <c r="U284" s="311">
        <f t="shared" ca="1" si="118"/>
        <v>0</v>
      </c>
      <c r="V284" s="306">
        <f t="shared" ca="1" si="119"/>
        <v>1.1225322698372029</v>
      </c>
      <c r="W284" s="304">
        <f t="shared" ca="1" si="120"/>
        <v>12.300598449954965</v>
      </c>
      <c r="Y284" s="314" t="str">
        <f t="shared" ca="1" si="138"/>
        <v/>
      </c>
      <c r="Z284" s="315" t="str">
        <f t="shared" ca="1" si="139"/>
        <v/>
      </c>
      <c r="AA284" s="316" t="str">
        <f t="shared" ca="1" si="140"/>
        <v/>
      </c>
      <c r="AC284" s="310" t="e">
        <f t="shared" ca="1" si="141"/>
        <v>#N/A</v>
      </c>
      <c r="AD284" s="323" t="e">
        <f t="shared" ca="1" si="142"/>
        <v>#N/A</v>
      </c>
      <c r="AE284" s="324" t="e">
        <f t="shared" ca="1" si="121"/>
        <v>#N/A</v>
      </c>
      <c r="AG284" s="306">
        <f t="shared" ca="1" si="143"/>
        <v>5.5789675308681632</v>
      </c>
      <c r="AH284" s="304">
        <f t="shared" ca="1" si="144"/>
        <v>-3.9623473953813777</v>
      </c>
    </row>
    <row r="285" spans="1:34" x14ac:dyDescent="0.2">
      <c r="A285" s="347">
        <f t="shared" ca="1" si="122"/>
        <v>0.1</v>
      </c>
      <c r="B285" s="304">
        <f t="shared" ca="1" si="123"/>
        <v>22.300000000000026</v>
      </c>
      <c r="D285" s="306">
        <f t="shared" ca="1" si="124"/>
        <v>-0.92367476367931833</v>
      </c>
      <c r="E285" s="307">
        <f t="shared" ca="1" si="125"/>
        <v>-5.8909974819495643</v>
      </c>
      <c r="F285" s="304">
        <f t="shared" ca="1" si="126"/>
        <v>5.9629712728969402</v>
      </c>
      <c r="G285" s="306">
        <f t="shared" ca="1" si="127"/>
        <v>16.689153496261191</v>
      </c>
      <c r="H285" s="307">
        <f t="shared" ca="1" si="128"/>
        <v>-71.790377009985221</v>
      </c>
      <c r="I285" s="304">
        <f t="shared" ca="1" si="129"/>
        <v>73.70472220731574</v>
      </c>
      <c r="J285" s="306">
        <f t="shared" ca="1" si="130"/>
        <v>588.5111649284778</v>
      </c>
      <c r="K285" s="307">
        <f t="shared" ca="1" si="131"/>
        <v>865.83292303832127</v>
      </c>
      <c r="L285" s="304">
        <f t="shared" ca="1" si="116"/>
        <v>1046.9059374473704</v>
      </c>
      <c r="M285" s="306">
        <f t="shared" ca="1" si="132"/>
        <v>-1.3423827175923793</v>
      </c>
      <c r="N285" s="304">
        <f t="shared" ca="1" si="133"/>
        <v>-76.912864209345216</v>
      </c>
      <c r="P285" s="310">
        <f t="shared" ca="1" si="134"/>
        <v>23</v>
      </c>
      <c r="Q285" s="304">
        <f t="shared" ca="1" si="135"/>
        <v>0</v>
      </c>
      <c r="R285" s="306">
        <f t="shared" ca="1" si="136"/>
        <v>0</v>
      </c>
      <c r="S285" s="307">
        <f t="shared" ca="1" si="137"/>
        <v>3.0549999999999997</v>
      </c>
      <c r="T285" s="304">
        <f t="shared" ca="1" si="117"/>
        <v>29.969549999999998</v>
      </c>
      <c r="U285" s="311">
        <f t="shared" ca="1" si="118"/>
        <v>0</v>
      </c>
      <c r="V285" s="306">
        <f t="shared" ca="1" si="119"/>
        <v>1.1233366410884211</v>
      </c>
      <c r="W285" s="304">
        <f t="shared" ca="1" si="120"/>
        <v>12.496069205714964</v>
      </c>
      <c r="Y285" s="314" t="str">
        <f t="shared" ca="1" si="138"/>
        <v/>
      </c>
      <c r="Z285" s="315" t="str">
        <f t="shared" ca="1" si="139"/>
        <v/>
      </c>
      <c r="AA285" s="316" t="str">
        <f t="shared" ca="1" si="140"/>
        <v/>
      </c>
      <c r="AC285" s="310" t="e">
        <f t="shared" ca="1" si="141"/>
        <v>#N/A</v>
      </c>
      <c r="AD285" s="323" t="e">
        <f t="shared" ca="1" si="142"/>
        <v>#N/A</v>
      </c>
      <c r="AE285" s="324" t="e">
        <f t="shared" ca="1" si="121"/>
        <v>#N/A</v>
      </c>
      <c r="AG285" s="306">
        <f t="shared" ca="1" si="143"/>
        <v>5.5219937635758782</v>
      </c>
      <c r="AH285" s="304">
        <f t="shared" ca="1" si="144"/>
        <v>-4.0263824713436875</v>
      </c>
    </row>
    <row r="286" spans="1:34" x14ac:dyDescent="0.2">
      <c r="A286" s="347">
        <f t="shared" ca="1" si="122"/>
        <v>0.1</v>
      </c>
      <c r="B286" s="304">
        <f t="shared" ca="1" si="123"/>
        <v>22.400000000000027</v>
      </c>
      <c r="D286" s="306">
        <f t="shared" ca="1" si="124"/>
        <v>-0.92619237766604412</v>
      </c>
      <c r="E286" s="307">
        <f t="shared" ca="1" si="125"/>
        <v>-5.825873423938738</v>
      </c>
      <c r="F286" s="304">
        <f t="shared" ca="1" si="126"/>
        <v>5.8990366562856984</v>
      </c>
      <c r="G286" s="306">
        <f t="shared" ca="1" si="127"/>
        <v>16.596534258494586</v>
      </c>
      <c r="H286" s="307">
        <f t="shared" ca="1" si="128"/>
        <v>-72.3729643523791</v>
      </c>
      <c r="I286" s="304">
        <f t="shared" ca="1" si="129"/>
        <v>74.251538156082134</v>
      </c>
      <c r="J286" s="306">
        <f t="shared" ca="1" si="130"/>
        <v>590.17544931621558</v>
      </c>
      <c r="K286" s="307">
        <f t="shared" ca="1" si="131"/>
        <v>858.62475597020307</v>
      </c>
      <c r="L286" s="304">
        <f t="shared" ca="1" si="116"/>
        <v>1041.894204101591</v>
      </c>
      <c r="M286" s="306">
        <f t="shared" ca="1" si="132"/>
        <v>-1.3453743153281068</v>
      </c>
      <c r="N286" s="304">
        <f t="shared" ca="1" si="133"/>
        <v>-77.084270133603297</v>
      </c>
      <c r="P286" s="310">
        <f t="shared" ca="1" si="134"/>
        <v>23</v>
      </c>
      <c r="Q286" s="304">
        <f t="shared" ca="1" si="135"/>
        <v>0</v>
      </c>
      <c r="R286" s="306">
        <f t="shared" ca="1" si="136"/>
        <v>0</v>
      </c>
      <c r="S286" s="307">
        <f t="shared" ca="1" si="137"/>
        <v>3.0549999999999997</v>
      </c>
      <c r="T286" s="304">
        <f t="shared" ca="1" si="117"/>
        <v>29.969549999999998</v>
      </c>
      <c r="U286" s="311">
        <f t="shared" ca="1" si="118"/>
        <v>0</v>
      </c>
      <c r="V286" s="306">
        <f t="shared" ca="1" si="119"/>
        <v>1.1241481616483422</v>
      </c>
      <c r="W286" s="304">
        <f t="shared" ca="1" si="120"/>
        <v>12.691335746448814</v>
      </c>
      <c r="Y286" s="314" t="str">
        <f t="shared" ca="1" si="138"/>
        <v/>
      </c>
      <c r="Z286" s="315" t="str">
        <f t="shared" ca="1" si="139"/>
        <v/>
      </c>
      <c r="AA286" s="316" t="str">
        <f t="shared" ca="1" si="140"/>
        <v/>
      </c>
      <c r="AC286" s="310" t="e">
        <f t="shared" ca="1" si="141"/>
        <v>#N/A</v>
      </c>
      <c r="AD286" s="323" t="e">
        <f t="shared" ca="1" si="142"/>
        <v>#N/A</v>
      </c>
      <c r="AE286" s="324" t="e">
        <f t="shared" ca="1" si="121"/>
        <v>#N/A</v>
      </c>
      <c r="AG286" s="306">
        <f t="shared" ca="1" si="143"/>
        <v>5.4648368611461979</v>
      </c>
      <c r="AH286" s="304">
        <f t="shared" ca="1" si="144"/>
        <v>-4.0903663521161917</v>
      </c>
    </row>
    <row r="287" spans="1:34" x14ac:dyDescent="0.2">
      <c r="A287" s="347">
        <f t="shared" ca="1" si="122"/>
        <v>0.1</v>
      </c>
      <c r="B287" s="304">
        <f t="shared" ca="1" si="123"/>
        <v>22.500000000000028</v>
      </c>
      <c r="D287" s="306">
        <f t="shared" ca="1" si="124"/>
        <v>-0.92855593647591195</v>
      </c>
      <c r="E287" s="307">
        <f t="shared" ca="1" si="125"/>
        <v>-5.7608205361992919</v>
      </c>
      <c r="F287" s="304">
        <f t="shared" ca="1" si="126"/>
        <v>5.8351751796719995</v>
      </c>
      <c r="G287" s="306">
        <f t="shared" ca="1" si="127"/>
        <v>16.503678664846994</v>
      </c>
      <c r="H287" s="307">
        <f t="shared" ca="1" si="128"/>
        <v>-72.949046405999027</v>
      </c>
      <c r="I287" s="304">
        <f t="shared" ca="1" si="129"/>
        <v>74.79261180769879</v>
      </c>
      <c r="J287" s="306">
        <f t="shared" ca="1" si="130"/>
        <v>591.83045996238263</v>
      </c>
      <c r="K287" s="307">
        <f t="shared" ca="1" si="131"/>
        <v>851.35865543228419</v>
      </c>
      <c r="L287" s="304">
        <f t="shared" ca="1" si="116"/>
        <v>1036.8581646101613</v>
      </c>
      <c r="M287" s="306">
        <f t="shared" ca="1" si="132"/>
        <v>-1.3483060379773808</v>
      </c>
      <c r="N287" s="304">
        <f t="shared" ca="1" si="133"/>
        <v>-77.252245468109606</v>
      </c>
      <c r="P287" s="310">
        <f t="shared" ca="1" si="134"/>
        <v>23</v>
      </c>
      <c r="Q287" s="304">
        <f t="shared" ca="1" si="135"/>
        <v>0</v>
      </c>
      <c r="R287" s="306">
        <f t="shared" ca="1" si="136"/>
        <v>0</v>
      </c>
      <c r="S287" s="307">
        <f t="shared" ca="1" si="137"/>
        <v>3.0549999999999997</v>
      </c>
      <c r="T287" s="304">
        <f t="shared" ca="1" si="117"/>
        <v>29.969549999999998</v>
      </c>
      <c r="U287" s="311">
        <f t="shared" ca="1" si="118"/>
        <v>0</v>
      </c>
      <c r="V287" s="306">
        <f t="shared" ca="1" si="119"/>
        <v>1.1249667724162578</v>
      </c>
      <c r="W287" s="304">
        <f t="shared" ca="1" si="120"/>
        <v>12.886351197714271</v>
      </c>
      <c r="Y287" s="314" t="str">
        <f t="shared" ca="1" si="138"/>
        <v/>
      </c>
      <c r="Z287" s="315" t="str">
        <f t="shared" ca="1" si="139"/>
        <v/>
      </c>
      <c r="AA287" s="316" t="str">
        <f t="shared" ca="1" si="140"/>
        <v/>
      </c>
      <c r="AC287" s="310" t="e">
        <f t="shared" ca="1" si="141"/>
        <v>#N/A</v>
      </c>
      <c r="AD287" s="323" t="e">
        <f t="shared" ca="1" si="142"/>
        <v>#N/A</v>
      </c>
      <c r="AE287" s="324" t="e">
        <f t="shared" ca="1" si="121"/>
        <v>#N/A</v>
      </c>
      <c r="AG287" s="306">
        <f t="shared" ca="1" si="143"/>
        <v>5.4075223068394394</v>
      </c>
      <c r="AH287" s="304">
        <f t="shared" ca="1" si="144"/>
        <v>-4.1542833867262896</v>
      </c>
    </row>
    <row r="288" spans="1:34" x14ac:dyDescent="0.2">
      <c r="A288" s="347">
        <f t="shared" ca="1" si="122"/>
        <v>0.1</v>
      </c>
      <c r="B288" s="304">
        <f t="shared" ca="1" si="123"/>
        <v>22.60000000000003</v>
      </c>
      <c r="D288" s="306">
        <f t="shared" ca="1" si="124"/>
        <v>-0.9307666383492379</v>
      </c>
      <c r="E288" s="307">
        <f t="shared" ca="1" si="125"/>
        <v>-5.6958542950961091</v>
      </c>
      <c r="F288" s="304">
        <f t="shared" ca="1" si="126"/>
        <v>5.7714021421166564</v>
      </c>
      <c r="G288" s="306">
        <f t="shared" ca="1" si="127"/>
        <v>16.410602001012069</v>
      </c>
      <c r="H288" s="307">
        <f t="shared" ca="1" si="128"/>
        <v>-73.518631835508643</v>
      </c>
      <c r="I288" s="304">
        <f t="shared" ca="1" si="129"/>
        <v>75.327930311410299</v>
      </c>
      <c r="J288" s="306">
        <f t="shared" ca="1" si="130"/>
        <v>593.47617399567559</v>
      </c>
      <c r="K288" s="307">
        <f t="shared" ca="1" si="131"/>
        <v>844.03527152020877</v>
      </c>
      <c r="L288" s="304">
        <f t="shared" ca="1" si="116"/>
        <v>1031.7991610147481</v>
      </c>
      <c r="M288" s="306">
        <f t="shared" ca="1" si="132"/>
        <v>-1.3511796996116574</v>
      </c>
      <c r="N288" s="304">
        <f t="shared" ca="1" si="133"/>
        <v>-77.416894151502333</v>
      </c>
      <c r="P288" s="310">
        <f t="shared" ca="1" si="134"/>
        <v>23</v>
      </c>
      <c r="Q288" s="304">
        <f t="shared" ca="1" si="135"/>
        <v>0</v>
      </c>
      <c r="R288" s="306">
        <f t="shared" ca="1" si="136"/>
        <v>0</v>
      </c>
      <c r="S288" s="307">
        <f t="shared" ca="1" si="137"/>
        <v>3.0549999999999997</v>
      </c>
      <c r="T288" s="304">
        <f t="shared" ca="1" si="117"/>
        <v>29.969549999999998</v>
      </c>
      <c r="U288" s="311">
        <f t="shared" ca="1" si="118"/>
        <v>0</v>
      </c>
      <c r="V288" s="306">
        <f t="shared" ca="1" si="119"/>
        <v>1.1257924143148077</v>
      </c>
      <c r="W288" s="304">
        <f t="shared" ca="1" si="120"/>
        <v>13.081069634142116</v>
      </c>
      <c r="Y288" s="314" t="str">
        <f t="shared" ca="1" si="138"/>
        <v/>
      </c>
      <c r="Z288" s="315" t="str">
        <f t="shared" ca="1" si="139"/>
        <v/>
      </c>
      <c r="AA288" s="316" t="str">
        <f t="shared" ca="1" si="140"/>
        <v/>
      </c>
      <c r="AC288" s="310" t="e">
        <f t="shared" ca="1" si="141"/>
        <v>#N/A</v>
      </c>
      <c r="AD288" s="323" t="e">
        <f t="shared" ca="1" si="142"/>
        <v>#N/A</v>
      </c>
      <c r="AE288" s="324" t="e">
        <f t="shared" ca="1" si="121"/>
        <v>#N/A</v>
      </c>
      <c r="AG288" s="306">
        <f t="shared" ca="1" si="143"/>
        <v>5.3500747749299773</v>
      </c>
      <c r="AH288" s="304">
        <f t="shared" ca="1" si="144"/>
        <v>-4.2181182316576997</v>
      </c>
    </row>
    <row r="289" spans="1:34" x14ac:dyDescent="0.2">
      <c r="A289" s="347">
        <f t="shared" ca="1" si="122"/>
        <v>0.1</v>
      </c>
      <c r="B289" s="304">
        <f t="shared" ca="1" si="123"/>
        <v>22.700000000000031</v>
      </c>
      <c r="D289" s="306">
        <f t="shared" ca="1" si="124"/>
        <v>-0.93282573882132003</v>
      </c>
      <c r="E289" s="307">
        <f t="shared" ca="1" si="125"/>
        <v>-5.6309898664984068</v>
      </c>
      <c r="F289" s="304">
        <f t="shared" ca="1" si="126"/>
        <v>5.7077325388997764</v>
      </c>
      <c r="G289" s="306">
        <f t="shared" ca="1" si="127"/>
        <v>16.317319427129938</v>
      </c>
      <c r="H289" s="307">
        <f t="shared" ca="1" si="128"/>
        <v>-74.081730822158477</v>
      </c>
      <c r="I289" s="304">
        <f t="shared" ca="1" si="129"/>
        <v>75.857483183228126</v>
      </c>
      <c r="J289" s="306">
        <f t="shared" ca="1" si="130"/>
        <v>595.11257006708274</v>
      </c>
      <c r="K289" s="307">
        <f t="shared" ca="1" si="131"/>
        <v>836.65525338732539</v>
      </c>
      <c r="L289" s="304">
        <f t="shared" ca="1" si="116"/>
        <v>1026.7185515380825</v>
      </c>
      <c r="M289" s="306">
        <f t="shared" ca="1" si="132"/>
        <v>-1.353997042004804</v>
      </c>
      <c r="N289" s="304">
        <f t="shared" ca="1" si="133"/>
        <v>-77.578315980072915</v>
      </c>
      <c r="P289" s="310">
        <f t="shared" ca="1" si="134"/>
        <v>23</v>
      </c>
      <c r="Q289" s="304">
        <f t="shared" ca="1" si="135"/>
        <v>0</v>
      </c>
      <c r="R289" s="306">
        <f t="shared" ca="1" si="136"/>
        <v>0</v>
      </c>
      <c r="S289" s="307">
        <f t="shared" ca="1" si="137"/>
        <v>3.0549999999999997</v>
      </c>
      <c r="T289" s="304">
        <f t="shared" ca="1" si="117"/>
        <v>29.969549999999998</v>
      </c>
      <c r="U289" s="311">
        <f t="shared" ca="1" si="118"/>
        <v>0</v>
      </c>
      <c r="V289" s="306">
        <f t="shared" ca="1" si="119"/>
        <v>1.1266250283036325</v>
      </c>
      <c r="W289" s="304">
        <f t="shared" ca="1" si="120"/>
        <v>13.275446088175448</v>
      </c>
      <c r="Y289" s="314" t="str">
        <f t="shared" ca="1" si="138"/>
        <v/>
      </c>
      <c r="Z289" s="315" t="str">
        <f t="shared" ca="1" si="139"/>
        <v/>
      </c>
      <c r="AA289" s="316" t="str">
        <f t="shared" ca="1" si="140"/>
        <v/>
      </c>
      <c r="AC289" s="310" t="e">
        <f t="shared" ca="1" si="141"/>
        <v>#N/A</v>
      </c>
      <c r="AD289" s="323" t="e">
        <f t="shared" ca="1" si="142"/>
        <v>#N/A</v>
      </c>
      <c r="AE289" s="324" t="e">
        <f t="shared" ca="1" si="121"/>
        <v>#N/A</v>
      </c>
      <c r="AG289" s="306">
        <f t="shared" ca="1" si="143"/>
        <v>5.2925181573466178</v>
      </c>
      <c r="AH289" s="304">
        <f t="shared" ca="1" si="144"/>
        <v>-4.2818558540563396</v>
      </c>
    </row>
    <row r="290" spans="1:34" x14ac:dyDescent="0.2">
      <c r="A290" s="347">
        <f t="shared" ca="1" si="122"/>
        <v>0.1</v>
      </c>
      <c r="B290" s="304">
        <f t="shared" ca="1" si="123"/>
        <v>22.800000000000033</v>
      </c>
      <c r="D290" s="306">
        <f t="shared" ca="1" si="124"/>
        <v>-0.93473454811763523</v>
      </c>
      <c r="E290" s="307">
        <f t="shared" ca="1" si="125"/>
        <v>-5.5662421025668172</v>
      </c>
      <c r="F290" s="304">
        <f t="shared" ca="1" si="126"/>
        <v>5.6441810583850112</v>
      </c>
      <c r="G290" s="306">
        <f t="shared" ca="1" si="127"/>
        <v>16.223845972318173</v>
      </c>
      <c r="H290" s="307">
        <f t="shared" ca="1" si="128"/>
        <v>-74.638355032415163</v>
      </c>
      <c r="I290" s="304">
        <f t="shared" ca="1" si="129"/>
        <v>76.38126223150779</v>
      </c>
      <c r="J290" s="306">
        <f t="shared" ca="1" si="130"/>
        <v>596.73962833705514</v>
      </c>
      <c r="K290" s="307">
        <f t="shared" ca="1" si="131"/>
        <v>829.21924909459676</v>
      </c>
      <c r="L290" s="304">
        <f t="shared" ca="1" si="116"/>
        <v>1021.6177108374999</v>
      </c>
      <c r="M290" s="306">
        <f t="shared" ca="1" si="132"/>
        <v>-1.3567597381054339</v>
      </c>
      <c r="N290" s="304">
        <f t="shared" ca="1" si="133"/>
        <v>-77.736606806716253</v>
      </c>
      <c r="P290" s="310">
        <f t="shared" ca="1" si="134"/>
        <v>23</v>
      </c>
      <c r="Q290" s="304">
        <f t="shared" ca="1" si="135"/>
        <v>0</v>
      </c>
      <c r="R290" s="306">
        <f t="shared" ca="1" si="136"/>
        <v>0</v>
      </c>
      <c r="S290" s="307">
        <f t="shared" ca="1" si="137"/>
        <v>3.0549999999999997</v>
      </c>
      <c r="T290" s="304">
        <f t="shared" ca="1" si="117"/>
        <v>29.969549999999998</v>
      </c>
      <c r="U290" s="311">
        <f t="shared" ca="1" si="118"/>
        <v>0</v>
      </c>
      <c r="V290" s="306">
        <f t="shared" ca="1" si="119"/>
        <v>1.1274645553927776</v>
      </c>
      <c r="W290" s="304">
        <f t="shared" ca="1" si="120"/>
        <v>13.469436557772887</v>
      </c>
      <c r="Y290" s="314" t="str">
        <f t="shared" ca="1" si="138"/>
        <v/>
      </c>
      <c r="Z290" s="315" t="str">
        <f t="shared" ca="1" si="139"/>
        <v/>
      </c>
      <c r="AA290" s="316" t="str">
        <f t="shared" ca="1" si="140"/>
        <v/>
      </c>
      <c r="AC290" s="310" t="e">
        <f t="shared" ca="1" si="141"/>
        <v>#N/A</v>
      </c>
      <c r="AD290" s="323" t="e">
        <f t="shared" ca="1" si="142"/>
        <v>#N/A</v>
      </c>
      <c r="AE290" s="324" t="e">
        <f t="shared" ca="1" si="121"/>
        <v>#N/A</v>
      </c>
      <c r="AG290" s="306">
        <f t="shared" ca="1" si="143"/>
        <v>5.2348755886473919</v>
      </c>
      <c r="AH290" s="304">
        <f t="shared" ca="1" si="144"/>
        <v>-4.3454815345909816</v>
      </c>
    </row>
    <row r="291" spans="1:34" x14ac:dyDescent="0.2">
      <c r="A291" s="347">
        <f t="shared" ca="1" si="122"/>
        <v>0.1</v>
      </c>
      <c r="B291" s="304">
        <f t="shared" ca="1" si="123"/>
        <v>22.900000000000034</v>
      </c>
      <c r="D291" s="306">
        <f t="shared" ca="1" si="124"/>
        <v>-0.93649442860163978</v>
      </c>
      <c r="E291" s="307">
        <f t="shared" ca="1" si="125"/>
        <v>-5.5016255389066444</v>
      </c>
      <c r="F291" s="304">
        <f t="shared" ca="1" si="126"/>
        <v>5.580762079246143</v>
      </c>
      <c r="G291" s="306">
        <f t="shared" ca="1" si="127"/>
        <v>16.130196529458008</v>
      </c>
      <c r="H291" s="307">
        <f t="shared" ca="1" si="128"/>
        <v>-75.188517586305821</v>
      </c>
      <c r="I291" s="304">
        <f t="shared" ca="1" si="129"/>
        <v>76.899261484783835</v>
      </c>
      <c r="J291" s="306">
        <f t="shared" ca="1" si="130"/>
        <v>598.35733046214398</v>
      </c>
      <c r="K291" s="307">
        <f t="shared" ca="1" si="131"/>
        <v>821.7279054636607</v>
      </c>
      <c r="L291" s="304">
        <f t="shared" ca="1" si="116"/>
        <v>1016.4980302664035</v>
      </c>
      <c r="M291" s="306">
        <f t="shared" ca="1" si="132"/>
        <v>-1.3594693953167221</v>
      </c>
      <c r="N291" s="304">
        <f t="shared" ca="1" si="133"/>
        <v>-77.891858728850252</v>
      </c>
      <c r="P291" s="310">
        <f t="shared" ca="1" si="134"/>
        <v>23</v>
      </c>
      <c r="Q291" s="304">
        <f t="shared" ca="1" si="135"/>
        <v>0</v>
      </c>
      <c r="R291" s="306">
        <f t="shared" ca="1" si="136"/>
        <v>0</v>
      </c>
      <c r="S291" s="307">
        <f t="shared" ca="1" si="137"/>
        <v>3.0549999999999997</v>
      </c>
      <c r="T291" s="304">
        <f t="shared" ca="1" si="117"/>
        <v>29.969549999999998</v>
      </c>
      <c r="U291" s="311">
        <f t="shared" ca="1" si="118"/>
        <v>0</v>
      </c>
      <c r="V291" s="306">
        <f t="shared" ca="1" si="119"/>
        <v>1.1283109366558532</v>
      </c>
      <c r="W291" s="304">
        <f t="shared" ca="1" si="120"/>
        <v>13.662998013094924</v>
      </c>
      <c r="Y291" s="314" t="str">
        <f t="shared" ca="1" si="138"/>
        <v/>
      </c>
      <c r="Z291" s="315" t="str">
        <f t="shared" ca="1" si="139"/>
        <v/>
      </c>
      <c r="AA291" s="316" t="str">
        <f t="shared" ca="1" si="140"/>
        <v/>
      </c>
      <c r="AC291" s="310" t="e">
        <f t="shared" ca="1" si="141"/>
        <v>#N/A</v>
      </c>
      <c r="AD291" s="323" t="e">
        <f t="shared" ca="1" si="142"/>
        <v>#N/A</v>
      </c>
      <c r="AE291" s="324" t="e">
        <f t="shared" ca="1" si="121"/>
        <v>#N/A</v>
      </c>
      <c r="AG291" s="306">
        <f t="shared" ca="1" si="143"/>
        <v>5.1771694694726857</v>
      </c>
      <c r="AH291" s="304">
        <f t="shared" ca="1" si="144"/>
        <v>-4.4089808699747586</v>
      </c>
    </row>
    <row r="292" spans="1:34" x14ac:dyDescent="0.2">
      <c r="A292" s="347">
        <f t="shared" ca="1" si="122"/>
        <v>0.1</v>
      </c>
      <c r="B292" s="304">
        <f t="shared" ca="1" si="123"/>
        <v>23.000000000000036</v>
      </c>
      <c r="D292" s="306">
        <f t="shared" ca="1" si="124"/>
        <v>-0.9381067922741696</v>
      </c>
      <c r="E292" s="307">
        <f t="shared" ca="1" si="125"/>
        <v>-5.4371543920792256</v>
      </c>
      <c r="F292" s="304">
        <f t="shared" ca="1" si="126"/>
        <v>5.5174896680480829</v>
      </c>
      <c r="G292" s="306">
        <f t="shared" ca="1" si="127"/>
        <v>16.036385850230591</v>
      </c>
      <c r="H292" s="307">
        <f t="shared" ca="1" si="128"/>
        <v>-75.73223302551375</v>
      </c>
      <c r="I292" s="304">
        <f t="shared" ca="1" si="129"/>
        <v>77.411477121730414</v>
      </c>
      <c r="J292" s="306">
        <f t="shared" ca="1" si="130"/>
        <v>599.96565958112842</v>
      </c>
      <c r="K292" s="307">
        <f t="shared" ca="1" si="131"/>
        <v>814.18186793306973</v>
      </c>
      <c r="L292" s="304">
        <f t="shared" ca="1" si="116"/>
        <v>1011.3609181432714</v>
      </c>
      <c r="M292" s="306">
        <f t="shared" ca="1" si="132"/>
        <v>-1.362127558595648</v>
      </c>
      <c r="N292" s="304">
        <f t="shared" ca="1" si="133"/>
        <v>-78.044160265989376</v>
      </c>
      <c r="P292" s="310">
        <f t="shared" ca="1" si="134"/>
        <v>23</v>
      </c>
      <c r="Q292" s="304">
        <f t="shared" ca="1" si="135"/>
        <v>0</v>
      </c>
      <c r="R292" s="306">
        <f t="shared" ca="1" si="136"/>
        <v>0</v>
      </c>
      <c r="S292" s="307">
        <f t="shared" ca="1" si="137"/>
        <v>3.0549999999999997</v>
      </c>
      <c r="T292" s="304">
        <f t="shared" ca="1" si="117"/>
        <v>29.969549999999998</v>
      </c>
      <c r="U292" s="311">
        <f t="shared" ca="1" si="118"/>
        <v>0</v>
      </c>
      <c r="V292" s="306">
        <f t="shared" ca="1" si="119"/>
        <v>1.1291641132429433</v>
      </c>
      <c r="W292" s="304">
        <f t="shared" ca="1" si="120"/>
        <v>13.856088402193826</v>
      </c>
      <c r="Y292" s="314" t="str">
        <f t="shared" ca="1" si="138"/>
        <v/>
      </c>
      <c r="Z292" s="315" t="str">
        <f t="shared" ca="1" si="139"/>
        <v/>
      </c>
      <c r="AA292" s="316" t="str">
        <f t="shared" ca="1" si="140"/>
        <v/>
      </c>
      <c r="AC292" s="310">
        <f t="shared" ca="1" si="141"/>
        <v>23.000000000000036</v>
      </c>
      <c r="AD292" s="323">
        <f t="shared" ca="1" si="142"/>
        <v>599.96565958112842</v>
      </c>
      <c r="AE292" s="324" t="e">
        <f t="shared" ca="1" si="121"/>
        <v>#N/A</v>
      </c>
      <c r="AG292" s="306">
        <f t="shared" ca="1" si="143"/>
        <v>5.1194214886082481</v>
      </c>
      <c r="AH292" s="304">
        <f t="shared" ca="1" si="144"/>
        <v>-4.4723397751538219</v>
      </c>
    </row>
    <row r="293" spans="1:34" x14ac:dyDescent="0.2">
      <c r="A293" s="347">
        <f t="shared" ca="1" si="122"/>
        <v>0.1</v>
      </c>
      <c r="B293" s="304">
        <f t="shared" ca="1" si="123"/>
        <v>23.100000000000037</v>
      </c>
      <c r="D293" s="306">
        <f t="shared" ca="1" si="124"/>
        <v>-0.93957309832357561</v>
      </c>
      <c r="E293" s="307">
        <f t="shared" ca="1" si="125"/>
        <v>-5.3728425574630458</v>
      </c>
      <c r="F293" s="304">
        <f t="shared" ca="1" si="126"/>
        <v>5.4543775771740819</v>
      </c>
      <c r="G293" s="306">
        <f t="shared" ca="1" si="127"/>
        <v>15.942428540398234</v>
      </c>
      <c r="H293" s="307">
        <f t="shared" ca="1" si="128"/>
        <v>-76.26951728126005</v>
      </c>
      <c r="I293" s="304">
        <f t="shared" ca="1" si="129"/>
        <v>77.91790740312608</v>
      </c>
      <c r="J293" s="306">
        <f t="shared" ca="1" si="130"/>
        <v>601.56460030065989</v>
      </c>
      <c r="K293" s="307">
        <f t="shared" ca="1" si="131"/>
        <v>806.58178041773101</v>
      </c>
      <c r="L293" s="304">
        <f t="shared" ca="1" si="116"/>
        <v>1006.2078000277724</v>
      </c>
      <c r="M293" s="306">
        <f t="shared" ca="1" si="132"/>
        <v>-1.3647357133828104</v>
      </c>
      <c r="N293" s="304">
        <f t="shared" ca="1" si="133"/>
        <v>-78.193596527610623</v>
      </c>
      <c r="P293" s="310">
        <f t="shared" ca="1" si="134"/>
        <v>23</v>
      </c>
      <c r="Q293" s="304">
        <f t="shared" ca="1" si="135"/>
        <v>0</v>
      </c>
      <c r="R293" s="306">
        <f t="shared" ca="1" si="136"/>
        <v>0</v>
      </c>
      <c r="S293" s="307">
        <f t="shared" ca="1" si="137"/>
        <v>3.0549999999999997</v>
      </c>
      <c r="T293" s="304">
        <f t="shared" ca="1" si="117"/>
        <v>29.969549999999998</v>
      </c>
      <c r="U293" s="311">
        <f t="shared" ca="1" si="118"/>
        <v>0</v>
      </c>
      <c r="V293" s="306">
        <f t="shared" ca="1" si="119"/>
        <v>1.1300240263932595</v>
      </c>
      <c r="W293" s="304">
        <f t="shared" ca="1" si="120"/>
        <v>14.048666655728175</v>
      </c>
      <c r="Y293" s="314" t="str">
        <f t="shared" ca="1" si="138"/>
        <v/>
      </c>
      <c r="Z293" s="315" t="str">
        <f t="shared" ca="1" si="139"/>
        <v/>
      </c>
      <c r="AA293" s="316" t="str">
        <f t="shared" ca="1" si="140"/>
        <v/>
      </c>
      <c r="AC293" s="310" t="e">
        <f t="shared" ca="1" si="141"/>
        <v>#N/A</v>
      </c>
      <c r="AD293" s="323" t="e">
        <f t="shared" ca="1" si="142"/>
        <v>#N/A</v>
      </c>
      <c r="AE293" s="324" t="e">
        <f t="shared" ca="1" si="121"/>
        <v>#N/A</v>
      </c>
      <c r="AG293" s="306">
        <f t="shared" ca="1" si="143"/>
        <v>5.0616526437781051</v>
      </c>
      <c r="AH293" s="304">
        <f t="shared" ca="1" si="144"/>
        <v>-4.5355444851698294</v>
      </c>
    </row>
    <row r="294" spans="1:34" x14ac:dyDescent="0.2">
      <c r="A294" s="347">
        <f t="shared" ca="1" si="122"/>
        <v>0.1</v>
      </c>
      <c r="B294" s="304">
        <f t="shared" ca="1" si="123"/>
        <v>23.200000000000038</v>
      </c>
      <c r="D294" s="306">
        <f t="shared" ca="1" si="124"/>
        <v>-0.94089485072583257</v>
      </c>
      <c r="E294" s="307">
        <f t="shared" ca="1" si="125"/>
        <v>-5.3087036074561658</v>
      </c>
      <c r="F294" s="304">
        <f t="shared" ca="1" si="126"/>
        <v>5.3914392430908924</v>
      </c>
      <c r="G294" s="306">
        <f t="shared" ca="1" si="127"/>
        <v>15.848339055325651</v>
      </c>
      <c r="H294" s="307">
        <f t="shared" ca="1" si="128"/>
        <v>-76.80038764200566</v>
      </c>
      <c r="I294" s="304">
        <f t="shared" ca="1" si="129"/>
        <v>78.418552605712478</v>
      </c>
      <c r="J294" s="306">
        <f t="shared" ca="1" si="130"/>
        <v>603.15413868044607</v>
      </c>
      <c r="K294" s="307">
        <f t="shared" ca="1" si="131"/>
        <v>798.92828517156772</v>
      </c>
      <c r="L294" s="304">
        <f t="shared" ca="1" si="116"/>
        <v>1001.0401190034955</v>
      </c>
      <c r="M294" s="306">
        <f t="shared" ca="1" si="132"/>
        <v>-1.3672952883731975</v>
      </c>
      <c r="N294" s="304">
        <f t="shared" ca="1" si="133"/>
        <v>-78.340249371907035</v>
      </c>
      <c r="P294" s="310">
        <f t="shared" ca="1" si="134"/>
        <v>23</v>
      </c>
      <c r="Q294" s="304">
        <f t="shared" ca="1" si="135"/>
        <v>0</v>
      </c>
      <c r="R294" s="306">
        <f t="shared" ca="1" si="136"/>
        <v>0</v>
      </c>
      <c r="S294" s="307">
        <f t="shared" ca="1" si="137"/>
        <v>3.0549999999999997</v>
      </c>
      <c r="T294" s="304">
        <f t="shared" ca="1" si="117"/>
        <v>29.969549999999998</v>
      </c>
      <c r="U294" s="311">
        <f t="shared" ca="1" si="118"/>
        <v>0</v>
      </c>
      <c r="V294" s="306">
        <f t="shared" ca="1" si="119"/>
        <v>1.1308906174475424</v>
      </c>
      <c r="W294" s="304">
        <f t="shared" ca="1" si="120"/>
        <v>14.240692690724003</v>
      </c>
      <c r="Y294" s="314" t="str">
        <f t="shared" ca="1" si="138"/>
        <v/>
      </c>
      <c r="Z294" s="315" t="str">
        <f t="shared" ca="1" si="139"/>
        <v/>
      </c>
      <c r="AA294" s="316" t="str">
        <f t="shared" ca="1" si="140"/>
        <v/>
      </c>
      <c r="AC294" s="310" t="e">
        <f t="shared" ca="1" si="141"/>
        <v>#N/A</v>
      </c>
      <c r="AD294" s="323" t="e">
        <f t="shared" ca="1" si="142"/>
        <v>#N/A</v>
      </c>
      <c r="AE294" s="324" t="e">
        <f t="shared" ca="1" si="121"/>
        <v>#N/A</v>
      </c>
      <c r="AG294" s="306">
        <f t="shared" ca="1" si="143"/>
        <v>5.0038832612770827</v>
      </c>
      <c r="AH294" s="304">
        <f t="shared" ca="1" si="144"/>
        <v>-4.5985815567031674</v>
      </c>
    </row>
    <row r="295" spans="1:34" x14ac:dyDescent="0.2">
      <c r="A295" s="347">
        <f t="shared" ca="1" si="122"/>
        <v>0.1</v>
      </c>
      <c r="B295" s="304">
        <f t="shared" ca="1" si="123"/>
        <v>23.30000000000004</v>
      </c>
      <c r="D295" s="306">
        <f t="shared" ca="1" si="124"/>
        <v>-0.9420735958939962</v>
      </c>
      <c r="E295" s="307">
        <f t="shared" ca="1" si="125"/>
        <v>-5.2447507900113894</v>
      </c>
      <c r="F295" s="304">
        <f t="shared" ca="1" si="126"/>
        <v>5.3286877849434697</v>
      </c>
      <c r="G295" s="306">
        <f t="shared" ca="1" si="127"/>
        <v>15.754131695736252</v>
      </c>
      <c r="H295" s="307">
        <f t="shared" ca="1" si="128"/>
        <v>-77.324862721006795</v>
      </c>
      <c r="I295" s="304">
        <f t="shared" ca="1" si="129"/>
        <v>78.913414957845717</v>
      </c>
      <c r="J295" s="306">
        <f t="shared" ca="1" si="130"/>
        <v>604.73426221799912</v>
      </c>
      <c r="K295" s="307">
        <f t="shared" ca="1" si="131"/>
        <v>791.22202265341707</v>
      </c>
      <c r="L295" s="304">
        <f t="shared" ca="1" si="116"/>
        <v>995.85933596673794</v>
      </c>
      <c r="M295" s="306">
        <f t="shared" ca="1" si="132"/>
        <v>-1.3698076581376102</v>
      </c>
      <c r="N295" s="304">
        <f t="shared" ca="1" si="133"/>
        <v>-78.484197555984153</v>
      </c>
      <c r="P295" s="310">
        <f t="shared" ca="1" si="134"/>
        <v>23</v>
      </c>
      <c r="Q295" s="304">
        <f t="shared" ca="1" si="135"/>
        <v>0</v>
      </c>
      <c r="R295" s="306">
        <f t="shared" ca="1" si="136"/>
        <v>0</v>
      </c>
      <c r="S295" s="307">
        <f t="shared" ca="1" si="137"/>
        <v>3.0549999999999997</v>
      </c>
      <c r="T295" s="304">
        <f t="shared" ca="1" si="117"/>
        <v>29.969549999999998</v>
      </c>
      <c r="U295" s="311">
        <f t="shared" ca="1" si="118"/>
        <v>0</v>
      </c>
      <c r="V295" s="306">
        <f t="shared" ca="1" si="119"/>
        <v>1.1317638278602022</v>
      </c>
      <c r="W295" s="304">
        <f t="shared" ca="1" si="120"/>
        <v>14.432127413405079</v>
      </c>
      <c r="Y295" s="314" t="str">
        <f t="shared" ca="1" si="138"/>
        <v/>
      </c>
      <c r="Z295" s="315" t="str">
        <f t="shared" ca="1" si="139"/>
        <v/>
      </c>
      <c r="AA295" s="316" t="str">
        <f t="shared" ca="1" si="140"/>
        <v/>
      </c>
      <c r="AC295" s="310" t="e">
        <f t="shared" ca="1" si="141"/>
        <v>#N/A</v>
      </c>
      <c r="AD295" s="323" t="e">
        <f t="shared" ca="1" si="142"/>
        <v>#N/A</v>
      </c>
      <c r="AE295" s="324" t="e">
        <f t="shared" ca="1" si="121"/>
        <v>#N/A</v>
      </c>
      <c r="AG295" s="306">
        <f t="shared" ca="1" si="143"/>
        <v>4.9461330145430082</v>
      </c>
      <c r="AH295" s="304">
        <f t="shared" ca="1" si="144"/>
        <v>-4.661437869304093</v>
      </c>
    </row>
    <row r="296" spans="1:34" x14ac:dyDescent="0.2">
      <c r="A296" s="347">
        <f t="shared" ca="1" si="122"/>
        <v>0.1</v>
      </c>
      <c r="B296" s="304">
        <f t="shared" ca="1" si="123"/>
        <v>23.400000000000041</v>
      </c>
      <c r="D296" s="306">
        <f t="shared" ca="1" si="124"/>
        <v>-0.94311092037644795</v>
      </c>
      <c r="E296" s="307">
        <f t="shared" ca="1" si="125"/>
        <v>-5.1809970274954562</v>
      </c>
      <c r="F296" s="304">
        <f t="shared" ca="1" si="126"/>
        <v>5.2661360034706721</v>
      </c>
      <c r="G296" s="306">
        <f t="shared" ca="1" si="127"/>
        <v>15.659820603698607</v>
      </c>
      <c r="H296" s="307">
        <f t="shared" ca="1" si="128"/>
        <v>-77.842962423756347</v>
      </c>
      <c r="I296" s="304">
        <f t="shared" ca="1" si="129"/>
        <v>79.402498576848103</v>
      </c>
      <c r="J296" s="306">
        <f t="shared" ca="1" si="130"/>
        <v>606.30495983297089</v>
      </c>
      <c r="K296" s="307">
        <f t="shared" ca="1" si="131"/>
        <v>783.46363139617893</v>
      </c>
      <c r="L296" s="304">
        <f t="shared" ca="1" si="116"/>
        <v>990.66692992072171</v>
      </c>
      <c r="M296" s="306">
        <f t="shared" ca="1" si="132"/>
        <v>-1.372274145603787</v>
      </c>
      <c r="N296" s="304">
        <f t="shared" ca="1" si="133"/>
        <v>-78.625516878018004</v>
      </c>
      <c r="P296" s="310">
        <f t="shared" ca="1" si="134"/>
        <v>23</v>
      </c>
      <c r="Q296" s="304">
        <f t="shared" ca="1" si="135"/>
        <v>0</v>
      </c>
      <c r="R296" s="306">
        <f t="shared" ca="1" si="136"/>
        <v>0</v>
      </c>
      <c r="S296" s="307">
        <f t="shared" ca="1" si="137"/>
        <v>3.0549999999999997</v>
      </c>
      <c r="T296" s="304">
        <f t="shared" ca="1" si="117"/>
        <v>29.969549999999998</v>
      </c>
      <c r="U296" s="311">
        <f t="shared" ca="1" si="118"/>
        <v>0</v>
      </c>
      <c r="V296" s="306">
        <f t="shared" ca="1" si="119"/>
        <v>1.1326435992112018</v>
      </c>
      <c r="W296" s="304">
        <f t="shared" ca="1" si="120"/>
        <v>14.622932721115557</v>
      </c>
      <c r="Y296" s="314" t="str">
        <f t="shared" ca="1" si="138"/>
        <v/>
      </c>
      <c r="Z296" s="315" t="str">
        <f t="shared" ca="1" si="139"/>
        <v/>
      </c>
      <c r="AA296" s="316" t="str">
        <f t="shared" ca="1" si="140"/>
        <v/>
      </c>
      <c r="AC296" s="310" t="e">
        <f t="shared" ca="1" si="141"/>
        <v>#N/A</v>
      </c>
      <c r="AD296" s="323" t="e">
        <f t="shared" ca="1" si="142"/>
        <v>#N/A</v>
      </c>
      <c r="AE296" s="324" t="e">
        <f t="shared" ca="1" si="121"/>
        <v>#N/A</v>
      </c>
      <c r="AG296" s="306">
        <f t="shared" ca="1" si="143"/>
        <v>4.8884209417600362</v>
      </c>
      <c r="AH296" s="304">
        <f t="shared" ca="1" si="144"/>
        <v>-4.7241006263191752</v>
      </c>
    </row>
    <row r="297" spans="1:34" x14ac:dyDescent="0.2">
      <c r="A297" s="347">
        <f t="shared" ca="1" si="122"/>
        <v>0.1</v>
      </c>
      <c r="B297" s="304">
        <f t="shared" ca="1" si="123"/>
        <v>23.500000000000043</v>
      </c>
      <c r="D297" s="306">
        <f t="shared" ca="1" si="124"/>
        <v>-0.94400844860344069</v>
      </c>
      <c r="E297" s="307">
        <f t="shared" ca="1" si="125"/>
        <v>-5.117454915863453</v>
      </c>
      <c r="F297" s="304">
        <f t="shared" ca="1" si="126"/>
        <v>5.2037963802333485</v>
      </c>
      <c r="G297" s="306">
        <f t="shared" ca="1" si="127"/>
        <v>15.565419758838264</v>
      </c>
      <c r="H297" s="307">
        <f t="shared" ca="1" si="128"/>
        <v>-78.354707915342686</v>
      </c>
      <c r="I297" s="304">
        <f t="shared" ca="1" si="129"/>
        <v>79.885809407976197</v>
      </c>
      <c r="J297" s="306">
        <f t="shared" ca="1" si="130"/>
        <v>607.86622185109775</v>
      </c>
      <c r="K297" s="307">
        <f t="shared" ca="1" si="131"/>
        <v>775.65374787922394</v>
      </c>
      <c r="L297" s="304">
        <f t="shared" ca="1" si="116"/>
        <v>985.46439827454685</v>
      </c>
      <c r="M297" s="306">
        <f t="shared" ca="1" si="132"/>
        <v>-1.3746960244056741</v>
      </c>
      <c r="N297" s="304">
        <f t="shared" ca="1" si="133"/>
        <v>-78.764280311858343</v>
      </c>
      <c r="P297" s="310">
        <f t="shared" ca="1" si="134"/>
        <v>23</v>
      </c>
      <c r="Q297" s="304">
        <f t="shared" ca="1" si="135"/>
        <v>0</v>
      </c>
      <c r="R297" s="306">
        <f t="shared" ca="1" si="136"/>
        <v>0</v>
      </c>
      <c r="S297" s="307">
        <f t="shared" ca="1" si="137"/>
        <v>3.0549999999999997</v>
      </c>
      <c r="T297" s="304">
        <f t="shared" ca="1" si="117"/>
        <v>29.969549999999998</v>
      </c>
      <c r="U297" s="311">
        <f t="shared" ca="1" si="118"/>
        <v>0</v>
      </c>
      <c r="V297" s="306">
        <f t="shared" ca="1" si="119"/>
        <v>1.13352987321768</v>
      </c>
      <c r="W297" s="304">
        <f t="shared" ca="1" si="120"/>
        <v>14.813071503358906</v>
      </c>
      <c r="Y297" s="314" t="str">
        <f t="shared" ca="1" si="138"/>
        <v/>
      </c>
      <c r="Z297" s="315" t="str">
        <f t="shared" ca="1" si="139"/>
        <v/>
      </c>
      <c r="AA297" s="316" t="str">
        <f t="shared" ca="1" si="140"/>
        <v/>
      </c>
      <c r="AC297" s="310" t="e">
        <f t="shared" ca="1" si="141"/>
        <v>#N/A</v>
      </c>
      <c r="AD297" s="323" t="e">
        <f t="shared" ca="1" si="142"/>
        <v>#N/A</v>
      </c>
      <c r="AE297" s="324" t="e">
        <f t="shared" ca="1" si="121"/>
        <v>#N/A</v>
      </c>
      <c r="AG297" s="306">
        <f t="shared" ca="1" si="143"/>
        <v>4.8307654625765348</v>
      </c>
      <c r="AH297" s="304">
        <f t="shared" ca="1" si="144"/>
        <v>-4.7865573555206407</v>
      </c>
    </row>
    <row r="298" spans="1:34" x14ac:dyDescent="0.2">
      <c r="A298" s="347">
        <f t="shared" ca="1" si="122"/>
        <v>0.1</v>
      </c>
      <c r="B298" s="304">
        <f t="shared" ca="1" si="123"/>
        <v>23.600000000000044</v>
      </c>
      <c r="D298" s="306">
        <f t="shared" ca="1" si="124"/>
        <v>-0.94476784068155539</v>
      </c>
      <c r="E298" s="307">
        <f t="shared" ca="1" si="125"/>
        <v>-5.0541367241395028</v>
      </c>
      <c r="F298" s="304">
        <f t="shared" ca="1" si="126"/>
        <v>5.1416810771460417</v>
      </c>
      <c r="G298" s="306">
        <f t="shared" ca="1" si="127"/>
        <v>15.470942974770107</v>
      </c>
      <c r="H298" s="307">
        <f t="shared" ca="1" si="128"/>
        <v>-78.860121587756637</v>
      </c>
      <c r="I298" s="304">
        <f t="shared" ca="1" si="129"/>
        <v>80.363355164927938</v>
      </c>
      <c r="J298" s="306">
        <f t="shared" ca="1" si="130"/>
        <v>609.41803998777812</v>
      </c>
      <c r="K298" s="307">
        <f t="shared" ca="1" si="131"/>
        <v>767.79300640406893</v>
      </c>
      <c r="L298" s="304">
        <f t="shared" ca="1" si="116"/>
        <v>980.2532571461029</v>
      </c>
      <c r="M298" s="306">
        <f t="shared" ca="1" si="132"/>
        <v>-1.3770745211087325</v>
      </c>
      <c r="N298" s="304">
        <f t="shared" ca="1" si="133"/>
        <v>-78.900558134529362</v>
      </c>
      <c r="P298" s="310">
        <f t="shared" ca="1" si="134"/>
        <v>23</v>
      </c>
      <c r="Q298" s="304">
        <f t="shared" ca="1" si="135"/>
        <v>0</v>
      </c>
      <c r="R298" s="306">
        <f t="shared" ca="1" si="136"/>
        <v>0</v>
      </c>
      <c r="S298" s="307">
        <f t="shared" ca="1" si="137"/>
        <v>3.0549999999999997</v>
      </c>
      <c r="T298" s="304">
        <f t="shared" ca="1" si="117"/>
        <v>29.969549999999998</v>
      </c>
      <c r="U298" s="311">
        <f t="shared" ca="1" si="118"/>
        <v>0</v>
      </c>
      <c r="V298" s="306">
        <f t="shared" ca="1" si="119"/>
        <v>1.1344225917453092</v>
      </c>
      <c r="W298" s="304">
        <f t="shared" ca="1" si="120"/>
        <v>15.002507641977296</v>
      </c>
      <c r="Y298" s="314" t="str">
        <f t="shared" ca="1" si="138"/>
        <v/>
      </c>
      <c r="Z298" s="315" t="str">
        <f t="shared" ca="1" si="139"/>
        <v/>
      </c>
      <c r="AA298" s="316" t="str">
        <f t="shared" ca="1" si="140"/>
        <v/>
      </c>
      <c r="AC298" s="310" t="e">
        <f t="shared" ca="1" si="141"/>
        <v>#N/A</v>
      </c>
      <c r="AD298" s="323" t="e">
        <f t="shared" ca="1" si="142"/>
        <v>#N/A</v>
      </c>
      <c r="AE298" s="324" t="e">
        <f t="shared" ca="1" si="121"/>
        <v>#N/A</v>
      </c>
      <c r="AG298" s="306">
        <f t="shared" ca="1" si="143"/>
        <v>4.7731843940136143</v>
      </c>
      <c r="AH298" s="304">
        <f t="shared" ca="1" si="144"/>
        <v>-4.8487959094464506</v>
      </c>
    </row>
    <row r="299" spans="1:34" x14ac:dyDescent="0.2">
      <c r="A299" s="347">
        <f t="shared" ca="1" si="122"/>
        <v>0.1</v>
      </c>
      <c r="B299" s="304">
        <f t="shared" ca="1" si="123"/>
        <v>23.700000000000045</v>
      </c>
      <c r="D299" s="306">
        <f t="shared" ca="1" si="124"/>
        <v>-0.94539079023569295</v>
      </c>
      <c r="E299" s="307">
        <f t="shared" ca="1" si="125"/>
        <v>-4.9910543941947481</v>
      </c>
      <c r="F299" s="304">
        <f t="shared" ca="1" si="126"/>
        <v>5.0798019363035376</v>
      </c>
      <c r="G299" s="306">
        <f t="shared" ca="1" si="127"/>
        <v>15.376403895746538</v>
      </c>
      <c r="H299" s="307">
        <f t="shared" ca="1" si="128"/>
        <v>-79.359227027176118</v>
      </c>
      <c r="I299" s="304">
        <f t="shared" ca="1" si="129"/>
        <v>80.835145271818547</v>
      </c>
      <c r="J299" s="306">
        <f t="shared" ca="1" si="130"/>
        <v>610.96040733130394</v>
      </c>
      <c r="K299" s="307">
        <f t="shared" ca="1" si="131"/>
        <v>759.88203897332232</v>
      </c>
      <c r="L299" s="304">
        <f t="shared" ca="1" si="116"/>
        <v>975.03504166808625</v>
      </c>
      <c r="M299" s="306">
        <f t="shared" ca="1" si="132"/>
        <v>-1.3794108173186534</v>
      </c>
      <c r="N299" s="304">
        <f t="shared" ca="1" si="133"/>
        <v>-79.034418047050252</v>
      </c>
      <c r="P299" s="310">
        <f t="shared" ca="1" si="134"/>
        <v>23</v>
      </c>
      <c r="Q299" s="304">
        <f t="shared" ca="1" si="135"/>
        <v>0</v>
      </c>
      <c r="R299" s="306">
        <f t="shared" ca="1" si="136"/>
        <v>0</v>
      </c>
      <c r="S299" s="307">
        <f t="shared" ca="1" si="137"/>
        <v>3.0549999999999997</v>
      </c>
      <c r="T299" s="304">
        <f t="shared" ca="1" si="117"/>
        <v>29.969549999999998</v>
      </c>
      <c r="U299" s="311">
        <f t="shared" ca="1" si="118"/>
        <v>0</v>
      </c>
      <c r="V299" s="306">
        <f t="shared" ca="1" si="119"/>
        <v>1.1353216968193953</v>
      </c>
      <c r="W299" s="304">
        <f t="shared" ca="1" si="120"/>
        <v>15.191206010496282</v>
      </c>
      <c r="Y299" s="314" t="str">
        <f t="shared" ca="1" si="138"/>
        <v/>
      </c>
      <c r="Z299" s="315" t="str">
        <f t="shared" ca="1" si="139"/>
        <v/>
      </c>
      <c r="AA299" s="316" t="str">
        <f t="shared" ca="1" si="140"/>
        <v/>
      </c>
      <c r="AC299" s="310" t="e">
        <f t="shared" ca="1" si="141"/>
        <v>#N/A</v>
      </c>
      <c r="AD299" s="323" t="e">
        <f t="shared" ca="1" si="142"/>
        <v>#N/A</v>
      </c>
      <c r="AE299" s="324" t="e">
        <f t="shared" ca="1" si="121"/>
        <v>#N/A</v>
      </c>
      <c r="AG299" s="306">
        <f t="shared" ca="1" si="143"/>
        <v>4.7156949656338503</v>
      </c>
      <c r="AH299" s="304">
        <f t="shared" ca="1" si="144"/>
        <v>-4.9108044654590168</v>
      </c>
    </row>
    <row r="300" spans="1:34" x14ac:dyDescent="0.2">
      <c r="A300" s="347">
        <f t="shared" ca="1" si="122"/>
        <v>0.1</v>
      </c>
      <c r="B300" s="304">
        <f t="shared" ca="1" si="123"/>
        <v>23.800000000000047</v>
      </c>
      <c r="D300" s="306">
        <f t="shared" ca="1" si="124"/>
        <v>-0.94587902229829668</v>
      </c>
      <c r="E300" s="307">
        <f t="shared" ca="1" si="125"/>
        <v>-4.9282195408135454</v>
      </c>
      <c r="F300" s="304">
        <f t="shared" ca="1" si="126"/>
        <v>5.0181704800933629</v>
      </c>
      <c r="G300" s="306">
        <f t="shared" ca="1" si="127"/>
        <v>15.281815993516709</v>
      </c>
      <c r="H300" s="307">
        <f t="shared" ca="1" si="128"/>
        <v>-79.852048981257468</v>
      </c>
      <c r="I300" s="304">
        <f t="shared" ca="1" si="129"/>
        <v>81.301190806561038</v>
      </c>
      <c r="J300" s="306">
        <f t="shared" ca="1" si="130"/>
        <v>612.49331832576706</v>
      </c>
      <c r="K300" s="307">
        <f t="shared" ca="1" si="131"/>
        <v>751.92147517290061</v>
      </c>
      <c r="L300" s="304">
        <f t="shared" ca="1" si="116"/>
        <v>969.81130629617871</v>
      </c>
      <c r="M300" s="306">
        <f t="shared" ca="1" si="132"/>
        <v>-1.3817060516803683</v>
      </c>
      <c r="N300" s="304">
        <f t="shared" ca="1" si="133"/>
        <v>-79.165925288969916</v>
      </c>
      <c r="P300" s="310">
        <f t="shared" ca="1" si="134"/>
        <v>23</v>
      </c>
      <c r="Q300" s="304">
        <f t="shared" ca="1" si="135"/>
        <v>0</v>
      </c>
      <c r="R300" s="306">
        <f t="shared" ca="1" si="136"/>
        <v>0</v>
      </c>
      <c r="S300" s="307">
        <f t="shared" ca="1" si="137"/>
        <v>3.0549999999999997</v>
      </c>
      <c r="T300" s="304">
        <f t="shared" ca="1" si="117"/>
        <v>29.969549999999998</v>
      </c>
      <c r="U300" s="311">
        <f t="shared" ca="1" si="118"/>
        <v>0</v>
      </c>
      <c r="V300" s="306">
        <f t="shared" ca="1" si="119"/>
        <v>1.1362271306357064</v>
      </c>
      <c r="W300" s="304">
        <f t="shared" ca="1" si="120"/>
        <v>15.379132472659856</v>
      </c>
      <c r="Y300" s="314" t="str">
        <f t="shared" ca="1" si="138"/>
        <v/>
      </c>
      <c r="Z300" s="315" t="str">
        <f t="shared" ca="1" si="139"/>
        <v/>
      </c>
      <c r="AA300" s="316" t="str">
        <f t="shared" ca="1" si="140"/>
        <v/>
      </c>
      <c r="AC300" s="310" t="e">
        <f t="shared" ca="1" si="141"/>
        <v>#N/A</v>
      </c>
      <c r="AD300" s="323" t="e">
        <f t="shared" ca="1" si="142"/>
        <v>#N/A</v>
      </c>
      <c r="AE300" s="324" t="e">
        <f t="shared" ca="1" si="121"/>
        <v>#N/A</v>
      </c>
      <c r="AG300" s="306">
        <f t="shared" ca="1" si="143"/>
        <v>4.6583138340334411</v>
      </c>
      <c r="AH300" s="304">
        <f t="shared" ca="1" si="144"/>
        <v>-4.9725715255306984</v>
      </c>
    </row>
    <row r="301" spans="1:34" x14ac:dyDescent="0.2">
      <c r="A301" s="347">
        <f t="shared" ca="1" si="122"/>
        <v>0.1</v>
      </c>
      <c r="B301" s="304">
        <f t="shared" ca="1" si="123"/>
        <v>23.900000000000048</v>
      </c>
      <c r="D301" s="306">
        <f t="shared" ca="1" si="124"/>
        <v>-0.94623429124552816</v>
      </c>
      <c r="E301" s="307">
        <f t="shared" ca="1" si="125"/>
        <v>-4.865643452038749</v>
      </c>
      <c r="F301" s="304">
        <f t="shared" ca="1" si="126"/>
        <v>4.9567979115853094</v>
      </c>
      <c r="G301" s="306">
        <f t="shared" ca="1" si="127"/>
        <v>15.187192564392156</v>
      </c>
      <c r="H301" s="307">
        <f t="shared" ca="1" si="128"/>
        <v>-80.338613326461342</v>
      </c>
      <c r="I301" s="304">
        <f t="shared" ca="1" si="129"/>
        <v>81.761504445592251</v>
      </c>
      <c r="J301" s="306">
        <f t="shared" ca="1" si="130"/>
        <v>614.01676875366252</v>
      </c>
      <c r="K301" s="307">
        <f t="shared" ca="1" si="131"/>
        <v>743.91194205751469</v>
      </c>
      <c r="L301" s="304">
        <f t="shared" ca="1" si="116"/>
        <v>964.58362511835742</v>
      </c>
      <c r="M301" s="306">
        <f t="shared" ca="1" si="132"/>
        <v>-1.3839613217737989</v>
      </c>
      <c r="N301" s="304">
        <f t="shared" ca="1" si="133"/>
        <v>-79.295142746985562</v>
      </c>
      <c r="P301" s="310">
        <f t="shared" ca="1" si="134"/>
        <v>23</v>
      </c>
      <c r="Q301" s="304">
        <f t="shared" ca="1" si="135"/>
        <v>0</v>
      </c>
      <c r="R301" s="306">
        <f t="shared" ca="1" si="136"/>
        <v>0</v>
      </c>
      <c r="S301" s="307">
        <f t="shared" ca="1" si="137"/>
        <v>3.0549999999999997</v>
      </c>
      <c r="T301" s="304">
        <f t="shared" ca="1" si="117"/>
        <v>29.969549999999998</v>
      </c>
      <c r="U301" s="311">
        <f t="shared" ca="1" si="118"/>
        <v>0</v>
      </c>
      <c r="V301" s="306">
        <f t="shared" ca="1" si="119"/>
        <v>1.1371388355710434</v>
      </c>
      <c r="W301" s="304">
        <f t="shared" ca="1" si="120"/>
        <v>15.566253880181344</v>
      </c>
      <c r="Y301" s="314" t="str">
        <f t="shared" ca="1" si="138"/>
        <v/>
      </c>
      <c r="Z301" s="315" t="str">
        <f t="shared" ca="1" si="139"/>
        <v/>
      </c>
      <c r="AA301" s="316" t="str">
        <f t="shared" ca="1" si="140"/>
        <v/>
      </c>
      <c r="AC301" s="310" t="e">
        <f t="shared" ca="1" si="141"/>
        <v>#N/A</v>
      </c>
      <c r="AD301" s="323" t="e">
        <f t="shared" ca="1" si="142"/>
        <v>#N/A</v>
      </c>
      <c r="AE301" s="324" t="e">
        <f t="shared" ca="1" si="121"/>
        <v>#N/A</v>
      </c>
      <c r="AG301" s="306">
        <f t="shared" ca="1" si="143"/>
        <v>4.6010570967156763</v>
      </c>
      <c r="AH301" s="304">
        <f t="shared" ca="1" si="144"/>
        <v>-5.0340859157642743</v>
      </c>
    </row>
    <row r="302" spans="1:34" x14ac:dyDescent="0.2">
      <c r="A302" s="347">
        <f t="shared" ca="1" si="122"/>
        <v>0.1</v>
      </c>
      <c r="B302" s="304">
        <f t="shared" ca="1" si="123"/>
        <v>24.00000000000005</v>
      </c>
      <c r="D302" s="306">
        <f t="shared" ca="1" si="124"/>
        <v>-0.9464583787801335</v>
      </c>
      <c r="E302" s="307">
        <f t="shared" ca="1" si="125"/>
        <v>-4.8033370897868854</v>
      </c>
      <c r="F302" s="304">
        <f t="shared" ca="1" si="126"/>
        <v>4.8956951151890031</v>
      </c>
      <c r="G302" s="306">
        <f t="shared" ca="1" si="127"/>
        <v>15.092546726514142</v>
      </c>
      <c r="H302" s="307">
        <f t="shared" ca="1" si="128"/>
        <v>-80.818947035440033</v>
      </c>
      <c r="I302" s="304">
        <f t="shared" ca="1" si="129"/>
        <v>82.21610040989097</v>
      </c>
      <c r="J302" s="306">
        <f t="shared" ca="1" si="130"/>
        <v>615.53075571820784</v>
      </c>
      <c r="K302" s="307">
        <f t="shared" ca="1" si="131"/>
        <v>735.85406403941965</v>
      </c>
      <c r="L302" s="304">
        <f t="shared" ca="1" si="116"/>
        <v>959.35359216420215</v>
      </c>
      <c r="M302" s="306">
        <f t="shared" ca="1" si="132"/>
        <v>-1.3861776859123669</v>
      </c>
      <c r="N302" s="304">
        <f t="shared" ca="1" si="133"/>
        <v>-79.42213105798966</v>
      </c>
      <c r="P302" s="310">
        <f t="shared" ca="1" si="134"/>
        <v>23</v>
      </c>
      <c r="Q302" s="304">
        <f t="shared" ca="1" si="135"/>
        <v>0</v>
      </c>
      <c r="R302" s="306">
        <f t="shared" ca="1" si="136"/>
        <v>0</v>
      </c>
      <c r="S302" s="307">
        <f t="shared" ca="1" si="137"/>
        <v>3.0549999999999997</v>
      </c>
      <c r="T302" s="304">
        <f t="shared" ca="1" si="117"/>
        <v>29.969549999999998</v>
      </c>
      <c r="U302" s="311">
        <f t="shared" ca="1" si="118"/>
        <v>0</v>
      </c>
      <c r="V302" s="306">
        <f t="shared" ca="1" si="119"/>
        <v>1.138056754193544</v>
      </c>
      <c r="W302" s="304">
        <f t="shared" ca="1" si="120"/>
        <v>15.752538069735913</v>
      </c>
      <c r="Y302" s="314" t="str">
        <f t="shared" ca="1" si="138"/>
        <v/>
      </c>
      <c r="Z302" s="315" t="str">
        <f t="shared" ca="1" si="139"/>
        <v/>
      </c>
      <c r="AA302" s="316" t="str">
        <f t="shared" ca="1" si="140"/>
        <v/>
      </c>
      <c r="AC302" s="310">
        <f t="shared" ca="1" si="141"/>
        <v>24.00000000000005</v>
      </c>
      <c r="AD302" s="323">
        <f t="shared" ca="1" si="142"/>
        <v>615.53075571820784</v>
      </c>
      <c r="AE302" s="324" t="e">
        <f t="shared" ca="1" si="121"/>
        <v>#N/A</v>
      </c>
      <c r="AG302" s="306">
        <f t="shared" ca="1" si="143"/>
        <v>4.5439403053982206</v>
      </c>
      <c r="AH302" s="304">
        <f t="shared" ca="1" si="144"/>
        <v>-5.095336785656742</v>
      </c>
    </row>
    <row r="303" spans="1:34" x14ac:dyDescent="0.2">
      <c r="A303" s="347">
        <f t="shared" ca="1" si="122"/>
        <v>0.1</v>
      </c>
      <c r="B303" s="304">
        <f t="shared" ca="1" si="123"/>
        <v>24.100000000000051</v>
      </c>
      <c r="D303" s="306">
        <f t="shared" ca="1" si="124"/>
        <v>-0.94655309196079884</v>
      </c>
      <c r="E303" s="307">
        <f t="shared" ca="1" si="125"/>
        <v>-4.7413110907240155</v>
      </c>
      <c r="F303" s="304">
        <f t="shared" ca="1" si="126"/>
        <v>4.8348726575705276</v>
      </c>
      <c r="G303" s="306">
        <f t="shared" ca="1" si="127"/>
        <v>14.997891417318062</v>
      </c>
      <c r="H303" s="307">
        <f t="shared" ca="1" si="128"/>
        <v>-81.293078144512435</v>
      </c>
      <c r="I303" s="304">
        <f t="shared" ca="1" si="129"/>
        <v>82.664994412238769</v>
      </c>
      <c r="J303" s="306">
        <f t="shared" ca="1" si="130"/>
        <v>617.03527762539943</v>
      </c>
      <c r="K303" s="307">
        <f t="shared" ca="1" si="131"/>
        <v>727.74846278042207</v>
      </c>
      <c r="L303" s="304">
        <f t="shared" ca="1" si="116"/>
        <v>954.12282171297056</v>
      </c>
      <c r="M303" s="306">
        <f t="shared" ca="1" si="132"/>
        <v>-1.3883561648499041</v>
      </c>
      <c r="N303" s="304">
        <f t="shared" ca="1" si="133"/>
        <v>-79.546948706868676</v>
      </c>
      <c r="P303" s="310">
        <f t="shared" ca="1" si="134"/>
        <v>23</v>
      </c>
      <c r="Q303" s="304">
        <f t="shared" ca="1" si="135"/>
        <v>0</v>
      </c>
      <c r="R303" s="306">
        <f t="shared" ca="1" si="136"/>
        <v>0</v>
      </c>
      <c r="S303" s="307">
        <f t="shared" ca="1" si="137"/>
        <v>3.0549999999999997</v>
      </c>
      <c r="T303" s="304">
        <f t="shared" ca="1" si="117"/>
        <v>29.969549999999998</v>
      </c>
      <c r="U303" s="311">
        <f t="shared" ca="1" si="118"/>
        <v>0</v>
      </c>
      <c r="V303" s="306">
        <f t="shared" ca="1" si="119"/>
        <v>1.1389808292727195</v>
      </c>
      <c r="W303" s="304">
        <f t="shared" ca="1" si="120"/>
        <v>15.937953859220505</v>
      </c>
      <c r="Y303" s="314" t="str">
        <f t="shared" ca="1" si="138"/>
        <v/>
      </c>
      <c r="Z303" s="315" t="str">
        <f t="shared" ca="1" si="139"/>
        <v/>
      </c>
      <c r="AA303" s="316" t="str">
        <f t="shared" ca="1" si="140"/>
        <v/>
      </c>
      <c r="AC303" s="310" t="e">
        <f t="shared" ca="1" si="141"/>
        <v>#N/A</v>
      </c>
      <c r="AD303" s="323" t="e">
        <f t="shared" ca="1" si="142"/>
        <v>#N/A</v>
      </c>
      <c r="AE303" s="324" t="e">
        <f t="shared" ca="1" si="121"/>
        <v>#N/A</v>
      </c>
      <c r="AG303" s="306">
        <f t="shared" ca="1" si="143"/>
        <v>4.4869784788022287</v>
      </c>
      <c r="AH303" s="304">
        <f t="shared" ca="1" si="144"/>
        <v>-5.1563136071148659</v>
      </c>
    </row>
    <row r="304" spans="1:34" x14ac:dyDescent="0.2">
      <c r="A304" s="347">
        <f t="shared" ca="1" si="122"/>
        <v>0.1</v>
      </c>
      <c r="B304" s="304">
        <f t="shared" ca="1" si="123"/>
        <v>24.200000000000053</v>
      </c>
      <c r="D304" s="306">
        <f t="shared" ca="1" si="124"/>
        <v>-0.94652026127774491</v>
      </c>
      <c r="E304" s="307">
        <f t="shared" ca="1" si="125"/>
        <v>-4.6795757673930716</v>
      </c>
      <c r="F304" s="304">
        <f t="shared" ca="1" si="126"/>
        <v>4.7743407888190958</v>
      </c>
      <c r="G304" s="306">
        <f t="shared" ca="1" si="127"/>
        <v>14.903239391190288</v>
      </c>
      <c r="H304" s="307">
        <f t="shared" ca="1" si="128"/>
        <v>-81.761035721251744</v>
      </c>
      <c r="I304" s="304">
        <f t="shared" ca="1" si="129"/>
        <v>83.108203605678611</v>
      </c>
      <c r="J304" s="306">
        <f t="shared" ca="1" si="130"/>
        <v>618.5303341658248</v>
      </c>
      <c r="K304" s="307">
        <f t="shared" ca="1" si="131"/>
        <v>719.59575708713385</v>
      </c>
      <c r="L304" s="304">
        <f t="shared" ca="1" si="116"/>
        <v>948.89294859909899</v>
      </c>
      <c r="M304" s="306">
        <f t="shared" ca="1" si="132"/>
        <v>-1.3904977434012376</v>
      </c>
      <c r="N304" s="304">
        <f t="shared" ca="1" si="133"/>
        <v>-79.669652119355831</v>
      </c>
      <c r="P304" s="310">
        <f t="shared" ca="1" si="134"/>
        <v>23</v>
      </c>
      <c r="Q304" s="304">
        <f t="shared" ca="1" si="135"/>
        <v>0</v>
      </c>
      <c r="R304" s="306">
        <f t="shared" ca="1" si="136"/>
        <v>0</v>
      </c>
      <c r="S304" s="307">
        <f t="shared" ca="1" si="137"/>
        <v>3.0549999999999997</v>
      </c>
      <c r="T304" s="304">
        <f t="shared" ca="1" si="117"/>
        <v>29.969549999999998</v>
      </c>
      <c r="U304" s="311">
        <f t="shared" ca="1" si="118"/>
        <v>0</v>
      </c>
      <c r="V304" s="306">
        <f t="shared" ca="1" si="119"/>
        <v>1.1399110037892299</v>
      </c>
      <c r="W304" s="304">
        <f t="shared" ca="1" si="120"/>
        <v>16.12247104330741</v>
      </c>
      <c r="Y304" s="314" t="str">
        <f t="shared" ca="1" si="138"/>
        <v/>
      </c>
      <c r="Z304" s="315" t="str">
        <f t="shared" ca="1" si="139"/>
        <v/>
      </c>
      <c r="AA304" s="316" t="str">
        <f t="shared" ca="1" si="140"/>
        <v/>
      </c>
      <c r="AC304" s="310" t="e">
        <f t="shared" ca="1" si="141"/>
        <v>#N/A</v>
      </c>
      <c r="AD304" s="323" t="e">
        <f t="shared" ca="1" si="142"/>
        <v>#N/A</v>
      </c>
      <c r="AE304" s="324" t="e">
        <f t="shared" ca="1" si="121"/>
        <v>#N/A</v>
      </c>
      <c r="AG304" s="306">
        <f t="shared" ca="1" si="143"/>
        <v>4.4301861149668991</v>
      </c>
      <c r="AH304" s="304">
        <f t="shared" ca="1" si="144"/>
        <v>-5.217006173230935</v>
      </c>
    </row>
    <row r="305" spans="1:34" x14ac:dyDescent="0.2">
      <c r="A305" s="347">
        <f t="shared" ca="1" si="122"/>
        <v>0.1</v>
      </c>
      <c r="B305" s="304">
        <f t="shared" ca="1" si="123"/>
        <v>24.300000000000054</v>
      </c>
      <c r="D305" s="306">
        <f t="shared" ca="1" si="124"/>
        <v>-0.94636173877438212</v>
      </c>
      <c r="E305" s="307">
        <f t="shared" ca="1" si="125"/>
        <v>-4.6181411095834015</v>
      </c>
      <c r="F305" s="304">
        <f t="shared" ca="1" si="126"/>
        <v>4.7141094438547224</v>
      </c>
      <c r="G305" s="306">
        <f t="shared" ca="1" si="127"/>
        <v>14.80860321731285</v>
      </c>
      <c r="H305" s="307">
        <f t="shared" ca="1" si="128"/>
        <v>-82.222849832210088</v>
      </c>
      <c r="I305" s="304">
        <f t="shared" ca="1" si="129"/>
        <v>83.545746533129858</v>
      </c>
      <c r="J305" s="306">
        <f t="shared" ca="1" si="130"/>
        <v>620.01592629624997</v>
      </c>
      <c r="K305" s="307">
        <f t="shared" ca="1" si="131"/>
        <v>711.39656280946076</v>
      </c>
      <c r="L305" s="304">
        <f t="shared" ca="1" si="116"/>
        <v>943.66562851367644</v>
      </c>
      <c r="M305" s="306">
        <f t="shared" ca="1" si="132"/>
        <v>-1.3926033719813908</v>
      </c>
      <c r="N305" s="304">
        <f t="shared" ca="1" si="133"/>
        <v>-79.790295750220736</v>
      </c>
      <c r="P305" s="310">
        <f t="shared" ca="1" si="134"/>
        <v>23</v>
      </c>
      <c r="Q305" s="304">
        <f t="shared" ca="1" si="135"/>
        <v>0</v>
      </c>
      <c r="R305" s="306">
        <f t="shared" ca="1" si="136"/>
        <v>0</v>
      </c>
      <c r="S305" s="307">
        <f t="shared" ca="1" si="137"/>
        <v>3.0549999999999997</v>
      </c>
      <c r="T305" s="304">
        <f t="shared" ca="1" si="117"/>
        <v>29.969549999999998</v>
      </c>
      <c r="U305" s="311">
        <f t="shared" ca="1" si="118"/>
        <v>0</v>
      </c>
      <c r="V305" s="306">
        <f t="shared" ca="1" si="119"/>
        <v>1.1408472209443925</v>
      </c>
      <c r="W305" s="304">
        <f t="shared" ca="1" si="120"/>
        <v>16.306060388317515</v>
      </c>
      <c r="Y305" s="314" t="str">
        <f t="shared" ca="1" si="138"/>
        <v/>
      </c>
      <c r="Z305" s="315" t="str">
        <f t="shared" ca="1" si="139"/>
        <v/>
      </c>
      <c r="AA305" s="316" t="str">
        <f t="shared" ca="1" si="140"/>
        <v/>
      </c>
      <c r="AC305" s="310" t="e">
        <f t="shared" ca="1" si="141"/>
        <v>#N/A</v>
      </c>
      <c r="AD305" s="323" t="e">
        <f t="shared" ca="1" si="142"/>
        <v>#N/A</v>
      </c>
      <c r="AE305" s="324" t="e">
        <f t="shared" ca="1" si="121"/>
        <v>#N/A</v>
      </c>
      <c r="AG305" s="306">
        <f t="shared" ca="1" si="143"/>
        <v>4.3735772031291535</v>
      </c>
      <c r="AH305" s="304">
        <f t="shared" ca="1" si="144"/>
        <v>-5.2774045968273029</v>
      </c>
    </row>
    <row r="306" spans="1:34" x14ac:dyDescent="0.2">
      <c r="A306" s="347">
        <f t="shared" ca="1" si="122"/>
        <v>0.1</v>
      </c>
      <c r="B306" s="304">
        <f t="shared" ca="1" si="123"/>
        <v>24.400000000000055</v>
      </c>
      <c r="D306" s="306">
        <f t="shared" ca="1" si="124"/>
        <v>-0.94607939621480353</v>
      </c>
      <c r="E306" s="307">
        <f t="shared" ca="1" si="125"/>
        <v>-4.5570167859333495</v>
      </c>
      <c r="F306" s="304">
        <f t="shared" ca="1" si="126"/>
        <v>4.6541882440679689</v>
      </c>
      <c r="G306" s="306">
        <f t="shared" ca="1" si="127"/>
        <v>14.713995277691369</v>
      </c>
      <c r="H306" s="307">
        <f t="shared" ca="1" si="128"/>
        <v>-82.678551510803416</v>
      </c>
      <c r="I306" s="304">
        <f t="shared" ca="1" si="129"/>
        <v>83.97764307812227</v>
      </c>
      <c r="J306" s="306">
        <f t="shared" ca="1" si="130"/>
        <v>621.49205622100021</v>
      </c>
      <c r="K306" s="307">
        <f t="shared" ca="1" si="131"/>
        <v>703.1514927423101</v>
      </c>
      <c r="L306" s="304">
        <f t="shared" ca="1" si="116"/>
        <v>938.44253830031914</v>
      </c>
      <c r="M306" s="306">
        <f t="shared" ca="1" si="132"/>
        <v>-1.3946739680680273</v>
      </c>
      <c r="N306" s="304">
        <f t="shared" ca="1" si="133"/>
        <v>-79.908932167061309</v>
      </c>
      <c r="P306" s="310">
        <f t="shared" ca="1" si="134"/>
        <v>23</v>
      </c>
      <c r="Q306" s="304">
        <f t="shared" ca="1" si="135"/>
        <v>0</v>
      </c>
      <c r="R306" s="306">
        <f t="shared" ca="1" si="136"/>
        <v>0</v>
      </c>
      <c r="S306" s="307">
        <f t="shared" ca="1" si="137"/>
        <v>3.0549999999999997</v>
      </c>
      <c r="T306" s="304">
        <f t="shared" ca="1" si="117"/>
        <v>29.969549999999998</v>
      </c>
      <c r="U306" s="311">
        <f t="shared" ca="1" si="118"/>
        <v>0</v>
      </c>
      <c r="V306" s="306">
        <f t="shared" ca="1" si="119"/>
        <v>1.141789424169428</v>
      </c>
      <c r="W306" s="304">
        <f t="shared" ca="1" si="120"/>
        <v>16.488693626439687</v>
      </c>
      <c r="Y306" s="314" t="str">
        <f t="shared" ca="1" si="138"/>
        <v/>
      </c>
      <c r="Z306" s="315" t="str">
        <f t="shared" ca="1" si="139"/>
        <v/>
      </c>
      <c r="AA306" s="316" t="str">
        <f t="shared" ca="1" si="140"/>
        <v/>
      </c>
      <c r="AC306" s="310" t="e">
        <f t="shared" ca="1" si="141"/>
        <v>#N/A</v>
      </c>
      <c r="AD306" s="323" t="e">
        <f t="shared" ca="1" si="142"/>
        <v>#N/A</v>
      </c>
      <c r="AE306" s="324" t="e">
        <f t="shared" ca="1" si="121"/>
        <v>#N/A</v>
      </c>
      <c r="AG306" s="306">
        <f t="shared" ca="1" si="143"/>
        <v>4.3171652352045413</v>
      </c>
      <c r="AH306" s="304">
        <f t="shared" ca="1" si="144"/>
        <v>-5.3374993087782379</v>
      </c>
    </row>
    <row r="307" spans="1:34" x14ac:dyDescent="0.2">
      <c r="A307" s="347">
        <f t="shared" ca="1" si="122"/>
        <v>0.1</v>
      </c>
      <c r="B307" s="304">
        <f t="shared" ca="1" si="123"/>
        <v>24.500000000000057</v>
      </c>
      <c r="D307" s="306">
        <f t="shared" ca="1" si="124"/>
        <v>-0.94567512329693759</v>
      </c>
      <c r="E307" s="307">
        <f t="shared" ca="1" si="125"/>
        <v>-4.496212145756596</v>
      </c>
      <c r="F307" s="304">
        <f t="shared" ca="1" si="126"/>
        <v>4.5945864991826859</v>
      </c>
      <c r="G307" s="306">
        <f t="shared" ca="1" si="127"/>
        <v>14.619427765361676</v>
      </c>
      <c r="H307" s="307">
        <f t="shared" ca="1" si="128"/>
        <v>-83.128172725379073</v>
      </c>
      <c r="I307" s="304">
        <f t="shared" ca="1" si="129"/>
        <v>84.403914416613915</v>
      </c>
      <c r="J307" s="306">
        <f t="shared" ca="1" si="130"/>
        <v>622.9587273731529</v>
      </c>
      <c r="K307" s="307">
        <f t="shared" ca="1" si="131"/>
        <v>694.86115653050092</v>
      </c>
      <c r="L307" s="304">
        <f t="shared" ca="1" si="116"/>
        <v>933.22537624374729</v>
      </c>
      <c r="M307" s="306">
        <f t="shared" ca="1" si="132"/>
        <v>-1.3967104175914766</v>
      </c>
      <c r="N307" s="304">
        <f t="shared" ca="1" si="133"/>
        <v>-80.025612129946381</v>
      </c>
      <c r="P307" s="310">
        <f t="shared" ca="1" si="134"/>
        <v>23</v>
      </c>
      <c r="Q307" s="304">
        <f t="shared" ca="1" si="135"/>
        <v>0</v>
      </c>
      <c r="R307" s="306">
        <f t="shared" ca="1" si="136"/>
        <v>0</v>
      </c>
      <c r="S307" s="307">
        <f t="shared" ca="1" si="137"/>
        <v>3.0549999999999997</v>
      </c>
      <c r="T307" s="304">
        <f t="shared" ca="1" si="117"/>
        <v>29.969549999999998</v>
      </c>
      <c r="U307" s="311">
        <f t="shared" ca="1" si="118"/>
        <v>0</v>
      </c>
      <c r="V307" s="306">
        <f t="shared" ca="1" si="119"/>
        <v>1.1427375571344429</v>
      </c>
      <c r="W307" s="304">
        <f t="shared" ca="1" si="120"/>
        <v>16.670343449322328</v>
      </c>
      <c r="Y307" s="314" t="str">
        <f t="shared" ca="1" si="138"/>
        <v/>
      </c>
      <c r="Z307" s="315" t="str">
        <f t="shared" ca="1" si="139"/>
        <v/>
      </c>
      <c r="AA307" s="316" t="str">
        <f t="shared" ca="1" si="140"/>
        <v/>
      </c>
      <c r="AC307" s="310" t="e">
        <f t="shared" ca="1" si="141"/>
        <v>#N/A</v>
      </c>
      <c r="AD307" s="323" t="e">
        <f t="shared" ca="1" si="142"/>
        <v>#N/A</v>
      </c>
      <c r="AE307" s="324" t="e">
        <f t="shared" ca="1" si="121"/>
        <v>#N/A</v>
      </c>
      <c r="AG307" s="306">
        <f t="shared" ca="1" si="143"/>
        <v>4.2609632169021374</v>
      </c>
      <c r="AH307" s="304">
        <f t="shared" ca="1" si="144"/>
        <v>-5.3972810561177376</v>
      </c>
    </row>
    <row r="308" spans="1:34" x14ac:dyDescent="0.2">
      <c r="A308" s="347">
        <f t="shared" ca="1" si="122"/>
        <v>0.1</v>
      </c>
      <c r="B308" s="304">
        <f t="shared" ca="1" si="123"/>
        <v>24.600000000000058</v>
      </c>
      <c r="D308" s="306">
        <f t="shared" ca="1" si="124"/>
        <v>-0.94515082591112354</v>
      </c>
      <c r="E308" s="307">
        <f t="shared" ca="1" si="125"/>
        <v>-4.4357362210831495</v>
      </c>
      <c r="F308" s="304">
        <f t="shared" ca="1" si="126"/>
        <v>4.5353132093329007</v>
      </c>
      <c r="G308" s="306">
        <f t="shared" ca="1" si="127"/>
        <v>14.524912682770564</v>
      </c>
      <c r="H308" s="307">
        <f t="shared" ca="1" si="128"/>
        <v>-83.571746347487391</v>
      </c>
      <c r="I308" s="304">
        <f t="shared" ca="1" si="129"/>
        <v>84.824582969861282</v>
      </c>
      <c r="J308" s="306">
        <f t="shared" ca="1" si="130"/>
        <v>624.41594439555956</v>
      </c>
      <c r="K308" s="307">
        <f t="shared" ca="1" si="131"/>
        <v>686.52616057685759</v>
      </c>
      <c r="L308" s="304">
        <f t="shared" ca="1" si="116"/>
        <v>928.01586234923798</v>
      </c>
      <c r="M308" s="306">
        <f t="shared" ca="1" si="132"/>
        <v>-1.3987135762564036</v>
      </c>
      <c r="N308" s="304">
        <f t="shared" ca="1" si="133"/>
        <v>-80.14038466714176</v>
      </c>
      <c r="P308" s="310">
        <f t="shared" ca="1" si="134"/>
        <v>23</v>
      </c>
      <c r="Q308" s="304">
        <f t="shared" ca="1" si="135"/>
        <v>0</v>
      </c>
      <c r="R308" s="306">
        <f t="shared" ca="1" si="136"/>
        <v>0</v>
      </c>
      <c r="S308" s="307">
        <f t="shared" ca="1" si="137"/>
        <v>3.0549999999999997</v>
      </c>
      <c r="T308" s="304">
        <f t="shared" ca="1" si="117"/>
        <v>29.969549999999998</v>
      </c>
      <c r="U308" s="311">
        <f t="shared" ca="1" si="118"/>
        <v>0</v>
      </c>
      <c r="V308" s="306">
        <f t="shared" ca="1" si="119"/>
        <v>1.1436915637571505</v>
      </c>
      <c r="W308" s="304">
        <f t="shared" ca="1" si="120"/>
        <v>16.8509835010634</v>
      </c>
      <c r="Y308" s="314" t="str">
        <f t="shared" ca="1" si="138"/>
        <v/>
      </c>
      <c r="Z308" s="315" t="str">
        <f t="shared" ca="1" si="139"/>
        <v/>
      </c>
      <c r="AA308" s="316" t="str">
        <f t="shared" ca="1" si="140"/>
        <v/>
      </c>
      <c r="AC308" s="310" t="e">
        <f t="shared" ca="1" si="141"/>
        <v>#N/A</v>
      </c>
      <c r="AD308" s="323" t="e">
        <f t="shared" ca="1" si="142"/>
        <v>#N/A</v>
      </c>
      <c r="AE308" s="324" t="e">
        <f t="shared" ca="1" si="121"/>
        <v>#N/A</v>
      </c>
      <c r="AG308" s="306">
        <f t="shared" ca="1" si="143"/>
        <v>4.2049836785031802</v>
      </c>
      <c r="AH308" s="304">
        <f t="shared" ca="1" si="144"/>
        <v>-5.4567408999418427</v>
      </c>
    </row>
    <row r="309" spans="1:34" x14ac:dyDescent="0.2">
      <c r="A309" s="347">
        <f t="shared" ca="1" si="122"/>
        <v>0.1</v>
      </c>
      <c r="B309" s="304">
        <f t="shared" ca="1" si="123"/>
        <v>24.70000000000006</v>
      </c>
      <c r="D309" s="306">
        <f t="shared" ca="1" si="124"/>
        <v>-0.94450842444392347</v>
      </c>
      <c r="E309" s="307">
        <f t="shared" ca="1" si="125"/>
        <v>-4.3755977289058539</v>
      </c>
      <c r="F309" s="304">
        <f t="shared" ca="1" si="126"/>
        <v>4.4763770673449317</v>
      </c>
      <c r="G309" s="306">
        <f t="shared" ca="1" si="127"/>
        <v>14.430461840326172</v>
      </c>
      <c r="H309" s="307">
        <f t="shared" ca="1" si="128"/>
        <v>-84.009306120377971</v>
      </c>
      <c r="I309" s="304">
        <f t="shared" ca="1" si="129"/>
        <v>85.239672358312632</v>
      </c>
      <c r="J309" s="306">
        <f t="shared" ca="1" si="130"/>
        <v>625.86371312171445</v>
      </c>
      <c r="K309" s="307">
        <f t="shared" ca="1" si="131"/>
        <v>678.14710795346434</v>
      </c>
      <c r="L309" s="304">
        <f t="shared" ca="1" si="116"/>
        <v>922.81573861099014</v>
      </c>
      <c r="M309" s="306">
        <f t="shared" ca="1" si="132"/>
        <v>-1.4006842707989384</v>
      </c>
      <c r="N309" s="304">
        <f t="shared" ca="1" si="133"/>
        <v>-80.253297147138468</v>
      </c>
      <c r="P309" s="310">
        <f t="shared" ca="1" si="134"/>
        <v>23</v>
      </c>
      <c r="Q309" s="304">
        <f t="shared" ca="1" si="135"/>
        <v>0</v>
      </c>
      <c r="R309" s="306">
        <f t="shared" ca="1" si="136"/>
        <v>0</v>
      </c>
      <c r="S309" s="307">
        <f t="shared" ca="1" si="137"/>
        <v>3.0549999999999997</v>
      </c>
      <c r="T309" s="304">
        <f t="shared" ca="1" si="117"/>
        <v>29.969549999999998</v>
      </c>
      <c r="U309" s="311">
        <f t="shared" ca="1" si="118"/>
        <v>0</v>
      </c>
      <c r="V309" s="306">
        <f t="shared" ca="1" si="119"/>
        <v>1.1446513882113289</v>
      </c>
      <c r="W309" s="304">
        <f t="shared" ca="1" si="120"/>
        <v>17.030588370625139</v>
      </c>
      <c r="Y309" s="314" t="str">
        <f t="shared" ca="1" si="138"/>
        <v/>
      </c>
      <c r="Z309" s="315" t="str">
        <f t="shared" ca="1" si="139"/>
        <v/>
      </c>
      <c r="AA309" s="316" t="str">
        <f t="shared" ca="1" si="140"/>
        <v/>
      </c>
      <c r="AC309" s="310" t="e">
        <f t="shared" ca="1" si="141"/>
        <v>#N/A</v>
      </c>
      <c r="AD309" s="323" t="e">
        <f t="shared" ca="1" si="142"/>
        <v>#N/A</v>
      </c>
      <c r="AE309" s="324" t="e">
        <f t="shared" ca="1" si="121"/>
        <v>#N/A</v>
      </c>
      <c r="AG309" s="306">
        <f t="shared" ca="1" si="143"/>
        <v>4.1492386853304719</v>
      </c>
      <c r="AH309" s="304">
        <f t="shared" ca="1" si="144"/>
        <v>-5.5158702131140434</v>
      </c>
    </row>
    <row r="310" spans="1:34" x14ac:dyDescent="0.2">
      <c r="A310" s="347">
        <f t="shared" ca="1" si="122"/>
        <v>0.1</v>
      </c>
      <c r="B310" s="304">
        <f t="shared" ca="1" si="123"/>
        <v>24.800000000000061</v>
      </c>
      <c r="D310" s="306">
        <f t="shared" ca="1" si="124"/>
        <v>-0.94374985212692808</v>
      </c>
      <c r="E310" s="307">
        <f t="shared" ca="1" si="125"/>
        <v>-4.3158050736233076</v>
      </c>
      <c r="F310" s="304">
        <f t="shared" ca="1" si="126"/>
        <v>4.4177864612158748</v>
      </c>
      <c r="G310" s="306">
        <f t="shared" ca="1" si="127"/>
        <v>14.33608685511348</v>
      </c>
      <c r="H310" s="307">
        <f t="shared" ca="1" si="128"/>
        <v>-84.440886627740298</v>
      </c>
      <c r="I310" s="304">
        <f t="shared" ca="1" si="129"/>
        <v>85.649207356497158</v>
      </c>
      <c r="J310" s="306">
        <f t="shared" ca="1" si="130"/>
        <v>627.30204055648642</v>
      </c>
      <c r="K310" s="307">
        <f t="shared" ca="1" si="131"/>
        <v>669.7245983160584</v>
      </c>
      <c r="L310" s="304">
        <f t="shared" ca="1" si="116"/>
        <v>917.62676926729716</v>
      </c>
      <c r="M310" s="306">
        <f t="shared" ca="1" si="132"/>
        <v>-1.4026233001828396</v>
      </c>
      <c r="N310" s="304">
        <f t="shared" ca="1" si="133"/>
        <v>-80.364395347187866</v>
      </c>
      <c r="P310" s="310">
        <f t="shared" ca="1" si="134"/>
        <v>23</v>
      </c>
      <c r="Q310" s="304">
        <f t="shared" ca="1" si="135"/>
        <v>0</v>
      </c>
      <c r="R310" s="306">
        <f t="shared" ca="1" si="136"/>
        <v>0</v>
      </c>
      <c r="S310" s="307">
        <f t="shared" ca="1" si="137"/>
        <v>3.0549999999999997</v>
      </c>
      <c r="T310" s="304">
        <f t="shared" ca="1" si="117"/>
        <v>29.969549999999998</v>
      </c>
      <c r="U310" s="311">
        <f t="shared" ca="1" si="118"/>
        <v>0</v>
      </c>
      <c r="V310" s="306">
        <f t="shared" ca="1" si="119"/>
        <v>1.1456169749350209</v>
      </c>
      <c r="W310" s="304">
        <f t="shared" ca="1" si="120"/>
        <v>17.209133583699291</v>
      </c>
      <c r="Y310" s="314" t="str">
        <f t="shared" ca="1" si="138"/>
        <v/>
      </c>
      <c r="Z310" s="315" t="str">
        <f t="shared" ca="1" si="139"/>
        <v/>
      </c>
      <c r="AA310" s="316" t="str">
        <f t="shared" ca="1" si="140"/>
        <v/>
      </c>
      <c r="AC310" s="310" t="e">
        <f t="shared" ca="1" si="141"/>
        <v>#N/A</v>
      </c>
      <c r="AD310" s="323" t="e">
        <f t="shared" ca="1" si="142"/>
        <v>#N/A</v>
      </c>
      <c r="AE310" s="324" t="e">
        <f t="shared" ca="1" si="121"/>
        <v>#N/A</v>
      </c>
      <c r="AG310" s="306">
        <f t="shared" ca="1" si="143"/>
        <v>4.0937398479329072</v>
      </c>
      <c r="AH310" s="304">
        <f t="shared" ca="1" si="144"/>
        <v>-5.5746606777823704</v>
      </c>
    </row>
    <row r="311" spans="1:34" x14ac:dyDescent="0.2">
      <c r="A311" s="347">
        <f t="shared" ca="1" si="122"/>
        <v>0.1</v>
      </c>
      <c r="B311" s="304">
        <f t="shared" ca="1" si="123"/>
        <v>24.900000000000063</v>
      </c>
      <c r="D311" s="306">
        <f t="shared" ca="1" si="124"/>
        <v>-0.94287705343032913</v>
      </c>
      <c r="E311" s="307">
        <f t="shared" ca="1" si="125"/>
        <v>-4.2563663496702508</v>
      </c>
      <c r="F311" s="304">
        <f t="shared" ca="1" si="126"/>
        <v>4.3595494767797645</v>
      </c>
      <c r="G311" s="306">
        <f t="shared" ca="1" si="127"/>
        <v>14.241799149770447</v>
      </c>
      <c r="H311" s="307">
        <f t="shared" ca="1" si="128"/>
        <v>-84.866523262707318</v>
      </c>
      <c r="I311" s="304">
        <f t="shared" ca="1" si="129"/>
        <v>86.053213848885648</v>
      </c>
      <c r="J311" s="306">
        <f t="shared" ca="1" si="130"/>
        <v>628.73093485673064</v>
      </c>
      <c r="K311" s="307">
        <f t="shared" ca="1" si="131"/>
        <v>661.259227821536</v>
      </c>
      <c r="L311" s="304">
        <f t="shared" ca="1" si="116"/>
        <v>912.4507410402781</v>
      </c>
      <c r="M311" s="306">
        <f t="shared" ca="1" si="132"/>
        <v>-1.4045314367380499</v>
      </c>
      <c r="N311" s="304">
        <f t="shared" ca="1" si="133"/>
        <v>-80.473723518536048</v>
      </c>
      <c r="P311" s="310">
        <f t="shared" ca="1" si="134"/>
        <v>23</v>
      </c>
      <c r="Q311" s="304">
        <f t="shared" ca="1" si="135"/>
        <v>0</v>
      </c>
      <c r="R311" s="306">
        <f t="shared" ca="1" si="136"/>
        <v>0</v>
      </c>
      <c r="S311" s="307">
        <f t="shared" ca="1" si="137"/>
        <v>3.0549999999999997</v>
      </c>
      <c r="T311" s="304">
        <f t="shared" ca="1" si="117"/>
        <v>29.969549999999998</v>
      </c>
      <c r="U311" s="311">
        <f t="shared" ca="1" si="118"/>
        <v>0</v>
      </c>
      <c r="V311" s="306">
        <f t="shared" ca="1" si="119"/>
        <v>1.1465882686384756</v>
      </c>
      <c r="W311" s="304">
        <f t="shared" ca="1" si="120"/>
        <v>17.386595594048913</v>
      </c>
      <c r="Y311" s="314" t="str">
        <f t="shared" ca="1" si="138"/>
        <v/>
      </c>
      <c r="Z311" s="315" t="str">
        <f t="shared" ca="1" si="139"/>
        <v/>
      </c>
      <c r="AA311" s="316" t="str">
        <f t="shared" ca="1" si="140"/>
        <v/>
      </c>
      <c r="AC311" s="310" t="e">
        <f t="shared" ca="1" si="141"/>
        <v>#N/A</v>
      </c>
      <c r="AD311" s="323" t="e">
        <f t="shared" ca="1" si="142"/>
        <v>#N/A</v>
      </c>
      <c r="AE311" s="324" t="e">
        <f t="shared" ca="1" si="121"/>
        <v>#N/A</v>
      </c>
      <c r="AG311" s="306">
        <f t="shared" ca="1" si="143"/>
        <v>4.0384983320073307</v>
      </c>
      <c r="AH311" s="304">
        <f t="shared" ca="1" si="144"/>
        <v>-5.6331042827166264</v>
      </c>
    </row>
    <row r="312" spans="1:34" x14ac:dyDescent="0.2">
      <c r="A312" s="347">
        <f t="shared" ca="1" si="122"/>
        <v>0.1</v>
      </c>
      <c r="B312" s="304">
        <f t="shared" ca="1" si="123"/>
        <v>25.000000000000064</v>
      </c>
      <c r="D312" s="306">
        <f t="shared" ca="1" si="124"/>
        <v>-0.94189198250100503</v>
      </c>
      <c r="E312" s="307">
        <f t="shared" ca="1" si="125"/>
        <v>-4.1972893443264558</v>
      </c>
      <c r="F312" s="304">
        <f t="shared" ca="1" si="126"/>
        <v>4.301673900552677</v>
      </c>
      <c r="G312" s="306">
        <f t="shared" ca="1" si="127"/>
        <v>14.147609951520346</v>
      </c>
      <c r="H312" s="307">
        <f t="shared" ca="1" si="128"/>
        <v>-85.286252197139959</v>
      </c>
      <c r="I312" s="304">
        <f t="shared" ca="1" si="129"/>
        <v>86.451718786699189</v>
      </c>
      <c r="J312" s="306">
        <f t="shared" ca="1" si="130"/>
        <v>630.15040531179523</v>
      </c>
      <c r="K312" s="307">
        <f t="shared" ca="1" si="131"/>
        <v>652.75158904854368</v>
      </c>
      <c r="L312" s="304">
        <f t="shared" ca="1" si="116"/>
        <v>907.28946335776357</v>
      </c>
      <c r="M312" s="306">
        <f t="shared" ca="1" si="132"/>
        <v>-1.4064094272447942</v>
      </c>
      <c r="N312" s="304">
        <f t="shared" ca="1" si="133"/>
        <v>-80.581324448538126</v>
      </c>
      <c r="P312" s="310">
        <f t="shared" ca="1" si="134"/>
        <v>23</v>
      </c>
      <c r="Q312" s="304">
        <f t="shared" ca="1" si="135"/>
        <v>0</v>
      </c>
      <c r="R312" s="306">
        <f t="shared" ca="1" si="136"/>
        <v>0</v>
      </c>
      <c r="S312" s="307">
        <f t="shared" ca="1" si="137"/>
        <v>3.0549999999999997</v>
      </c>
      <c r="T312" s="304">
        <f t="shared" ca="1" si="117"/>
        <v>29.969549999999998</v>
      </c>
      <c r="U312" s="311">
        <f t="shared" ca="1" si="118"/>
        <v>0</v>
      </c>
      <c r="V312" s="306">
        <f t="shared" ca="1" si="119"/>
        <v>1.1475652143118327</v>
      </c>
      <c r="W312" s="304">
        <f t="shared" ca="1" si="120"/>
        <v>17.562951774352189</v>
      </c>
      <c r="Y312" s="314" t="str">
        <f t="shared" ca="1" si="138"/>
        <v/>
      </c>
      <c r="Z312" s="315" t="str">
        <f t="shared" ca="1" si="139"/>
        <v/>
      </c>
      <c r="AA312" s="316" t="str">
        <f t="shared" ca="1" si="140"/>
        <v/>
      </c>
      <c r="AC312" s="310">
        <f t="shared" ca="1" si="141"/>
        <v>25.000000000000064</v>
      </c>
      <c r="AD312" s="323">
        <f t="shared" ca="1" si="142"/>
        <v>630.15040531179523</v>
      </c>
      <c r="AE312" s="324" t="e">
        <f t="shared" ca="1" si="121"/>
        <v>#N/A</v>
      </c>
      <c r="AG312" s="306">
        <f t="shared" ca="1" si="143"/>
        <v>3.9835248680776072</v>
      </c>
      <c r="AH312" s="304">
        <f t="shared" ca="1" si="144"/>
        <v>-5.6911933204742766</v>
      </c>
    </row>
    <row r="313" spans="1:34" x14ac:dyDescent="0.2">
      <c r="A313" s="347">
        <f t="shared" ca="1" si="122"/>
        <v>0.1</v>
      </c>
      <c r="B313" s="304">
        <f t="shared" ca="1" si="123"/>
        <v>25.100000000000065</v>
      </c>
      <c r="D313" s="306">
        <f t="shared" ca="1" si="124"/>
        <v>-0.94079660164484991</v>
      </c>
      <c r="E313" s="307">
        <f t="shared" ca="1" si="125"/>
        <v>-4.1385815406953359</v>
      </c>
      <c r="F313" s="304">
        <f t="shared" ca="1" si="126"/>
        <v>4.2441672227482599</v>
      </c>
      <c r="G313" s="306">
        <f t="shared" ca="1" si="127"/>
        <v>14.053530291355861</v>
      </c>
      <c r="H313" s="307">
        <f t="shared" ca="1" si="128"/>
        <v>-85.700110351209489</v>
      </c>
      <c r="I313" s="304">
        <f t="shared" ca="1" si="129"/>
        <v>86.844750145645193</v>
      </c>
      <c r="J313" s="306">
        <f t="shared" ca="1" si="130"/>
        <v>631.56046232393908</v>
      </c>
      <c r="K313" s="307">
        <f t="shared" ca="1" si="131"/>
        <v>644.20227092112623</v>
      </c>
      <c r="L313" s="304">
        <f t="shared" ca="1" si="116"/>
        <v>902.14476855478347</v>
      </c>
      <c r="M313" s="306">
        <f t="shared" ca="1" si="132"/>
        <v>-1.4082579939661815</v>
      </c>
      <c r="N313" s="304">
        <f t="shared" ca="1" si="133"/>
        <v>-80.687239519821944</v>
      </c>
      <c r="P313" s="310">
        <f t="shared" ca="1" si="134"/>
        <v>23</v>
      </c>
      <c r="Q313" s="304">
        <f t="shared" ca="1" si="135"/>
        <v>0</v>
      </c>
      <c r="R313" s="306">
        <f t="shared" ca="1" si="136"/>
        <v>0</v>
      </c>
      <c r="S313" s="307">
        <f t="shared" ca="1" si="137"/>
        <v>3.0549999999999997</v>
      </c>
      <c r="T313" s="304">
        <f t="shared" ca="1" si="117"/>
        <v>29.969549999999998</v>
      </c>
      <c r="U313" s="311">
        <f t="shared" ca="1" si="118"/>
        <v>0</v>
      </c>
      <c r="V313" s="306">
        <f t="shared" ca="1" si="119"/>
        <v>1.1485477572325522</v>
      </c>
      <c r="W313" s="304">
        <f t="shared" ca="1" si="120"/>
        <v>17.738180406573886</v>
      </c>
      <c r="Y313" s="314" t="str">
        <f t="shared" ca="1" si="138"/>
        <v/>
      </c>
      <c r="Z313" s="315" t="str">
        <f t="shared" ca="1" si="139"/>
        <v/>
      </c>
      <c r="AA313" s="316" t="str">
        <f t="shared" ca="1" si="140"/>
        <v/>
      </c>
      <c r="AC313" s="310" t="e">
        <f t="shared" ca="1" si="141"/>
        <v>#N/A</v>
      </c>
      <c r="AD313" s="323" t="e">
        <f t="shared" ca="1" si="142"/>
        <v>#N/A</v>
      </c>
      <c r="AE313" s="324" t="e">
        <f t="shared" ca="1" si="121"/>
        <v>#N/A</v>
      </c>
      <c r="AG313" s="306">
        <f t="shared" ca="1" si="143"/>
        <v>3.9288297609490641</v>
      </c>
      <c r="AH313" s="304">
        <f t="shared" ca="1" si="144"/>
        <v>-5.7489203844033359</v>
      </c>
    </row>
    <row r="314" spans="1:34" x14ac:dyDescent="0.2">
      <c r="A314" s="347">
        <f t="shared" ca="1" si="122"/>
        <v>0.1</v>
      </c>
      <c r="B314" s="304">
        <f t="shared" ca="1" si="123"/>
        <v>25.200000000000067</v>
      </c>
      <c r="D314" s="306">
        <f t="shared" ca="1" si="124"/>
        <v>-0.93959287985306728</v>
      </c>
      <c r="E314" s="307">
        <f t="shared" ca="1" si="125"/>
        <v>-4.0802501208434938</v>
      </c>
      <c r="F314" s="304">
        <f t="shared" ca="1" si="126"/>
        <v>4.1870366404551476</v>
      </c>
      <c r="G314" s="306">
        <f t="shared" ca="1" si="127"/>
        <v>13.959571003370554</v>
      </c>
      <c r="H314" s="307">
        <f t="shared" ca="1" si="128"/>
        <v>-86.10813536329384</v>
      </c>
      <c r="I314" s="304">
        <f t="shared" ca="1" si="129"/>
        <v>87.232336884560638</v>
      </c>
      <c r="J314" s="306">
        <f t="shared" ca="1" si="130"/>
        <v>632.96111738867535</v>
      </c>
      <c r="K314" s="307">
        <f t="shared" ca="1" si="131"/>
        <v>635.61185863540106</v>
      </c>
      <c r="L314" s="304">
        <f t="shared" ca="1" si="116"/>
        <v>897.01851205193611</v>
      </c>
      <c r="M314" s="306">
        <f t="shared" ca="1" si="132"/>
        <v>-1.4100778356320904</v>
      </c>
      <c r="N314" s="304">
        <f t="shared" ca="1" si="133"/>
        <v>-80.791508766660584</v>
      </c>
      <c r="P314" s="310">
        <f t="shared" ca="1" si="134"/>
        <v>23</v>
      </c>
      <c r="Q314" s="304">
        <f t="shared" ca="1" si="135"/>
        <v>0</v>
      </c>
      <c r="R314" s="306">
        <f t="shared" ca="1" si="136"/>
        <v>0</v>
      </c>
      <c r="S314" s="307">
        <f t="shared" ca="1" si="137"/>
        <v>3.0549999999999997</v>
      </c>
      <c r="T314" s="304">
        <f t="shared" ca="1" si="117"/>
        <v>29.969549999999998</v>
      </c>
      <c r="U314" s="311">
        <f t="shared" ca="1" si="118"/>
        <v>0</v>
      </c>
      <c r="V314" s="306">
        <f t="shared" ca="1" si="119"/>
        <v>1.1495358429725906</v>
      </c>
      <c r="W314" s="304">
        <f t="shared" ca="1" si="120"/>
        <v>17.912260671889378</v>
      </c>
      <c r="Y314" s="314" t="str">
        <f t="shared" ca="1" si="138"/>
        <v/>
      </c>
      <c r="Z314" s="315" t="str">
        <f t="shared" ca="1" si="139"/>
        <v/>
      </c>
      <c r="AA314" s="316" t="str">
        <f t="shared" ca="1" si="140"/>
        <v/>
      </c>
      <c r="AC314" s="310" t="e">
        <f t="shared" ca="1" si="141"/>
        <v>#N/A</v>
      </c>
      <c r="AD314" s="323" t="e">
        <f t="shared" ca="1" si="142"/>
        <v>#N/A</v>
      </c>
      <c r="AE314" s="324" t="e">
        <f t="shared" ca="1" si="121"/>
        <v>#N/A</v>
      </c>
      <c r="AG314" s="306">
        <f t="shared" ca="1" si="143"/>
        <v>3.8744228989544531</v>
      </c>
      <c r="AH314" s="304">
        <f t="shared" ca="1" si="144"/>
        <v>-5.806278365490634</v>
      </c>
    </row>
    <row r="315" spans="1:34" x14ac:dyDescent="0.2">
      <c r="A315" s="347">
        <f t="shared" ca="1" si="122"/>
        <v>0.1</v>
      </c>
      <c r="B315" s="304">
        <f t="shared" ca="1" si="123"/>
        <v>25.300000000000068</v>
      </c>
      <c r="D315" s="306">
        <f t="shared" ca="1" si="124"/>
        <v>-0.93828279137211235</v>
      </c>
      <c r="E315" s="307">
        <f t="shared" ca="1" si="125"/>
        <v>-4.0223019690926556</v>
      </c>
      <c r="F315" s="304">
        <f t="shared" ca="1" si="126"/>
        <v>4.1302890609679723</v>
      </c>
      <c r="G315" s="306">
        <f t="shared" ca="1" si="127"/>
        <v>13.865742724233343</v>
      </c>
      <c r="H315" s="307">
        <f t="shared" ca="1" si="128"/>
        <v>-86.510365560203113</v>
      </c>
      <c r="I315" s="304">
        <f t="shared" ca="1" si="129"/>
        <v>87.614508904944543</v>
      </c>
      <c r="J315" s="306">
        <f t="shared" ca="1" si="130"/>
        <v>634.35238307505551</v>
      </c>
      <c r="K315" s="307">
        <f t="shared" ca="1" si="131"/>
        <v>626.9809335892262</v>
      </c>
      <c r="L315" s="304">
        <f t="shared" ca="1" si="116"/>
        <v>891.91257250776516</v>
      </c>
      <c r="M315" s="306">
        <f t="shared" ca="1" si="132"/>
        <v>-1.4118696283769536</v>
      </c>
      <c r="N315" s="304">
        <f t="shared" ca="1" si="133"/>
        <v>-80.894170928703417</v>
      </c>
      <c r="P315" s="310">
        <f t="shared" ca="1" si="134"/>
        <v>23</v>
      </c>
      <c r="Q315" s="304">
        <f t="shared" ca="1" si="135"/>
        <v>0</v>
      </c>
      <c r="R315" s="306">
        <f t="shared" ca="1" si="136"/>
        <v>0</v>
      </c>
      <c r="S315" s="307">
        <f t="shared" ca="1" si="137"/>
        <v>3.0549999999999997</v>
      </c>
      <c r="T315" s="304">
        <f t="shared" ca="1" si="117"/>
        <v>29.969549999999998</v>
      </c>
      <c r="U315" s="311">
        <f t="shared" ca="1" si="118"/>
        <v>0</v>
      </c>
      <c r="V315" s="306">
        <f t="shared" ca="1" si="119"/>
        <v>1.1505294174053269</v>
      </c>
      <c r="W315" s="304">
        <f t="shared" ca="1" si="120"/>
        <v>18.085172640186261</v>
      </c>
      <c r="Y315" s="314" t="str">
        <f t="shared" ca="1" si="138"/>
        <v/>
      </c>
      <c r="Z315" s="315" t="str">
        <f t="shared" ca="1" si="139"/>
        <v/>
      </c>
      <c r="AA315" s="316" t="str">
        <f t="shared" ca="1" si="140"/>
        <v/>
      </c>
      <c r="AC315" s="310" t="e">
        <f t="shared" ca="1" si="141"/>
        <v>#N/A</v>
      </c>
      <c r="AD315" s="323" t="e">
        <f t="shared" ca="1" si="142"/>
        <v>#N/A</v>
      </c>
      <c r="AE315" s="324" t="e">
        <f t="shared" ca="1" si="121"/>
        <v>#N/A</v>
      </c>
      <c r="AG315" s="306">
        <f t="shared" ca="1" si="143"/>
        <v>3.8203137630061272</v>
      </c>
      <c r="AH315" s="304">
        <f t="shared" ca="1" si="144"/>
        <v>-5.8632604490636266</v>
      </c>
    </row>
    <row r="316" spans="1:34" x14ac:dyDescent="0.2">
      <c r="A316" s="347">
        <f t="shared" ca="1" si="122"/>
        <v>0.1</v>
      </c>
      <c r="B316" s="304">
        <f t="shared" ca="1" si="123"/>
        <v>25.40000000000007</v>
      </c>
      <c r="D316" s="306">
        <f t="shared" ca="1" si="124"/>
        <v>-0.93686831431697526</v>
      </c>
      <c r="E316" s="307">
        <f t="shared" ca="1" si="125"/>
        <v>-3.9647436754554333</v>
      </c>
      <c r="F316" s="304">
        <f t="shared" ca="1" si="126"/>
        <v>4.0739311052636848</v>
      </c>
      <c r="G316" s="306">
        <f t="shared" ca="1" si="127"/>
        <v>13.772055892801646</v>
      </c>
      <c r="H316" s="307">
        <f t="shared" ca="1" si="128"/>
        <v>-86.906839927748649</v>
      </c>
      <c r="I316" s="304">
        <f t="shared" ca="1" si="129"/>
        <v>87.99129701136232</v>
      </c>
      <c r="J316" s="306">
        <f t="shared" ca="1" si="130"/>
        <v>635.73427300590731</v>
      </c>
      <c r="K316" s="307">
        <f t="shared" ca="1" si="131"/>
        <v>618.31007331482863</v>
      </c>
      <c r="L316" s="304">
        <f t="shared" ca="1" si="116"/>
        <v>886.82885194209723</v>
      </c>
      <c r="M316" s="306">
        <f t="shared" ca="1" si="132"/>
        <v>-1.4136340266338974</v>
      </c>
      <c r="N316" s="304">
        <f t="shared" ca="1" si="133"/>
        <v>-80.995263502206527</v>
      </c>
      <c r="P316" s="310">
        <f t="shared" ca="1" si="134"/>
        <v>23</v>
      </c>
      <c r="Q316" s="304">
        <f t="shared" ca="1" si="135"/>
        <v>0</v>
      </c>
      <c r="R316" s="306">
        <f t="shared" ca="1" si="136"/>
        <v>0</v>
      </c>
      <c r="S316" s="307">
        <f t="shared" ca="1" si="137"/>
        <v>3.0549999999999997</v>
      </c>
      <c r="T316" s="304">
        <f t="shared" ca="1" si="117"/>
        <v>29.969549999999998</v>
      </c>
      <c r="U316" s="311">
        <f t="shared" ca="1" si="118"/>
        <v>0</v>
      </c>
      <c r="V316" s="306">
        <f t="shared" ca="1" si="119"/>
        <v>1.1515284267122392</v>
      </c>
      <c r="W316" s="304">
        <f t="shared" ca="1" si="120"/>
        <v>18.256897259167943</v>
      </c>
      <c r="Y316" s="314" t="str">
        <f t="shared" ca="1" si="138"/>
        <v/>
      </c>
      <c r="Z316" s="315" t="str">
        <f t="shared" ca="1" si="139"/>
        <v/>
      </c>
      <c r="AA316" s="316" t="str">
        <f t="shared" ca="1" si="140"/>
        <v/>
      </c>
      <c r="AC316" s="310" t="e">
        <f t="shared" ca="1" si="141"/>
        <v>#N/A</v>
      </c>
      <c r="AD316" s="323" t="e">
        <f t="shared" ca="1" si="142"/>
        <v>#N/A</v>
      </c>
      <c r="AE316" s="324" t="e">
        <f t="shared" ca="1" si="121"/>
        <v>#N/A</v>
      </c>
      <c r="AG316" s="306">
        <f t="shared" ca="1" si="143"/>
        <v>3.7665114354675531</v>
      </c>
      <c r="AH316" s="304">
        <f t="shared" ca="1" si="144"/>
        <v>-5.9198601113539322</v>
      </c>
    </row>
    <row r="317" spans="1:34" x14ac:dyDescent="0.2">
      <c r="A317" s="347">
        <f t="shared" ca="1" si="122"/>
        <v>0.1</v>
      </c>
      <c r="B317" s="304">
        <f t="shared" ca="1" si="123"/>
        <v>25.500000000000071</v>
      </c>
      <c r="D317" s="306">
        <f t="shared" ca="1" si="124"/>
        <v>-0.93535142932744564</v>
      </c>
      <c r="E317" s="307">
        <f t="shared" ca="1" si="125"/>
        <v>-3.9075815392065811</v>
      </c>
      <c r="F317" s="304">
        <f t="shared" ca="1" si="126"/>
        <v>4.0179691116150913</v>
      </c>
      <c r="G317" s="306">
        <f t="shared" ca="1" si="127"/>
        <v>13.678520749868902</v>
      </c>
      <c r="H317" s="307">
        <f t="shared" ca="1" si="128"/>
        <v>-87.297598081669307</v>
      </c>
      <c r="I317" s="304">
        <f t="shared" ca="1" si="129"/>
        <v>88.362732872706388</v>
      </c>
      <c r="J317" s="306">
        <f t="shared" ca="1" si="130"/>
        <v>637.10680183804084</v>
      </c>
      <c r="K317" s="307">
        <f t="shared" ca="1" si="131"/>
        <v>609.59985141435777</v>
      </c>
      <c r="L317" s="304">
        <f t="shared" ca="1" si="116"/>
        <v>881.76927582713142</v>
      </c>
      <c r="M317" s="306">
        <f t="shared" ca="1" si="132"/>
        <v>-1.4153716639875495</v>
      </c>
      <c r="N317" s="304">
        <f t="shared" ca="1" si="133"/>
        <v>-81.094822788895073</v>
      </c>
      <c r="P317" s="310">
        <f t="shared" ca="1" si="134"/>
        <v>23</v>
      </c>
      <c r="Q317" s="304">
        <f t="shared" ca="1" si="135"/>
        <v>0</v>
      </c>
      <c r="R317" s="306">
        <f t="shared" ca="1" si="136"/>
        <v>0</v>
      </c>
      <c r="S317" s="307">
        <f t="shared" ca="1" si="137"/>
        <v>3.0549999999999997</v>
      </c>
      <c r="T317" s="304">
        <f t="shared" ca="1" si="117"/>
        <v>29.969549999999998</v>
      </c>
      <c r="U317" s="311">
        <f t="shared" ca="1" si="118"/>
        <v>0</v>
      </c>
      <c r="V317" s="306">
        <f t="shared" ca="1" si="119"/>
        <v>1.1525328173893352</v>
      </c>
      <c r="W317" s="304">
        <f t="shared" ca="1" si="120"/>
        <v>18.427416343083493</v>
      </c>
      <c r="Y317" s="314" t="str">
        <f t="shared" ca="1" si="138"/>
        <v/>
      </c>
      <c r="Z317" s="315" t="str">
        <f t="shared" ca="1" si="139"/>
        <v/>
      </c>
      <c r="AA317" s="316" t="str">
        <f t="shared" ca="1" si="140"/>
        <v/>
      </c>
      <c r="AC317" s="310" t="e">
        <f t="shared" ca="1" si="141"/>
        <v>#N/A</v>
      </c>
      <c r="AD317" s="323" t="e">
        <f t="shared" ca="1" si="142"/>
        <v>#N/A</v>
      </c>
      <c r="AE317" s="324" t="e">
        <f t="shared" ca="1" si="121"/>
        <v>#N/A</v>
      </c>
      <c r="AG317" s="306">
        <f t="shared" ca="1" si="143"/>
        <v>3.7130246088559637</v>
      </c>
      <c r="AH317" s="304">
        <f t="shared" ca="1" si="144"/>
        <v>-5.976071115930587</v>
      </c>
    </row>
    <row r="318" spans="1:34" x14ac:dyDescent="0.2">
      <c r="A318" s="347">
        <f t="shared" ca="1" si="122"/>
        <v>0.1</v>
      </c>
      <c r="B318" s="304">
        <f t="shared" ca="1" si="123"/>
        <v>25.600000000000072</v>
      </c>
      <c r="D318" s="306">
        <f t="shared" ca="1" si="124"/>
        <v>-0.93373411826701203</v>
      </c>
      <c r="E318" s="307">
        <f t="shared" ca="1" si="125"/>
        <v>-3.8508215725814692</v>
      </c>
      <c r="F318" s="304">
        <f t="shared" ca="1" si="126"/>
        <v>3.9624091393336318</v>
      </c>
      <c r="G318" s="306">
        <f t="shared" ca="1" si="127"/>
        <v>13.585147338042201</v>
      </c>
      <c r="H318" s="307">
        <f t="shared" ca="1" si="128"/>
        <v>-87.68268023892746</v>
      </c>
      <c r="I318" s="304">
        <f t="shared" ca="1" si="129"/>
        <v>88.728848984297741</v>
      </c>
      <c r="J318" s="306">
        <f t="shared" ca="1" si="130"/>
        <v>638.46998524243634</v>
      </c>
      <c r="K318" s="307">
        <f t="shared" ca="1" si="131"/>
        <v>600.85083749832791</v>
      </c>
      <c r="L318" s="304">
        <f t="shared" ca="1" si="116"/>
        <v>876.7357931429051</v>
      </c>
      <c r="M318" s="306">
        <f t="shared" ca="1" si="132"/>
        <v>-1.4170831539876918</v>
      </c>
      <c r="N318" s="304">
        <f t="shared" ca="1" si="133"/>
        <v>-81.192883942582071</v>
      </c>
      <c r="P318" s="310">
        <f t="shared" ca="1" si="134"/>
        <v>23</v>
      </c>
      <c r="Q318" s="304">
        <f t="shared" ca="1" si="135"/>
        <v>0</v>
      </c>
      <c r="R318" s="306">
        <f t="shared" ca="1" si="136"/>
        <v>0</v>
      </c>
      <c r="S318" s="307">
        <f t="shared" ca="1" si="137"/>
        <v>3.0549999999999997</v>
      </c>
      <c r="T318" s="304">
        <f t="shared" ca="1" si="117"/>
        <v>29.969549999999998</v>
      </c>
      <c r="U318" s="311">
        <f t="shared" ca="1" si="118"/>
        <v>0</v>
      </c>
      <c r="V318" s="306">
        <f t="shared" ca="1" si="119"/>
        <v>1.1535425362533391</v>
      </c>
      <c r="W318" s="304">
        <f t="shared" ca="1" si="120"/>
        <v>18.596712561107392</v>
      </c>
      <c r="Y318" s="314" t="str">
        <f t="shared" ca="1" si="138"/>
        <v/>
      </c>
      <c r="Z318" s="315" t="str">
        <f t="shared" ca="1" si="139"/>
        <v/>
      </c>
      <c r="AA318" s="316" t="str">
        <f t="shared" ca="1" si="140"/>
        <v/>
      </c>
      <c r="AC318" s="310" t="e">
        <f t="shared" ca="1" si="141"/>
        <v>#N/A</v>
      </c>
      <c r="AD318" s="323" t="e">
        <f t="shared" ca="1" si="142"/>
        <v>#N/A</v>
      </c>
      <c r="AE318" s="324" t="e">
        <f t="shared" ca="1" si="121"/>
        <v>#N/A</v>
      </c>
      <c r="AG318" s="306">
        <f t="shared" ca="1" si="143"/>
        <v>3.6598615943866282</v>
      </c>
      <c r="AH318" s="304">
        <f t="shared" ca="1" si="144"/>
        <v>-6.0318875100109643</v>
      </c>
    </row>
    <row r="319" spans="1:34" x14ac:dyDescent="0.2">
      <c r="A319" s="347">
        <f t="shared" ca="1" si="122"/>
        <v>0.1</v>
      </c>
      <c r="B319" s="304">
        <f t="shared" ca="1" si="123"/>
        <v>25.700000000000074</v>
      </c>
      <c r="D319" s="306">
        <f t="shared" ca="1" si="124"/>
        <v>-0.93201836296398965</v>
      </c>
      <c r="E319" s="307">
        <f t="shared" ca="1" si="125"/>
        <v>-3.7944695045937333</v>
      </c>
      <c r="F319" s="304">
        <f t="shared" ca="1" si="126"/>
        <v>3.9072569726336006</v>
      </c>
      <c r="G319" s="306">
        <f t="shared" ca="1" si="127"/>
        <v>13.491945501745802</v>
      </c>
      <c r="H319" s="307">
        <f t="shared" ca="1" si="128"/>
        <v>-88.062127189386828</v>
      </c>
      <c r="I319" s="304">
        <f t="shared" ca="1" si="129"/>
        <v>89.089678630814589</v>
      </c>
      <c r="J319" s="306">
        <f t="shared" ca="1" si="130"/>
        <v>639.82383988442575</v>
      </c>
      <c r="K319" s="307">
        <f t="shared" ca="1" si="131"/>
        <v>592.06359712691221</v>
      </c>
      <c r="L319" s="304">
        <f t="shared" ca="1" si="116"/>
        <v>871.73037639358984</v>
      </c>
      <c r="M319" s="306">
        <f t="shared" ca="1" si="132"/>
        <v>-1.4187690909258024</v>
      </c>
      <c r="N319" s="304">
        <f t="shared" ca="1" si="133"/>
        <v>-81.289481013661018</v>
      </c>
      <c r="P319" s="310">
        <f t="shared" ca="1" si="134"/>
        <v>23</v>
      </c>
      <c r="Q319" s="304">
        <f t="shared" ca="1" si="135"/>
        <v>0</v>
      </c>
      <c r="R319" s="306">
        <f t="shared" ca="1" si="136"/>
        <v>0</v>
      </c>
      <c r="S319" s="307">
        <f t="shared" ca="1" si="137"/>
        <v>3.0549999999999997</v>
      </c>
      <c r="T319" s="304">
        <f t="shared" ca="1" si="117"/>
        <v>29.969549999999998</v>
      </c>
      <c r="U319" s="311">
        <f t="shared" ca="1" si="118"/>
        <v>0</v>
      </c>
      <c r="V319" s="306">
        <f t="shared" ca="1" si="119"/>
        <v>1.1545575304476372</v>
      </c>
      <c r="W319" s="304">
        <f t="shared" ca="1" si="120"/>
        <v>18.764769425392661</v>
      </c>
      <c r="Y319" s="314" t="str">
        <f t="shared" ca="1" si="138"/>
        <v/>
      </c>
      <c r="Z319" s="315" t="str">
        <f t="shared" ca="1" si="139"/>
        <v/>
      </c>
      <c r="AA319" s="316" t="str">
        <f t="shared" ca="1" si="140"/>
        <v/>
      </c>
      <c r="AC319" s="310" t="e">
        <f t="shared" ca="1" si="141"/>
        <v>#N/A</v>
      </c>
      <c r="AD319" s="323" t="e">
        <f t="shared" ca="1" si="142"/>
        <v>#N/A</v>
      </c>
      <c r="AE319" s="324" t="e">
        <f t="shared" ca="1" si="121"/>
        <v>#N/A</v>
      </c>
      <c r="AG319" s="306">
        <f t="shared" ca="1" si="143"/>
        <v>3.6070303303682616</v>
      </c>
      <c r="AH319" s="304">
        <f t="shared" ca="1" si="144"/>
        <v>-6.0873036206570843</v>
      </c>
    </row>
    <row r="320" spans="1:34" x14ac:dyDescent="0.2">
      <c r="A320" s="347">
        <f t="shared" ca="1" si="122"/>
        <v>0.1</v>
      </c>
      <c r="B320" s="304">
        <f t="shared" ca="1" si="123"/>
        <v>25.800000000000075</v>
      </c>
      <c r="D320" s="306">
        <f t="shared" ca="1" si="124"/>
        <v>-0.93020614399449075</v>
      </c>
      <c r="E320" s="307">
        <f t="shared" ca="1" si="125"/>
        <v>-3.7385307849640839</v>
      </c>
      <c r="F320" s="304">
        <f t="shared" ca="1" si="126"/>
        <v>3.8525181246100928</v>
      </c>
      <c r="G320" s="306">
        <f t="shared" ca="1" si="127"/>
        <v>13.398924887346352</v>
      </c>
      <c r="H320" s="307">
        <f t="shared" ca="1" si="128"/>
        <v>-88.435980267883238</v>
      </c>
      <c r="I320" s="304">
        <f t="shared" ca="1" si="129"/>
        <v>89.445255850034783</v>
      </c>
      <c r="J320" s="306">
        <f t="shared" ca="1" si="130"/>
        <v>641.1683834038804</v>
      </c>
      <c r="K320" s="307">
        <f t="shared" ca="1" si="131"/>
        <v>583.23869175404866</v>
      </c>
      <c r="L320" s="304">
        <f t="shared" ca="1" si="116"/>
        <v>866.75502158090751</v>
      </c>
      <c r="M320" s="306">
        <f t="shared" ca="1" si="132"/>
        <v>-1.4204300505764189</v>
      </c>
      <c r="N320" s="304">
        <f t="shared" ca="1" si="133"/>
        <v>-81.384646991582869</v>
      </c>
      <c r="P320" s="310">
        <f t="shared" ca="1" si="134"/>
        <v>23</v>
      </c>
      <c r="Q320" s="304">
        <f t="shared" ca="1" si="135"/>
        <v>0</v>
      </c>
      <c r="R320" s="306">
        <f t="shared" ca="1" si="136"/>
        <v>0</v>
      </c>
      <c r="S320" s="307">
        <f t="shared" ca="1" si="137"/>
        <v>3.0549999999999997</v>
      </c>
      <c r="T320" s="304">
        <f t="shared" ca="1" si="117"/>
        <v>29.969549999999998</v>
      </c>
      <c r="U320" s="311">
        <f t="shared" ca="1" si="118"/>
        <v>0</v>
      </c>
      <c r="V320" s="306">
        <f t="shared" ca="1" si="119"/>
        <v>1.155577747447982</v>
      </c>
      <c r="W320" s="304">
        <f t="shared" ca="1" si="120"/>
        <v>18.931571278820194</v>
      </c>
      <c r="Y320" s="314" t="str">
        <f t="shared" ca="1" si="138"/>
        <v/>
      </c>
      <c r="Z320" s="315" t="str">
        <f t="shared" ca="1" si="139"/>
        <v/>
      </c>
      <c r="AA320" s="316" t="str">
        <f t="shared" ca="1" si="140"/>
        <v/>
      </c>
      <c r="AC320" s="310" t="e">
        <f t="shared" ca="1" si="141"/>
        <v>#N/A</v>
      </c>
      <c r="AD320" s="323" t="e">
        <f t="shared" ca="1" si="142"/>
        <v>#N/A</v>
      </c>
      <c r="AE320" s="324" t="e">
        <f t="shared" ca="1" si="121"/>
        <v>#N/A</v>
      </c>
      <c r="AG320" s="306">
        <f t="shared" ca="1" si="143"/>
        <v>3.5545383904578465</v>
      </c>
      <c r="AH320" s="304">
        <f t="shared" ca="1" si="144"/>
        <v>-6.1423140508650285</v>
      </c>
    </row>
    <row r="321" spans="1:34" x14ac:dyDescent="0.2">
      <c r="A321" s="347">
        <f t="shared" ca="1" si="122"/>
        <v>0.1</v>
      </c>
      <c r="B321" s="304">
        <f t="shared" ca="1" si="123"/>
        <v>25.900000000000077</v>
      </c>
      <c r="D321" s="306">
        <f t="shared" ca="1" si="124"/>
        <v>-0.92829943950679794</v>
      </c>
      <c r="E321" s="307">
        <f t="shared" ca="1" si="125"/>
        <v>-3.6830105881525625</v>
      </c>
      <c r="F321" s="304">
        <f t="shared" ca="1" si="126"/>
        <v>3.79819784132324</v>
      </c>
      <c r="G321" s="306">
        <f t="shared" ca="1" si="127"/>
        <v>13.306094943395673</v>
      </c>
      <c r="H321" s="307">
        <f t="shared" ca="1" si="128"/>
        <v>-88.804281326698501</v>
      </c>
      <c r="I321" s="304">
        <f t="shared" ca="1" si="129"/>
        <v>89.79561539737935</v>
      </c>
      <c r="J321" s="306">
        <f t="shared" ca="1" si="130"/>
        <v>642.50363439541752</v>
      </c>
      <c r="K321" s="307">
        <f t="shared" ca="1" si="131"/>
        <v>574.37667867431958</v>
      </c>
      <c r="L321" s="304">
        <f t="shared" ca="1" si="116"/>
        <v>861.81174813079849</v>
      </c>
      <c r="M321" s="306">
        <f t="shared" ca="1" si="132"/>
        <v>-1.4220665909051386</v>
      </c>
      <c r="N321" s="304">
        <f t="shared" ca="1" si="133"/>
        <v>-81.478413845421457</v>
      </c>
      <c r="P321" s="310">
        <f t="shared" ca="1" si="134"/>
        <v>23</v>
      </c>
      <c r="Q321" s="304">
        <f t="shared" ca="1" si="135"/>
        <v>0</v>
      </c>
      <c r="R321" s="306">
        <f t="shared" ca="1" si="136"/>
        <v>0</v>
      </c>
      <c r="S321" s="307">
        <f t="shared" ca="1" si="137"/>
        <v>3.0549999999999997</v>
      </c>
      <c r="T321" s="304">
        <f t="shared" ca="1" si="117"/>
        <v>29.969549999999998</v>
      </c>
      <c r="U321" s="311">
        <f t="shared" ca="1" si="118"/>
        <v>0</v>
      </c>
      <c r="V321" s="306">
        <f t="shared" ca="1" si="119"/>
        <v>1.156603135067966</v>
      </c>
      <c r="W321" s="304">
        <f t="shared" ca="1" si="120"/>
        <v>19.097103282467014</v>
      </c>
      <c r="Y321" s="314" t="str">
        <f t="shared" ca="1" si="138"/>
        <v/>
      </c>
      <c r="Z321" s="315" t="str">
        <f t="shared" ca="1" si="139"/>
        <v/>
      </c>
      <c r="AA321" s="316" t="str">
        <f t="shared" ca="1" si="140"/>
        <v/>
      </c>
      <c r="AC321" s="310" t="e">
        <f t="shared" ca="1" si="141"/>
        <v>#N/A</v>
      </c>
      <c r="AD321" s="323" t="e">
        <f t="shared" ca="1" si="142"/>
        <v>#N/A</v>
      </c>
      <c r="AE321" s="324" t="e">
        <f t="shared" ca="1" si="121"/>
        <v>#N/A</v>
      </c>
      <c r="AG321" s="306">
        <f t="shared" ca="1" si="143"/>
        <v>3.5023929917824255</v>
      </c>
      <c r="AH321" s="304">
        <f t="shared" ca="1" si="144"/>
        <v>-6.1969136755548924</v>
      </c>
    </row>
    <row r="322" spans="1:34" x14ac:dyDescent="0.2">
      <c r="A322" s="347">
        <f t="shared" ca="1" si="122"/>
        <v>0.1</v>
      </c>
      <c r="B322" s="304">
        <f t="shared" ca="1" si="123"/>
        <v>26.000000000000078</v>
      </c>
      <c r="D322" s="306">
        <f t="shared" ca="1" si="124"/>
        <v>-0.92630022408669799</v>
      </c>
      <c r="E322" s="307">
        <f t="shared" ca="1" si="125"/>
        <v>-3.6279138174865073</v>
      </c>
      <c r="F322" s="304">
        <f t="shared" ca="1" si="126"/>
        <v>3.7443011059812736</v>
      </c>
      <c r="G322" s="306">
        <f t="shared" ca="1" si="127"/>
        <v>13.213464920987002</v>
      </c>
      <c r="H322" s="307">
        <f t="shared" ca="1" si="128"/>
        <v>-89.167072708447151</v>
      </c>
      <c r="I322" s="304">
        <f t="shared" ca="1" si="129"/>
        <v>90.140792711245084</v>
      </c>
      <c r="J322" s="306">
        <f t="shared" ca="1" si="130"/>
        <v>643.82961238863663</v>
      </c>
      <c r="K322" s="307">
        <f t="shared" ca="1" si="131"/>
        <v>565.47811097256226</v>
      </c>
      <c r="L322" s="304">
        <f t="shared" ca="1" si="116"/>
        <v>856.90259876931145</v>
      </c>
      <c r="M322" s="306">
        <f t="shared" ca="1" si="132"/>
        <v>-1.4236792527449649</v>
      </c>
      <c r="N322" s="304">
        <f t="shared" ca="1" si="133"/>
        <v>-81.570812562625306</v>
      </c>
      <c r="P322" s="310">
        <f t="shared" ca="1" si="134"/>
        <v>23</v>
      </c>
      <c r="Q322" s="304">
        <f t="shared" ca="1" si="135"/>
        <v>0</v>
      </c>
      <c r="R322" s="306">
        <f t="shared" ca="1" si="136"/>
        <v>0</v>
      </c>
      <c r="S322" s="307">
        <f t="shared" ca="1" si="137"/>
        <v>3.0549999999999997</v>
      </c>
      <c r="T322" s="304">
        <f t="shared" ca="1" si="117"/>
        <v>29.969549999999998</v>
      </c>
      <c r="U322" s="311">
        <f t="shared" ca="1" si="118"/>
        <v>0</v>
      </c>
      <c r="V322" s="306">
        <f t="shared" ca="1" si="119"/>
        <v>1.1576336414642558</v>
      </c>
      <c r="W322" s="304">
        <f t="shared" ca="1" si="120"/>
        <v>19.261351402815091</v>
      </c>
      <c r="Y322" s="314" t="str">
        <f t="shared" ca="1" si="138"/>
        <v/>
      </c>
      <c r="Z322" s="315" t="str">
        <f t="shared" ca="1" si="139"/>
        <v/>
      </c>
      <c r="AA322" s="316" t="str">
        <f t="shared" ca="1" si="140"/>
        <v/>
      </c>
      <c r="AC322" s="310">
        <f t="shared" ca="1" si="141"/>
        <v>26.000000000000078</v>
      </c>
      <c r="AD322" s="323">
        <f t="shared" ca="1" si="142"/>
        <v>643.82961238863663</v>
      </c>
      <c r="AE322" s="324" t="e">
        <f t="shared" ca="1" si="121"/>
        <v>#N/A</v>
      </c>
      <c r="AG322" s="306">
        <f t="shared" ca="1" si="143"/>
        <v>3.4506010029343264</v>
      </c>
      <c r="AH322" s="304">
        <f t="shared" ca="1" si="144"/>
        <v>-6.251097637468745</v>
      </c>
    </row>
    <row r="323" spans="1:34" x14ac:dyDescent="0.2">
      <c r="A323" s="347">
        <f t="shared" ca="1" si="122"/>
        <v>0.1</v>
      </c>
      <c r="B323" s="304">
        <f t="shared" ca="1" si="123"/>
        <v>26.10000000000008</v>
      </c>
      <c r="D323" s="306">
        <f t="shared" ca="1" si="124"/>
        <v>-0.92421046766331394</v>
      </c>
      <c r="E323" s="307">
        <f t="shared" ca="1" si="125"/>
        <v>-3.5732451093768871</v>
      </c>
      <c r="F323" s="304">
        <f t="shared" ca="1" si="126"/>
        <v>3.6908326432153875</v>
      </c>
      <c r="G323" s="306">
        <f t="shared" ca="1" si="127"/>
        <v>13.121043874220671</v>
      </c>
      <c r="H323" s="307">
        <f t="shared" ca="1" si="128"/>
        <v>-89.524397219384838</v>
      </c>
      <c r="I323" s="304">
        <f t="shared" ca="1" si="129"/>
        <v>90.480823879114979</v>
      </c>
      <c r="J323" s="306">
        <f t="shared" ca="1" si="130"/>
        <v>645.14633782839701</v>
      </c>
      <c r="K323" s="307">
        <f t="shared" ca="1" si="131"/>
        <v>556.54353747617063</v>
      </c>
      <c r="L323" s="304">
        <f t="shared" ca="1" si="116"/>
        <v>852.02963934353943</v>
      </c>
      <c r="M323" s="306">
        <f t="shared" ca="1" si="132"/>
        <v>-1.4252685604426187</v>
      </c>
      <c r="N323" s="304">
        <f t="shared" ca="1" si="133"/>
        <v>-81.661873186048524</v>
      </c>
      <c r="P323" s="310">
        <f t="shared" ca="1" si="134"/>
        <v>23</v>
      </c>
      <c r="Q323" s="304">
        <f t="shared" ca="1" si="135"/>
        <v>0</v>
      </c>
      <c r="R323" s="306">
        <f t="shared" ca="1" si="136"/>
        <v>0</v>
      </c>
      <c r="S323" s="307">
        <f t="shared" ca="1" si="137"/>
        <v>3.0549999999999997</v>
      </c>
      <c r="T323" s="304">
        <f t="shared" ca="1" si="117"/>
        <v>29.969549999999998</v>
      </c>
      <c r="U323" s="311">
        <f t="shared" ca="1" si="118"/>
        <v>0</v>
      </c>
      <c r="V323" s="306">
        <f t="shared" ca="1" si="119"/>
        <v>1.1586692151416025</v>
      </c>
      <c r="W323" s="304">
        <f t="shared" ca="1" si="120"/>
        <v>19.424302398722766</v>
      </c>
      <c r="Y323" s="314" t="str">
        <f t="shared" ca="1" si="138"/>
        <v/>
      </c>
      <c r="Z323" s="315" t="str">
        <f t="shared" ca="1" si="139"/>
        <v/>
      </c>
      <c r="AA323" s="316" t="str">
        <f t="shared" ca="1" si="140"/>
        <v/>
      </c>
      <c r="AC323" s="310" t="e">
        <f t="shared" ca="1" si="141"/>
        <v>#N/A</v>
      </c>
      <c r="AD323" s="323" t="e">
        <f t="shared" ca="1" si="142"/>
        <v>#N/A</v>
      </c>
      <c r="AE323" s="324" t="e">
        <f t="shared" ca="1" si="121"/>
        <v>#N/A</v>
      </c>
      <c r="AG323" s="306">
        <f t="shared" ca="1" si="143"/>
        <v>3.3991689518458159</v>
      </c>
      <c r="AH323" s="304">
        <f t="shared" ca="1" si="144"/>
        <v>-6.3048613429836635</v>
      </c>
    </row>
    <row r="324" spans="1:34" x14ac:dyDescent="0.2">
      <c r="A324" s="347">
        <f t="shared" ca="1" si="122"/>
        <v>0.1</v>
      </c>
      <c r="B324" s="304">
        <f t="shared" ca="1" si="123"/>
        <v>26.200000000000081</v>
      </c>
      <c r="D324" s="306">
        <f t="shared" ca="1" si="124"/>
        <v>-0.92203213445493315</v>
      </c>
      <c r="E324" s="307">
        <f t="shared" ca="1" si="125"/>
        <v>-3.5190088376155675</v>
      </c>
      <c r="F324" s="304">
        <f t="shared" ca="1" si="126"/>
        <v>3.6377969234392382</v>
      </c>
      <c r="G324" s="306">
        <f t="shared" ca="1" si="127"/>
        <v>13.028840660775177</v>
      </c>
      <c r="H324" s="307">
        <f t="shared" ca="1" si="128"/>
        <v>-89.876298103146397</v>
      </c>
      <c r="I324" s="304">
        <f t="shared" ca="1" si="129"/>
        <v>90.815745604435278</v>
      </c>
      <c r="J324" s="306">
        <f t="shared" ca="1" si="130"/>
        <v>646.45383205514679</v>
      </c>
      <c r="K324" s="307">
        <f t="shared" ca="1" si="131"/>
        <v>547.57350271004407</v>
      </c>
      <c r="L324" s="304">
        <f t="shared" ref="L324:L387" ca="1" si="145">SQRT(pos_x^2+pos_z^2)</f>
        <v>847.19495858328298</v>
      </c>
      <c r="M324" s="306">
        <f t="shared" ca="1" si="132"/>
        <v>-1.4268350224763322</v>
      </c>
      <c r="N324" s="304">
        <f t="shared" ca="1" si="133"/>
        <v>-81.751624849347792</v>
      </c>
      <c r="P324" s="310">
        <f t="shared" ca="1" si="134"/>
        <v>23</v>
      </c>
      <c r="Q324" s="304">
        <f t="shared" ca="1" si="135"/>
        <v>0</v>
      </c>
      <c r="R324" s="306">
        <f t="shared" ca="1" si="136"/>
        <v>0</v>
      </c>
      <c r="S324" s="307">
        <f t="shared" ca="1" si="137"/>
        <v>3.0549999999999997</v>
      </c>
      <c r="T324" s="304">
        <f t="shared" ref="T324:T387" ca="1" si="146">m*g</f>
        <v>29.969549999999998</v>
      </c>
      <c r="U324" s="311">
        <f t="shared" ref="U324:U387" ca="1" si="147">IF(pos_xz&lt;L_rampe,Poids*COS(Beta),0)</f>
        <v>0</v>
      </c>
      <c r="V324" s="306">
        <f t="shared" ref="V324:V387" ca="1" si="148">Rho_moyen*(20000-Alt_rampe-pos_z)/(20000+Alt_rampe+pos_z)</f>
        <v>1.1597098049576184</v>
      </c>
      <c r="W324" s="304">
        <f t="shared" ref="W324:W387" ca="1" si="149">1/2*Rho*Sref*Cx*vit_xz^2</f>
        <v>19.585943808179351</v>
      </c>
      <c r="Y324" s="314" t="str">
        <f t="shared" ca="1" si="138"/>
        <v/>
      </c>
      <c r="Z324" s="315" t="str">
        <f t="shared" ca="1" si="139"/>
        <v/>
      </c>
      <c r="AA324" s="316" t="str">
        <f t="shared" ca="1" si="140"/>
        <v/>
      </c>
      <c r="AC324" s="310" t="e">
        <f t="shared" ca="1" si="141"/>
        <v>#N/A</v>
      </c>
      <c r="AD324" s="323" t="e">
        <f t="shared" ca="1" si="142"/>
        <v>#N/A</v>
      </c>
      <c r="AE324" s="324" t="e">
        <f t="shared" ref="AE324:AE387" ca="1" si="150">IF(t&lt;T_para, pos_z, NA())</f>
        <v>#N/A</v>
      </c>
      <c r="AG324" s="306">
        <f t="shared" ca="1" si="143"/>
        <v>3.3481030335481101</v>
      </c>
      <c r="AH324" s="304">
        <f t="shared" ca="1" si="144"/>
        <v>-6.3582004578470599</v>
      </c>
    </row>
    <row r="325" spans="1:34" x14ac:dyDescent="0.2">
      <c r="A325" s="347">
        <f t="shared" ref="A325:A388" ca="1" si="151">IF(B324+0.01&lt;=T_ini+ROUNDUP(Temps_fin_propu,0), 0.01, IF(K324&gt;0, 0.1, 0.0001))</f>
        <v>0.1</v>
      </c>
      <c r="B325" s="304">
        <f t="shared" ref="B325:B388" ca="1" si="152">B324+pas</f>
        <v>26.300000000000082</v>
      </c>
      <c r="D325" s="306">
        <f t="shared" ref="D325:D388" ca="1" si="153">IF(AND(L324&lt;L_rampe,Poussee&lt;Poids*SIN(M324)),0,(-W324+Poussee)/m*COS(M324)-U324/m*SIN(M324))</f>
        <v>-0.91976718195434681</v>
      </c>
      <c r="E325" s="307">
        <f t="shared" ref="E325:E388" ca="1" si="154">IF(AND(L324&lt;L_rampe,Poussee&lt;Poids*SIN(M324)),0,(-W324+Poussee)/m*SIN(M324)+U324/m*COS(M324)-Poids/m)</f>
        <v>-3.465209117746519</v>
      </c>
      <c r="F325" s="304">
        <f t="shared" ref="F325:F388" ca="1" si="155">SQRT(acc_x^2+acc_z^2)</f>
        <v>3.5851981672864119</v>
      </c>
      <c r="G325" s="306">
        <f t="shared" ref="G325:G388" ca="1" si="156">G324+acc_x*pas</f>
        <v>12.936863942579743</v>
      </c>
      <c r="H325" s="307">
        <f t="shared" ref="H325:H388" ca="1" si="157">H324+acc_z*pas</f>
        <v>-90.222819014921043</v>
      </c>
      <c r="I325" s="304">
        <f t="shared" ref="I325:I388" ca="1" si="158">SQRT(vit_x^2+vit_z^2)</f>
        <v>91.145595174248641</v>
      </c>
      <c r="J325" s="306">
        <f t="shared" ref="J325:J388" ca="1" si="159">J324+0.5*(vit_x+G324)*pas*(K324&gt;=0)</f>
        <v>647.75211728531451</v>
      </c>
      <c r="K325" s="307">
        <f t="shared" ref="K325:K388" ca="1" si="160">K324+0.5*(vit_z+H324)*pas</f>
        <v>538.56854685414066</v>
      </c>
      <c r="L325" s="304">
        <f t="shared" ca="1" si="145"/>
        <v>842.40066779899246</v>
      </c>
      <c r="M325" s="306">
        <f t="shared" ref="M325:M388" ca="1" si="161">IF(AND(L324&gt;L_rampe,G325&gt;0),ATAN2(G325,H325),$M$4)</f>
        <v>-1.428379132046562</v>
      </c>
      <c r="N325" s="304">
        <f t="shared" ref="N325:N388" ca="1" si="162">DEGREES(Beta)</f>
        <v>-81.840095810827719</v>
      </c>
      <c r="P325" s="310">
        <f t="shared" ref="P325:P388" ca="1" si="163">MATCH(t-pas/2-T_ini,CdP_t)</f>
        <v>23</v>
      </c>
      <c r="Q325" s="304">
        <f t="shared" ref="Q325:Q388" ca="1" si="164">(INDEX(CdP,2,i_P+1)-INDEX(CdP,2,i_P+0))/(INDEX(CdP,1,i_P+1)-INDEX(CdP,1,i_P+0))*(t-pas/2-T_ini-INDEX(CdP,1,i_P+0))+INDEX(CdP,2,i_P+0)</f>
        <v>0</v>
      </c>
      <c r="R325" s="306">
        <f t="shared" ref="R325:R388" ca="1" si="165">Poussee/(g*ISP)</f>
        <v>0</v>
      </c>
      <c r="S325" s="307">
        <f t="shared" ref="S325:S388" ca="1" si="166">S324-Débit*pas</f>
        <v>3.0549999999999997</v>
      </c>
      <c r="T325" s="304">
        <f t="shared" ca="1" si="146"/>
        <v>29.969549999999998</v>
      </c>
      <c r="U325" s="311">
        <f t="shared" ca="1" si="147"/>
        <v>0</v>
      </c>
      <c r="V325" s="306">
        <f t="shared" ca="1" si="148"/>
        <v>1.160755360127337</v>
      </c>
      <c r="W325" s="304">
        <f t="shared" ca="1" si="149"/>
        <v>19.746263934863798</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t="e">
        <f t="shared" ca="1" si="150"/>
        <v>#N/A</v>
      </c>
      <c r="AG325" s="306">
        <f t="shared" ref="AG325:AG388" ca="1" si="172">IF(AND(L324&lt;L_rampe,Poussee&lt;Poids*SIN(M324)),0,(-W324+Poussee)/m-Poids*SIN(M324)/m)</f>
        <v>3.2974091178194174</v>
      </c>
      <c r="AH325" s="304">
        <f t="shared" ref="AH325:AH388" ca="1" si="173">IF(AND(L324&lt;L_rampe,Poussee&lt;Poids*SIN(M324)), g*SIN(M324), (-W324+Poussee)/m)</f>
        <v>-6.411110902841032</v>
      </c>
    </row>
    <row r="326" spans="1:34" x14ac:dyDescent="0.2">
      <c r="A326" s="347">
        <f t="shared" ca="1" si="151"/>
        <v>0.1</v>
      </c>
      <c r="B326" s="304">
        <f t="shared" ca="1" si="152"/>
        <v>26.400000000000084</v>
      </c>
      <c r="D326" s="306">
        <f t="shared" ca="1" si="153"/>
        <v>-0.91741755995316376</v>
      </c>
      <c r="E326" s="307">
        <f t="shared" ca="1" si="154"/>
        <v>-3.4118498115039158</v>
      </c>
      <c r="F326" s="304">
        <f t="shared" ca="1" si="155"/>
        <v>3.5330403501191041</v>
      </c>
      <c r="G326" s="306">
        <f t="shared" ca="1" si="156"/>
        <v>12.845122186584426</v>
      </c>
      <c r="H326" s="307">
        <f t="shared" ca="1" si="157"/>
        <v>-90.564003996071435</v>
      </c>
      <c r="I326" s="304">
        <f t="shared" ca="1" si="158"/>
        <v>91.470410427573398</v>
      </c>
      <c r="J326" s="306">
        <f t="shared" ca="1" si="159"/>
        <v>649.0412165917727</v>
      </c>
      <c r="K326" s="307">
        <f t="shared" ca="1" si="160"/>
        <v>529.52920570359106</v>
      </c>
      <c r="L326" s="304">
        <f t="shared" ca="1" si="145"/>
        <v>837.64890051142811</v>
      </c>
      <c r="M326" s="306">
        <f t="shared" ca="1" si="161"/>
        <v>-1.4299013676409784</v>
      </c>
      <c r="N326" s="304">
        <f t="shared" ca="1" si="162"/>
        <v>-81.927313485812363</v>
      </c>
      <c r="P326" s="310">
        <f t="shared" ca="1" si="163"/>
        <v>23</v>
      </c>
      <c r="Q326" s="304">
        <f t="shared" ca="1" si="164"/>
        <v>0</v>
      </c>
      <c r="R326" s="306">
        <f t="shared" ca="1" si="165"/>
        <v>0</v>
      </c>
      <c r="S326" s="307">
        <f t="shared" ca="1" si="166"/>
        <v>3.0549999999999997</v>
      </c>
      <c r="T326" s="304">
        <f t="shared" ca="1" si="146"/>
        <v>29.969549999999998</v>
      </c>
      <c r="U326" s="311">
        <f t="shared" ca="1" si="147"/>
        <v>0</v>
      </c>
      <c r="V326" s="306">
        <f t="shared" ca="1" si="148"/>
        <v>1.1618058302275454</v>
      </c>
      <c r="W326" s="304">
        <f t="shared" ca="1" si="149"/>
        <v>19.905251834527231</v>
      </c>
      <c r="Y326" s="314" t="str">
        <f t="shared" ca="1" si="167"/>
        <v/>
      </c>
      <c r="Z326" s="315" t="str">
        <f t="shared" ca="1" si="168"/>
        <v/>
      </c>
      <c r="AA326" s="316" t="str">
        <f t="shared" ca="1" si="169"/>
        <v/>
      </c>
      <c r="AC326" s="310" t="e">
        <f t="shared" ca="1" si="170"/>
        <v>#N/A</v>
      </c>
      <c r="AD326" s="323" t="e">
        <f t="shared" ca="1" si="171"/>
        <v>#N/A</v>
      </c>
      <c r="AE326" s="324" t="e">
        <f t="shared" ca="1" si="150"/>
        <v>#N/A</v>
      </c>
      <c r="AG326" s="306">
        <f t="shared" ca="1" si="172"/>
        <v>3.2470927567257766</v>
      </c>
      <c r="AH326" s="304">
        <f t="shared" ca="1" si="173"/>
        <v>-6.4635888493825862</v>
      </c>
    </row>
    <row r="327" spans="1:34" x14ac:dyDescent="0.2">
      <c r="A327" s="347">
        <f t="shared" ca="1" si="151"/>
        <v>0.1</v>
      </c>
      <c r="B327" s="304">
        <f t="shared" ca="1" si="152"/>
        <v>26.500000000000085</v>
      </c>
      <c r="D327" s="306">
        <f t="shared" ca="1" si="153"/>
        <v>-0.9149852096045531</v>
      </c>
      <c r="E327" s="307">
        <f t="shared" ca="1" si="154"/>
        <v>-3.3589345313104317</v>
      </c>
      <c r="F327" s="304">
        <f t="shared" ca="1" si="155"/>
        <v>3.4813272066016312</v>
      </c>
      <c r="G327" s="306">
        <f t="shared" ca="1" si="156"/>
        <v>12.753623665623971</v>
      </c>
      <c r="H327" s="307">
        <f t="shared" ca="1" si="157"/>
        <v>-90.899897449202484</v>
      </c>
      <c r="I327" s="304">
        <f t="shared" ca="1" si="158"/>
        <v>91.790229724518568</v>
      </c>
      <c r="J327" s="306">
        <f t="shared" ca="1" si="159"/>
        <v>650.32115388438308</v>
      </c>
      <c r="K327" s="307">
        <f t="shared" ca="1" si="160"/>
        <v>520.45601063132733</v>
      </c>
      <c r="L327" s="304">
        <f t="shared" ca="1" si="145"/>
        <v>832.94181200837306</v>
      </c>
      <c r="M327" s="306">
        <f t="shared" ca="1" si="161"/>
        <v>-1.4314021935750074</v>
      </c>
      <c r="N327" s="304">
        <f t="shared" ca="1" si="162"/>
        <v>-82.013304477616003</v>
      </c>
      <c r="P327" s="310">
        <f t="shared" ca="1" si="163"/>
        <v>23</v>
      </c>
      <c r="Q327" s="304">
        <f t="shared" ca="1" si="164"/>
        <v>0</v>
      </c>
      <c r="R327" s="306">
        <f t="shared" ca="1" si="165"/>
        <v>0</v>
      </c>
      <c r="S327" s="307">
        <f t="shared" ca="1" si="166"/>
        <v>3.0549999999999997</v>
      </c>
      <c r="T327" s="304">
        <f t="shared" ca="1" si="146"/>
        <v>29.969549999999998</v>
      </c>
      <c r="U327" s="311">
        <f t="shared" ca="1" si="147"/>
        <v>0</v>
      </c>
      <c r="V327" s="306">
        <f t="shared" ca="1" si="148"/>
        <v>1.1628611652009035</v>
      </c>
      <c r="W327" s="304">
        <f t="shared" ca="1" si="149"/>
        <v>20.062897301218946</v>
      </c>
      <c r="Y327" s="314" t="str">
        <f t="shared" ca="1" si="167"/>
        <v/>
      </c>
      <c r="Z327" s="315" t="str">
        <f t="shared" ca="1" si="168"/>
        <v/>
      </c>
      <c r="AA327" s="316" t="str">
        <f t="shared" ca="1" si="169"/>
        <v/>
      </c>
      <c r="AC327" s="310" t="e">
        <f t="shared" ca="1" si="170"/>
        <v>#N/A</v>
      </c>
      <c r="AD327" s="323" t="e">
        <f t="shared" ca="1" si="171"/>
        <v>#N/A</v>
      </c>
      <c r="AE327" s="324" t="e">
        <f t="shared" ca="1" si="150"/>
        <v>#N/A</v>
      </c>
      <c r="AG327" s="306">
        <f t="shared" ca="1" si="172"/>
        <v>3.1971591920581988</v>
      </c>
      <c r="AH327" s="304">
        <f t="shared" ca="1" si="173"/>
        <v>-6.5156307150661972</v>
      </c>
    </row>
    <row r="328" spans="1:34" x14ac:dyDescent="0.2">
      <c r="A328" s="347">
        <f t="shared" ca="1" si="151"/>
        <v>0.1</v>
      </c>
      <c r="B328" s="304">
        <f t="shared" ca="1" si="152"/>
        <v>26.600000000000087</v>
      </c>
      <c r="D328" s="306">
        <f t="shared" ca="1" si="153"/>
        <v>-0.91247206252387181</v>
      </c>
      <c r="E328" s="307">
        <f t="shared" ca="1" si="154"/>
        <v>-3.3064666448291193</v>
      </c>
      <c r="F328" s="304">
        <f t="shared" ca="1" si="155"/>
        <v>3.4300622353324877</v>
      </c>
      <c r="G328" s="306">
        <f t="shared" ca="1" si="156"/>
        <v>12.662376459371584</v>
      </c>
      <c r="H328" s="307">
        <f t="shared" ca="1" si="157"/>
        <v>-91.230544113685397</v>
      </c>
      <c r="I328" s="304">
        <f t="shared" ca="1" si="158"/>
        <v>92.105091916125602</v>
      </c>
      <c r="J328" s="306">
        <f t="shared" ca="1" si="159"/>
        <v>651.59195389063291</v>
      </c>
      <c r="K328" s="307">
        <f t="shared" ca="1" si="160"/>
        <v>511.34948855318294</v>
      </c>
      <c r="L328" s="304">
        <f t="shared" ca="1" si="145"/>
        <v>828.28157882365974</v>
      </c>
      <c r="M328" s="306">
        <f t="shared" ca="1" si="161"/>
        <v>-1.4328820605091346</v>
      </c>
      <c r="N328" s="304">
        <f t="shared" ca="1" si="162"/>
        <v>-82.09809460718246</v>
      </c>
      <c r="P328" s="310">
        <f t="shared" ca="1" si="163"/>
        <v>23</v>
      </c>
      <c r="Q328" s="304">
        <f t="shared" ca="1" si="164"/>
        <v>0</v>
      </c>
      <c r="R328" s="306">
        <f t="shared" ca="1" si="165"/>
        <v>0</v>
      </c>
      <c r="S328" s="307">
        <f t="shared" ca="1" si="166"/>
        <v>3.0549999999999997</v>
      </c>
      <c r="T328" s="304">
        <f t="shared" ca="1" si="146"/>
        <v>29.969549999999998</v>
      </c>
      <c r="U328" s="311">
        <f t="shared" ca="1" si="147"/>
        <v>0</v>
      </c>
      <c r="V328" s="306">
        <f t="shared" ca="1" si="148"/>
        <v>1.1639213153598473</v>
      </c>
      <c r="W328" s="304">
        <f t="shared" ca="1" si="149"/>
        <v>20.219190853374794</v>
      </c>
      <c r="Y328" s="314" t="str">
        <f t="shared" ca="1" si="167"/>
        <v/>
      </c>
      <c r="Z328" s="315" t="str">
        <f t="shared" ca="1" si="168"/>
        <v/>
      </c>
      <c r="AA328" s="316" t="str">
        <f t="shared" ca="1" si="169"/>
        <v/>
      </c>
      <c r="AC328" s="310" t="e">
        <f t="shared" ca="1" si="170"/>
        <v>#N/A</v>
      </c>
      <c r="AD328" s="323" t="e">
        <f t="shared" ca="1" si="171"/>
        <v>#N/A</v>
      </c>
      <c r="AE328" s="324" t="e">
        <f t="shared" ca="1" si="150"/>
        <v>#N/A</v>
      </c>
      <c r="AG328" s="306">
        <f t="shared" ca="1" si="172"/>
        <v>3.1476133626689844</v>
      </c>
      <c r="AH328" s="304">
        <f t="shared" ca="1" si="173"/>
        <v>-6.5672331591551387</v>
      </c>
    </row>
    <row r="329" spans="1:34" x14ac:dyDescent="0.2">
      <c r="A329" s="347">
        <f t="shared" ca="1" si="151"/>
        <v>0.1</v>
      </c>
      <c r="B329" s="304">
        <f t="shared" ca="1" si="152"/>
        <v>26.700000000000088</v>
      </c>
      <c r="D329" s="306">
        <f t="shared" ca="1" si="153"/>
        <v>-0.90988003992658895</v>
      </c>
      <c r="E329" s="307">
        <f t="shared" ca="1" si="154"/>
        <v>-3.2544492795624791</v>
      </c>
      <c r="F329" s="304">
        <f t="shared" ca="1" si="155"/>
        <v>3.3792487035288703</v>
      </c>
      <c r="G329" s="306">
        <f t="shared" ca="1" si="156"/>
        <v>12.571388455378926</v>
      </c>
      <c r="H329" s="307">
        <f t="shared" ca="1" si="157"/>
        <v>-91.555989041641652</v>
      </c>
      <c r="I329" s="304">
        <f t="shared" ca="1" si="158"/>
        <v>92.415036314926809</v>
      </c>
      <c r="J329" s="306">
        <f t="shared" ca="1" si="159"/>
        <v>652.85364213637047</v>
      </c>
      <c r="K329" s="307">
        <f t="shared" ca="1" si="160"/>
        <v>502.2101618954166</v>
      </c>
      <c r="L329" s="304">
        <f t="shared" ca="1" si="145"/>
        <v>823.67039813371025</v>
      </c>
      <c r="M329" s="306">
        <f t="shared" ca="1" si="161"/>
        <v>-1.4343414059441111</v>
      </c>
      <c r="N329" s="304">
        <f t="shared" ca="1" si="162"/>
        <v>-82.181708941458297</v>
      </c>
      <c r="P329" s="310">
        <f t="shared" ca="1" si="163"/>
        <v>23</v>
      </c>
      <c r="Q329" s="304">
        <f t="shared" ca="1" si="164"/>
        <v>0</v>
      </c>
      <c r="R329" s="306">
        <f t="shared" ca="1" si="165"/>
        <v>0</v>
      </c>
      <c r="S329" s="307">
        <f t="shared" ca="1" si="166"/>
        <v>3.0549999999999997</v>
      </c>
      <c r="T329" s="304">
        <f t="shared" ca="1" si="146"/>
        <v>29.969549999999998</v>
      </c>
      <c r="U329" s="311">
        <f t="shared" ca="1" si="147"/>
        <v>0</v>
      </c>
      <c r="V329" s="306">
        <f t="shared" ca="1" si="148"/>
        <v>1.1649862313902832</v>
      </c>
      <c r="W329" s="304">
        <f t="shared" ca="1" si="149"/>
        <v>20.374123719786329</v>
      </c>
      <c r="Y329" s="314" t="str">
        <f t="shared" ca="1" si="167"/>
        <v/>
      </c>
      <c r="Z329" s="315" t="str">
        <f t="shared" ca="1" si="168"/>
        <v/>
      </c>
      <c r="AA329" s="316" t="str">
        <f t="shared" ca="1" si="169"/>
        <v/>
      </c>
      <c r="AC329" s="310" t="e">
        <f t="shared" ca="1" si="170"/>
        <v>#N/A</v>
      </c>
      <c r="AD329" s="323" t="e">
        <f t="shared" ca="1" si="171"/>
        <v>#N/A</v>
      </c>
      <c r="AE329" s="324" t="e">
        <f t="shared" ca="1" si="150"/>
        <v>#N/A</v>
      </c>
      <c r="AG329" s="306">
        <f t="shared" ca="1" si="172"/>
        <v>3.0984599117097593</v>
      </c>
      <c r="AH329" s="304">
        <f t="shared" ca="1" si="173"/>
        <v>-6.6183930780277569</v>
      </c>
    </row>
    <row r="330" spans="1:34" x14ac:dyDescent="0.2">
      <c r="A330" s="347">
        <f t="shared" ca="1" si="151"/>
        <v>0.1</v>
      </c>
      <c r="B330" s="304">
        <f t="shared" ca="1" si="152"/>
        <v>26.80000000000009</v>
      </c>
      <c r="D330" s="306">
        <f t="shared" ca="1" si="153"/>
        <v>-0.90721105180292905</v>
      </c>
      <c r="E330" s="307">
        <f t="shared" ca="1" si="154"/>
        <v>-3.2028853274925257</v>
      </c>
      <c r="F330" s="304">
        <f t="shared" ca="1" si="155"/>
        <v>3.3288896517578173</v>
      </c>
      <c r="G330" s="306">
        <f t="shared" ca="1" si="156"/>
        <v>12.480667350198633</v>
      </c>
      <c r="H330" s="307">
        <f t="shared" ca="1" si="157"/>
        <v>-91.876277574390912</v>
      </c>
      <c r="I330" s="304">
        <f t="shared" ca="1" si="158"/>
        <v>92.720102666211716</v>
      </c>
      <c r="J330" s="306">
        <f t="shared" ca="1" si="159"/>
        <v>654.10624492664931</v>
      </c>
      <c r="K330" s="307">
        <f t="shared" ca="1" si="160"/>
        <v>493.03854856461498</v>
      </c>
      <c r="L330" s="304">
        <f t="shared" ca="1" si="145"/>
        <v>819.11048706675945</v>
      </c>
      <c r="M330" s="306">
        <f t="shared" ca="1" si="161"/>
        <v>-1.4357806546951415</v>
      </c>
      <c r="N330" s="304">
        <f t="shared" ca="1" si="162"/>
        <v>-82.264171820561813</v>
      </c>
      <c r="P330" s="310">
        <f t="shared" ca="1" si="163"/>
        <v>23</v>
      </c>
      <c r="Q330" s="304">
        <f t="shared" ca="1" si="164"/>
        <v>0</v>
      </c>
      <c r="R330" s="306">
        <f t="shared" ca="1" si="165"/>
        <v>0</v>
      </c>
      <c r="S330" s="307">
        <f t="shared" ca="1" si="166"/>
        <v>3.0549999999999997</v>
      </c>
      <c r="T330" s="304">
        <f t="shared" ca="1" si="146"/>
        <v>29.969549999999998</v>
      </c>
      <c r="U330" s="311">
        <f t="shared" ca="1" si="147"/>
        <v>0</v>
      </c>
      <c r="V330" s="306">
        <f t="shared" ca="1" si="148"/>
        <v>1.1660558643550734</v>
      </c>
      <c r="W330" s="304">
        <f t="shared" ca="1" si="149"/>
        <v>20.527687825468579</v>
      </c>
      <c r="Y330" s="314" t="str">
        <f t="shared" ca="1" si="167"/>
        <v/>
      </c>
      <c r="Z330" s="315" t="str">
        <f t="shared" ca="1" si="168"/>
        <v/>
      </c>
      <c r="AA330" s="316" t="str">
        <f t="shared" ca="1" si="169"/>
        <v/>
      </c>
      <c r="AC330" s="310" t="e">
        <f t="shared" ca="1" si="170"/>
        <v>#N/A</v>
      </c>
      <c r="AD330" s="323" t="e">
        <f t="shared" ca="1" si="171"/>
        <v>#N/A</v>
      </c>
      <c r="AE330" s="324" t="e">
        <f t="shared" ca="1" si="150"/>
        <v>#N/A</v>
      </c>
      <c r="AG330" s="306">
        <f t="shared" ca="1" si="172"/>
        <v>3.0497031937733556</v>
      </c>
      <c r="AH330" s="304">
        <f t="shared" ca="1" si="173"/>
        <v>-6.6691076005847236</v>
      </c>
    </row>
    <row r="331" spans="1:34" x14ac:dyDescent="0.2">
      <c r="A331" s="347">
        <f t="shared" ca="1" si="151"/>
        <v>0.1</v>
      </c>
      <c r="B331" s="304">
        <f t="shared" ca="1" si="152"/>
        <v>26.900000000000091</v>
      </c>
      <c r="D331" s="306">
        <f t="shared" ca="1" si="153"/>
        <v>-0.90446699612861969</v>
      </c>
      <c r="E331" s="307">
        <f t="shared" ca="1" si="154"/>
        <v>-3.1517774497558371</v>
      </c>
      <c r="F331" s="304">
        <f t="shared" ca="1" si="155"/>
        <v>3.2789878987082792</v>
      </c>
      <c r="G331" s="306">
        <f t="shared" ca="1" si="156"/>
        <v>12.390220650585771</v>
      </c>
      <c r="H331" s="307">
        <f t="shared" ca="1" si="157"/>
        <v>-92.191455319366497</v>
      </c>
      <c r="I331" s="304">
        <f t="shared" ca="1" si="158"/>
        <v>93.020331119991994</v>
      </c>
      <c r="J331" s="306">
        <f t="shared" ca="1" si="159"/>
        <v>655.34978932668855</v>
      </c>
      <c r="K331" s="307">
        <f t="shared" ca="1" si="160"/>
        <v>483.83516191992709</v>
      </c>
      <c r="L331" s="304">
        <f t="shared" ca="1" si="145"/>
        <v>814.60408191993315</v>
      </c>
      <c r="M331" s="306">
        <f t="shared" ca="1" si="161"/>
        <v>-1.4372002193460718</v>
      </c>
      <c r="N331" s="304">
        <f t="shared" ca="1" si="162"/>
        <v>-82.345506883806081</v>
      </c>
      <c r="P331" s="310">
        <f t="shared" ca="1" si="163"/>
        <v>23</v>
      </c>
      <c r="Q331" s="304">
        <f t="shared" ca="1" si="164"/>
        <v>0</v>
      </c>
      <c r="R331" s="306">
        <f t="shared" ca="1" si="165"/>
        <v>0</v>
      </c>
      <c r="S331" s="307">
        <f t="shared" ca="1" si="166"/>
        <v>3.0549999999999997</v>
      </c>
      <c r="T331" s="304">
        <f t="shared" ca="1" si="146"/>
        <v>29.969549999999998</v>
      </c>
      <c r="U331" s="311">
        <f t="shared" ca="1" si="147"/>
        <v>0</v>
      </c>
      <c r="V331" s="306">
        <f t="shared" ca="1" si="148"/>
        <v>1.167130165697315</v>
      </c>
      <c r="W331" s="304">
        <f t="shared" ca="1" si="149"/>
        <v>20.67987577744368</v>
      </c>
      <c r="Y331" s="314" t="str">
        <f t="shared" ca="1" si="167"/>
        <v/>
      </c>
      <c r="Z331" s="315" t="str">
        <f t="shared" ca="1" si="168"/>
        <v/>
      </c>
      <c r="AA331" s="316" t="str">
        <f t="shared" ca="1" si="169"/>
        <v/>
      </c>
      <c r="AC331" s="310" t="e">
        <f t="shared" ca="1" si="170"/>
        <v>#N/A</v>
      </c>
      <c r="AD331" s="323" t="e">
        <f t="shared" ca="1" si="171"/>
        <v>#N/A</v>
      </c>
      <c r="AE331" s="324" t="e">
        <f t="shared" ca="1" si="150"/>
        <v>#N/A</v>
      </c>
      <c r="AG331" s="306">
        <f t="shared" ca="1" si="172"/>
        <v>3.0013472819413618</v>
      </c>
      <c r="AH331" s="304">
        <f t="shared" ca="1" si="173"/>
        <v>-6.7193740836231033</v>
      </c>
    </row>
    <row r="332" spans="1:34" x14ac:dyDescent="0.2">
      <c r="A332" s="347">
        <f t="shared" ca="1" si="151"/>
        <v>0.1</v>
      </c>
      <c r="B332" s="304">
        <f t="shared" ca="1" si="152"/>
        <v>27.000000000000092</v>
      </c>
      <c r="D332" s="306">
        <f t="shared" ca="1" si="153"/>
        <v>-0.90164975811113146</v>
      </c>
      <c r="E332" s="307">
        <f t="shared" ca="1" si="154"/>
        <v>-3.1011280813477562</v>
      </c>
      <c r="F332" s="304">
        <f t="shared" ca="1" si="155"/>
        <v>3.2295460459986445</v>
      </c>
      <c r="G332" s="306">
        <f t="shared" ca="1" si="156"/>
        <v>12.300055674774658</v>
      </c>
      <c r="H332" s="307">
        <f t="shared" ca="1" si="157"/>
        <v>-92.501568127501272</v>
      </c>
      <c r="I332" s="304">
        <f t="shared" ca="1" si="158"/>
        <v>93.315762203656234</v>
      </c>
      <c r="J332" s="306">
        <f t="shared" ca="1" si="159"/>
        <v>656.58430314295663</v>
      </c>
      <c r="K332" s="307">
        <f t="shared" ca="1" si="160"/>
        <v>474.60051074758371</v>
      </c>
      <c r="L332" s="304">
        <f t="shared" ca="1" si="145"/>
        <v>810.15343727937682</v>
      </c>
      <c r="M332" s="306">
        <f t="shared" ca="1" si="161"/>
        <v>-1.438600500684541</v>
      </c>
      <c r="N332" s="304">
        <f t="shared" ca="1" si="162"/>
        <v>-82.425737094631302</v>
      </c>
      <c r="P332" s="310">
        <f t="shared" ca="1" si="163"/>
        <v>23</v>
      </c>
      <c r="Q332" s="304">
        <f t="shared" ca="1" si="164"/>
        <v>0</v>
      </c>
      <c r="R332" s="306">
        <f t="shared" ca="1" si="165"/>
        <v>0</v>
      </c>
      <c r="S332" s="307">
        <f t="shared" ca="1" si="166"/>
        <v>3.0549999999999997</v>
      </c>
      <c r="T332" s="304">
        <f t="shared" ca="1" si="146"/>
        <v>29.969549999999998</v>
      </c>
      <c r="U332" s="311">
        <f t="shared" ca="1" si="147"/>
        <v>0</v>
      </c>
      <c r="V332" s="306">
        <f t="shared" ca="1" si="148"/>
        <v>1.1682090872434256</v>
      </c>
      <c r="W332" s="304">
        <f t="shared" ca="1" si="149"/>
        <v>20.830680850457245</v>
      </c>
      <c r="Y332" s="314" t="str">
        <f t="shared" ca="1" si="167"/>
        <v/>
      </c>
      <c r="Z332" s="315" t="str">
        <f t="shared" ca="1" si="168"/>
        <v/>
      </c>
      <c r="AA332" s="316" t="str">
        <f t="shared" ca="1" si="169"/>
        <v/>
      </c>
      <c r="AC332" s="310">
        <f t="shared" ca="1" si="170"/>
        <v>27.000000000000092</v>
      </c>
      <c r="AD332" s="323">
        <f t="shared" ca="1" si="171"/>
        <v>656.58430314295663</v>
      </c>
      <c r="AE332" s="324" t="e">
        <f t="shared" ca="1" si="150"/>
        <v>#N/A</v>
      </c>
      <c r="AG332" s="306">
        <f t="shared" ca="1" si="172"/>
        <v>2.9533959747388598</v>
      </c>
      <c r="AH332" s="304">
        <f t="shared" ca="1" si="173"/>
        <v>-6.7691901071828751</v>
      </c>
    </row>
    <row r="333" spans="1:34" x14ac:dyDescent="0.2">
      <c r="A333" s="347">
        <f t="shared" ca="1" si="151"/>
        <v>0.1</v>
      </c>
      <c r="B333" s="304">
        <f t="shared" ca="1" si="152"/>
        <v>27.100000000000094</v>
      </c>
      <c r="D333" s="306">
        <f t="shared" ca="1" si="153"/>
        <v>-0.8987612094707893</v>
      </c>
      <c r="E333" s="307">
        <f t="shared" ca="1" si="154"/>
        <v>-3.0509394358500943</v>
      </c>
      <c r="F333" s="304">
        <f t="shared" ca="1" si="155"/>
        <v>3.1805664830144154</v>
      </c>
      <c r="G333" s="306">
        <f t="shared" ca="1" si="156"/>
        <v>12.210179553827579</v>
      </c>
      <c r="H333" s="307">
        <f t="shared" ca="1" si="157"/>
        <v>-92.806662071086279</v>
      </c>
      <c r="I333" s="304">
        <f t="shared" ca="1" si="158"/>
        <v>93.606436795305441</v>
      </c>
      <c r="J333" s="306">
        <f t="shared" ca="1" si="159"/>
        <v>657.80981490438671</v>
      </c>
      <c r="K333" s="307">
        <f t="shared" ca="1" si="160"/>
        <v>465.33509923765433</v>
      </c>
      <c r="L333" s="304">
        <f t="shared" ca="1" si="145"/>
        <v>805.76082503870907</v>
      </c>
      <c r="M333" s="306">
        <f t="shared" ca="1" si="161"/>
        <v>-1.439981888119011</v>
      </c>
      <c r="N333" s="304">
        <f t="shared" ca="1" si="162"/>
        <v>-82.504884764498826</v>
      </c>
      <c r="P333" s="310">
        <f t="shared" ca="1" si="163"/>
        <v>23</v>
      </c>
      <c r="Q333" s="304">
        <f t="shared" ca="1" si="164"/>
        <v>0</v>
      </c>
      <c r="R333" s="306">
        <f t="shared" ca="1" si="165"/>
        <v>0</v>
      </c>
      <c r="S333" s="307">
        <f t="shared" ca="1" si="166"/>
        <v>3.0549999999999997</v>
      </c>
      <c r="T333" s="304">
        <f t="shared" ca="1" si="146"/>
        <v>29.969549999999998</v>
      </c>
      <c r="U333" s="311">
        <f t="shared" ca="1" si="147"/>
        <v>0</v>
      </c>
      <c r="V333" s="306">
        <f t="shared" ca="1" si="148"/>
        <v>1.1692925812060257</v>
      </c>
      <c r="W333" s="304">
        <f t="shared" ca="1" si="149"/>
        <v>20.980096972643405</v>
      </c>
      <c r="Y333" s="314" t="str">
        <f t="shared" ca="1" si="167"/>
        <v/>
      </c>
      <c r="Z333" s="315" t="str">
        <f t="shared" ca="1" si="168"/>
        <v/>
      </c>
      <c r="AA333" s="316" t="str">
        <f t="shared" ca="1" si="169"/>
        <v/>
      </c>
      <c r="AC333" s="310" t="e">
        <f t="shared" ca="1" si="170"/>
        <v>#N/A</v>
      </c>
      <c r="AD333" s="323" t="e">
        <f t="shared" ca="1" si="171"/>
        <v>#N/A</v>
      </c>
      <c r="AE333" s="324" t="e">
        <f t="shared" ca="1" si="150"/>
        <v>#N/A</v>
      </c>
      <c r="AG333" s="306">
        <f t="shared" ca="1" si="172"/>
        <v>2.9058528029975719</v>
      </c>
      <c r="AH333" s="304">
        <f t="shared" ca="1" si="173"/>
        <v>-6.8185534698714392</v>
      </c>
    </row>
    <row r="334" spans="1:34" x14ac:dyDescent="0.2">
      <c r="A334" s="347">
        <f t="shared" ca="1" si="151"/>
        <v>0.1</v>
      </c>
      <c r="B334" s="304">
        <f t="shared" ca="1" si="152"/>
        <v>27.200000000000095</v>
      </c>
      <c r="D334" s="306">
        <f t="shared" ca="1" si="153"/>
        <v>-0.89580320775609623</v>
      </c>
      <c r="E334" s="307">
        <f t="shared" ca="1" si="154"/>
        <v>-3.0012135101769344</v>
      </c>
      <c r="F334" s="304">
        <f t="shared" ca="1" si="155"/>
        <v>3.1320513917710016</v>
      </c>
      <c r="G334" s="306">
        <f t="shared" ca="1" si="156"/>
        <v>12.120599233051969</v>
      </c>
      <c r="H334" s="307">
        <f t="shared" ca="1" si="157"/>
        <v>-93.106783422103973</v>
      </c>
      <c r="I334" s="304">
        <f t="shared" ca="1" si="158"/>
        <v>93.892396097760951</v>
      </c>
      <c r="J334" s="306">
        <f t="shared" ca="1" si="159"/>
        <v>659.0263538437307</v>
      </c>
      <c r="K334" s="307">
        <f t="shared" ca="1" si="160"/>
        <v>456.03942696299481</v>
      </c>
      <c r="L334" s="304">
        <f t="shared" ca="1" si="145"/>
        <v>801.42853331117362</v>
      </c>
      <c r="M334" s="306">
        <f t="shared" ca="1" si="161"/>
        <v>-1.4413447600785334</v>
      </c>
      <c r="N334" s="304">
        <f t="shared" ca="1" si="162"/>
        <v>-82.582971575796194</v>
      </c>
      <c r="P334" s="310">
        <f t="shared" ca="1" si="163"/>
        <v>23</v>
      </c>
      <c r="Q334" s="304">
        <f t="shared" ca="1" si="164"/>
        <v>0</v>
      </c>
      <c r="R334" s="306">
        <f t="shared" ca="1" si="165"/>
        <v>0</v>
      </c>
      <c r="S334" s="307">
        <f t="shared" ca="1" si="166"/>
        <v>3.0549999999999997</v>
      </c>
      <c r="T334" s="304">
        <f t="shared" ca="1" si="146"/>
        <v>29.969549999999998</v>
      </c>
      <c r="U334" s="311">
        <f t="shared" ca="1" si="147"/>
        <v>0</v>
      </c>
      <c r="V334" s="306">
        <f t="shared" ca="1" si="148"/>
        <v>1.1703806001866308</v>
      </c>
      <c r="W334" s="304">
        <f t="shared" ca="1" si="149"/>
        <v>21.128118711154425</v>
      </c>
      <c r="Y334" s="314" t="str">
        <f t="shared" ca="1" si="167"/>
        <v/>
      </c>
      <c r="Z334" s="315" t="str">
        <f t="shared" ca="1" si="168"/>
        <v/>
      </c>
      <c r="AA334" s="316" t="str">
        <f t="shared" ca="1" si="169"/>
        <v/>
      </c>
      <c r="AC334" s="310" t="e">
        <f t="shared" ca="1" si="170"/>
        <v>#N/A</v>
      </c>
      <c r="AD334" s="323" t="e">
        <f t="shared" ca="1" si="171"/>
        <v>#N/A</v>
      </c>
      <c r="AE334" s="324" t="e">
        <f t="shared" ca="1" si="150"/>
        <v>#N/A</v>
      </c>
      <c r="AG334" s="306">
        <f t="shared" ca="1" si="172"/>
        <v>2.8587210366284674</v>
      </c>
      <c r="AH334" s="304">
        <f t="shared" ca="1" si="173"/>
        <v>-6.8674621841713277</v>
      </c>
    </row>
    <row r="335" spans="1:34" x14ac:dyDescent="0.2">
      <c r="A335" s="347">
        <f t="shared" ca="1" si="151"/>
        <v>0.1</v>
      </c>
      <c r="B335" s="304">
        <f t="shared" ca="1" si="152"/>
        <v>27.300000000000097</v>
      </c>
      <c r="D335" s="306">
        <f t="shared" ca="1" si="153"/>
        <v>-0.89277759569264126</v>
      </c>
      <c r="E335" s="307">
        <f t="shared" ca="1" si="154"/>
        <v>-2.9519520893332194</v>
      </c>
      <c r="F335" s="304">
        <f t="shared" ca="1" si="155"/>
        <v>3.0840027517966799</v>
      </c>
      <c r="G335" s="306">
        <f t="shared" ca="1" si="156"/>
        <v>12.031321473482706</v>
      </c>
      <c r="H335" s="307">
        <f t="shared" ca="1" si="157"/>
        <v>-93.401978631037295</v>
      </c>
      <c r="I335" s="304">
        <f t="shared" ca="1" si="158"/>
        <v>94.173681613235402</v>
      </c>
      <c r="J335" s="306">
        <f t="shared" ca="1" si="159"/>
        <v>660.23394987905749</v>
      </c>
      <c r="K335" s="307">
        <f t="shared" ca="1" si="160"/>
        <v>446.71398886033774</v>
      </c>
      <c r="L335" s="304">
        <f t="shared" ca="1" si="145"/>
        <v>797.15886523102517</v>
      </c>
      <c r="M335" s="306">
        <f t="shared" ca="1" si="161"/>
        <v>-1.442689484396074</v>
      </c>
      <c r="N335" s="304">
        <f t="shared" ca="1" si="162"/>
        <v>-82.660018603799884</v>
      </c>
      <c r="P335" s="310">
        <f t="shared" ca="1" si="163"/>
        <v>23</v>
      </c>
      <c r="Q335" s="304">
        <f t="shared" ca="1" si="164"/>
        <v>0</v>
      </c>
      <c r="R335" s="306">
        <f t="shared" ca="1" si="165"/>
        <v>0</v>
      </c>
      <c r="S335" s="307">
        <f t="shared" ca="1" si="166"/>
        <v>3.0549999999999997</v>
      </c>
      <c r="T335" s="304">
        <f t="shared" ca="1" si="146"/>
        <v>29.969549999999998</v>
      </c>
      <c r="U335" s="311">
        <f t="shared" ca="1" si="147"/>
        <v>0</v>
      </c>
      <c r="V335" s="306">
        <f t="shared" ca="1" si="148"/>
        <v>1.1714730971781531</v>
      </c>
      <c r="W335" s="304">
        <f t="shared" ca="1" si="149"/>
        <v>21.274741257769502</v>
      </c>
      <c r="Y335" s="314" t="str">
        <f t="shared" ca="1" si="167"/>
        <v/>
      </c>
      <c r="Z335" s="315" t="str">
        <f t="shared" ca="1" si="168"/>
        <v/>
      </c>
      <c r="AA335" s="316" t="str">
        <f t="shared" ca="1" si="169"/>
        <v/>
      </c>
      <c r="AC335" s="310" t="e">
        <f t="shared" ca="1" si="170"/>
        <v>#N/A</v>
      </c>
      <c r="AD335" s="323" t="e">
        <f t="shared" ca="1" si="171"/>
        <v>#N/A</v>
      </c>
      <c r="AE335" s="324" t="e">
        <f t="shared" ca="1" si="150"/>
        <v>#N/A</v>
      </c>
      <c r="AG335" s="306">
        <f t="shared" ca="1" si="172"/>
        <v>2.8120036913045992</v>
      </c>
      <c r="AH335" s="304">
        <f t="shared" ca="1" si="173"/>
        <v>-6.9159144717363104</v>
      </c>
    </row>
    <row r="336" spans="1:34" x14ac:dyDescent="0.2">
      <c r="A336" s="347">
        <f t="shared" ca="1" si="151"/>
        <v>0.1</v>
      </c>
      <c r="B336" s="304">
        <f t="shared" ca="1" si="152"/>
        <v>27.400000000000098</v>
      </c>
      <c r="D336" s="306">
        <f t="shared" ca="1" si="153"/>
        <v>-0.88968620056491343</v>
      </c>
      <c r="E336" s="307">
        <f t="shared" ca="1" si="154"/>
        <v>-2.9031567511811902</v>
      </c>
      <c r="F336" s="304">
        <f t="shared" ca="1" si="155"/>
        <v>3.036422345031164</v>
      </c>
      <c r="G336" s="306">
        <f t="shared" ca="1" si="156"/>
        <v>11.942352853426215</v>
      </c>
      <c r="H336" s="307">
        <f t="shared" ca="1" si="157"/>
        <v>-93.692294306155418</v>
      </c>
      <c r="I336" s="304">
        <f t="shared" ca="1" si="158"/>
        <v>94.450335118658955</v>
      </c>
      <c r="J336" s="306">
        <f t="shared" ca="1" si="159"/>
        <v>661.43263359540299</v>
      </c>
      <c r="K336" s="307">
        <f t="shared" ca="1" si="160"/>
        <v>437.3592752134781</v>
      </c>
      <c r="L336" s="304">
        <f t="shared" ca="1" si="145"/>
        <v>792.95413763988233</v>
      </c>
      <c r="M336" s="306">
        <f t="shared" ca="1" si="161"/>
        <v>-1.4440164186761668</v>
      </c>
      <c r="N336" s="304">
        <f t="shared" ca="1" si="162"/>
        <v>-82.736046337740419</v>
      </c>
      <c r="P336" s="310">
        <f t="shared" ca="1" si="163"/>
        <v>23</v>
      </c>
      <c r="Q336" s="304">
        <f t="shared" ca="1" si="164"/>
        <v>0</v>
      </c>
      <c r="R336" s="306">
        <f t="shared" ca="1" si="165"/>
        <v>0</v>
      </c>
      <c r="S336" s="307">
        <f t="shared" ca="1" si="166"/>
        <v>3.0549999999999997</v>
      </c>
      <c r="T336" s="304">
        <f t="shared" ca="1" si="146"/>
        <v>29.969549999999998</v>
      </c>
      <c r="U336" s="311">
        <f t="shared" ca="1" si="147"/>
        <v>0</v>
      </c>
      <c r="V336" s="306">
        <f t="shared" ca="1" si="148"/>
        <v>1.172570025567218</v>
      </c>
      <c r="W336" s="304">
        <f t="shared" ca="1" si="149"/>
        <v>21.419960414497787</v>
      </c>
      <c r="Y336" s="314" t="str">
        <f t="shared" ca="1" si="167"/>
        <v/>
      </c>
      <c r="Z336" s="315" t="str">
        <f t="shared" ca="1" si="168"/>
        <v/>
      </c>
      <c r="AA336" s="316" t="str">
        <f t="shared" ca="1" si="169"/>
        <v/>
      </c>
      <c r="AC336" s="310" t="e">
        <f t="shared" ca="1" si="170"/>
        <v>#N/A</v>
      </c>
      <c r="AD336" s="323" t="e">
        <f t="shared" ca="1" si="171"/>
        <v>#N/A</v>
      </c>
      <c r="AE336" s="324" t="e">
        <f t="shared" ca="1" si="150"/>
        <v>#N/A</v>
      </c>
      <c r="AG336" s="306">
        <f t="shared" ca="1" si="172"/>
        <v>2.765703535054894</v>
      </c>
      <c r="AH336" s="304">
        <f t="shared" ca="1" si="173"/>
        <v>-6.9639087586806889</v>
      </c>
    </row>
    <row r="337" spans="1:34" x14ac:dyDescent="0.2">
      <c r="A337" s="347">
        <f t="shared" ca="1" si="151"/>
        <v>0.1</v>
      </c>
      <c r="B337" s="304">
        <f t="shared" ca="1" si="152"/>
        <v>27.500000000000099</v>
      </c>
      <c r="D337" s="306">
        <f t="shared" ca="1" si="153"/>
        <v>-0.88653083363036655</v>
      </c>
      <c r="E337" s="307">
        <f t="shared" ca="1" si="154"/>
        <v>-2.8548288712096062</v>
      </c>
      <c r="F337" s="304">
        <f t="shared" ca="1" si="155"/>
        <v>2.9893117607351138</v>
      </c>
      <c r="G337" s="306">
        <f t="shared" ca="1" si="156"/>
        <v>11.853699770063178</v>
      </c>
      <c r="H337" s="307">
        <f t="shared" ca="1" si="157"/>
        <v>-93.977777193276381</v>
      </c>
      <c r="I337" s="304">
        <f t="shared" ca="1" si="158"/>
        <v>94.722398641651239</v>
      </c>
      <c r="J337" s="306">
        <f t="shared" ca="1" si="159"/>
        <v>662.62243622657741</v>
      </c>
      <c r="K337" s="307">
        <f t="shared" ca="1" si="160"/>
        <v>427.9757716385065</v>
      </c>
      <c r="L337" s="304">
        <f t="shared" ca="1" si="145"/>
        <v>788.81667965403699</v>
      </c>
      <c r="M337" s="306">
        <f t="shared" ca="1" si="161"/>
        <v>-1.4453259106476299</v>
      </c>
      <c r="N337" s="304">
        <f t="shared" ca="1" si="162"/>
        <v>-82.81107470101152</v>
      </c>
      <c r="P337" s="310">
        <f t="shared" ca="1" si="163"/>
        <v>23</v>
      </c>
      <c r="Q337" s="304">
        <f t="shared" ca="1" si="164"/>
        <v>0</v>
      </c>
      <c r="R337" s="306">
        <f t="shared" ca="1" si="165"/>
        <v>0</v>
      </c>
      <c r="S337" s="307">
        <f t="shared" ca="1" si="166"/>
        <v>3.0549999999999997</v>
      </c>
      <c r="T337" s="304">
        <f t="shared" ca="1" si="146"/>
        <v>29.969549999999998</v>
      </c>
      <c r="U337" s="311">
        <f t="shared" ca="1" si="147"/>
        <v>0</v>
      </c>
      <c r="V337" s="306">
        <f t="shared" ca="1" si="148"/>
        <v>1.1736713391362987</v>
      </c>
      <c r="W337" s="304">
        <f t="shared" ca="1" si="149"/>
        <v>21.563772579188949</v>
      </c>
      <c r="Y337" s="314" t="str">
        <f t="shared" ca="1" si="167"/>
        <v/>
      </c>
      <c r="Z337" s="315" t="str">
        <f t="shared" ca="1" si="168"/>
        <v/>
      </c>
      <c r="AA337" s="316" t="str">
        <f t="shared" ca="1" si="169"/>
        <v/>
      </c>
      <c r="AC337" s="310" t="e">
        <f t="shared" ca="1" si="170"/>
        <v>#N/A</v>
      </c>
      <c r="AD337" s="323" t="e">
        <f t="shared" ca="1" si="171"/>
        <v>#N/A</v>
      </c>
      <c r="AE337" s="324" t="e">
        <f t="shared" ca="1" si="150"/>
        <v>#N/A</v>
      </c>
      <c r="AG337" s="306">
        <f t="shared" ca="1" si="172"/>
        <v>2.7198230947692528</v>
      </c>
      <c r="AH337" s="304">
        <f t="shared" ca="1" si="173"/>
        <v>-7.0114436708667069</v>
      </c>
    </row>
    <row r="338" spans="1:34" x14ac:dyDescent="0.2">
      <c r="A338" s="347">
        <f t="shared" ca="1" si="151"/>
        <v>0.1</v>
      </c>
      <c r="B338" s="304">
        <f t="shared" ca="1" si="152"/>
        <v>27.600000000000101</v>
      </c>
      <c r="D338" s="306">
        <f t="shared" ca="1" si="153"/>
        <v>-0.88331328956504618</v>
      </c>
      <c r="E338" s="307">
        <f t="shared" ca="1" si="154"/>
        <v>-2.8069696273013029</v>
      </c>
      <c r="F338" s="304">
        <f t="shared" ca="1" si="155"/>
        <v>2.9426724004065146</v>
      </c>
      <c r="G338" s="306">
        <f t="shared" ca="1" si="156"/>
        <v>11.765368441106673</v>
      </c>
      <c r="H338" s="307">
        <f t="shared" ca="1" si="157"/>
        <v>-94.258474156006514</v>
      </c>
      <c r="I338" s="304">
        <f t="shared" ca="1" si="158"/>
        <v>94.989914437131361</v>
      </c>
      <c r="J338" s="306">
        <f t="shared" ca="1" si="159"/>
        <v>663.80338963713587</v>
      </c>
      <c r="K338" s="307">
        <f t="shared" ca="1" si="160"/>
        <v>418.56395907104235</v>
      </c>
      <c r="L338" s="304">
        <f t="shared" ca="1" si="145"/>
        <v>784.74883110902215</v>
      </c>
      <c r="M338" s="306">
        <f t="shared" ca="1" si="161"/>
        <v>-1.4466182985020375</v>
      </c>
      <c r="N338" s="304">
        <f t="shared" ca="1" si="162"/>
        <v>-82.885123070563054</v>
      </c>
      <c r="P338" s="310">
        <f t="shared" ca="1" si="163"/>
        <v>23</v>
      </c>
      <c r="Q338" s="304">
        <f t="shared" ca="1" si="164"/>
        <v>0</v>
      </c>
      <c r="R338" s="306">
        <f t="shared" ca="1" si="165"/>
        <v>0</v>
      </c>
      <c r="S338" s="307">
        <f t="shared" ca="1" si="166"/>
        <v>3.0549999999999997</v>
      </c>
      <c r="T338" s="304">
        <f t="shared" ca="1" si="146"/>
        <v>29.969549999999998</v>
      </c>
      <c r="U338" s="311">
        <f t="shared" ca="1" si="147"/>
        <v>0</v>
      </c>
      <c r="V338" s="306">
        <f t="shared" ca="1" si="148"/>
        <v>1.1747769920656699</v>
      </c>
      <c r="W338" s="304">
        <f t="shared" ca="1" si="149"/>
        <v>21.70617473116522</v>
      </c>
      <c r="Y338" s="314" t="str">
        <f t="shared" ca="1" si="167"/>
        <v/>
      </c>
      <c r="Z338" s="315" t="str">
        <f t="shared" ca="1" si="168"/>
        <v/>
      </c>
      <c r="AA338" s="316" t="str">
        <f t="shared" ca="1" si="169"/>
        <v/>
      </c>
      <c r="AC338" s="310" t="e">
        <f t="shared" ca="1" si="170"/>
        <v>#N/A</v>
      </c>
      <c r="AD338" s="323" t="e">
        <f t="shared" ca="1" si="171"/>
        <v>#N/A</v>
      </c>
      <c r="AE338" s="324" t="e">
        <f t="shared" ca="1" si="150"/>
        <v>#N/A</v>
      </c>
      <c r="AG338" s="306">
        <f t="shared" ca="1" si="172"/>
        <v>2.6743646626154414</v>
      </c>
      <c r="AH338" s="304">
        <f t="shared" ca="1" si="173"/>
        <v>-7.0585180291944196</v>
      </c>
    </row>
    <row r="339" spans="1:34" x14ac:dyDescent="0.2">
      <c r="A339" s="347">
        <f t="shared" ca="1" si="151"/>
        <v>0.1</v>
      </c>
      <c r="B339" s="304">
        <f t="shared" ca="1" si="152"/>
        <v>27.700000000000102</v>
      </c>
      <c r="D339" s="306">
        <f t="shared" ca="1" si="153"/>
        <v>-0.88003534594012367</v>
      </c>
      <c r="E339" s="307">
        <f t="shared" ca="1" si="154"/>
        <v>-2.7595800044943752</v>
      </c>
      <c r="F339" s="304">
        <f t="shared" ca="1" si="155"/>
        <v>2.8965054826996495</v>
      </c>
      <c r="G339" s="306">
        <f t="shared" ca="1" si="156"/>
        <v>11.677364906512661</v>
      </c>
      <c r="H339" s="307">
        <f t="shared" ca="1" si="157"/>
        <v>-94.534432156455949</v>
      </c>
      <c r="I339" s="304">
        <f t="shared" ca="1" si="158"/>
        <v>95.25292496455647</v>
      </c>
      <c r="J339" s="306">
        <f t="shared" ca="1" si="159"/>
        <v>664.97552630451685</v>
      </c>
      <c r="K339" s="307">
        <f t="shared" ca="1" si="160"/>
        <v>409.12431375541922</v>
      </c>
      <c r="L339" s="304">
        <f t="shared" ca="1" si="145"/>
        <v>780.75294087810641</v>
      </c>
      <c r="M339" s="306">
        <f t="shared" ca="1" si="161"/>
        <v>-1.4478939112186084</v>
      </c>
      <c r="N339" s="304">
        <f t="shared" ca="1" si="162"/>
        <v>-82.958210295515784</v>
      </c>
      <c r="P339" s="310">
        <f t="shared" ca="1" si="163"/>
        <v>23</v>
      </c>
      <c r="Q339" s="304">
        <f t="shared" ca="1" si="164"/>
        <v>0</v>
      </c>
      <c r="R339" s="306">
        <f t="shared" ca="1" si="165"/>
        <v>0</v>
      </c>
      <c r="S339" s="307">
        <f t="shared" ca="1" si="166"/>
        <v>3.0549999999999997</v>
      </c>
      <c r="T339" s="304">
        <f t="shared" ca="1" si="146"/>
        <v>29.969549999999998</v>
      </c>
      <c r="U339" s="311">
        <f t="shared" ca="1" si="147"/>
        <v>0</v>
      </c>
      <c r="V339" s="306">
        <f t="shared" ca="1" si="148"/>
        <v>1.1758869389351898</v>
      </c>
      <c r="W339" s="304">
        <f t="shared" ca="1" si="149"/>
        <v>21.847164416887193</v>
      </c>
      <c r="Y339" s="314" t="str">
        <f t="shared" ca="1" si="167"/>
        <v/>
      </c>
      <c r="Z339" s="315" t="str">
        <f t="shared" ca="1" si="168"/>
        <v/>
      </c>
      <c r="AA339" s="316" t="str">
        <f t="shared" ca="1" si="169"/>
        <v/>
      </c>
      <c r="AC339" s="310" t="e">
        <f t="shared" ca="1" si="170"/>
        <v>#N/A</v>
      </c>
      <c r="AD339" s="323" t="e">
        <f t="shared" ca="1" si="171"/>
        <v>#N/A</v>
      </c>
      <c r="AE339" s="324" t="e">
        <f t="shared" ca="1" si="150"/>
        <v>#N/A</v>
      </c>
      <c r="AG339" s="306">
        <f t="shared" ca="1" si="172"/>
        <v>2.6293303023678938</v>
      </c>
      <c r="AH339" s="304">
        <f t="shared" ca="1" si="173"/>
        <v>-7.1051308448985999</v>
      </c>
    </row>
    <row r="340" spans="1:34" x14ac:dyDescent="0.2">
      <c r="A340" s="347">
        <f t="shared" ca="1" si="151"/>
        <v>0.1</v>
      </c>
      <c r="B340" s="304">
        <f t="shared" ca="1" si="152"/>
        <v>27.800000000000104</v>
      </c>
      <c r="D340" s="306">
        <f t="shared" ca="1" si="153"/>
        <v>-0.87669876272860381</v>
      </c>
      <c r="E340" s="307">
        <f t="shared" ca="1" si="154"/>
        <v>-2.7126607997328618</v>
      </c>
      <c r="F340" s="304">
        <f t="shared" ca="1" si="155"/>
        <v>2.8508120483429269</v>
      </c>
      <c r="G340" s="306">
        <f t="shared" ca="1" si="156"/>
        <v>11.589695030239801</v>
      </c>
      <c r="H340" s="307">
        <f t="shared" ca="1" si="157"/>
        <v>-94.805698236429237</v>
      </c>
      <c r="I340" s="304">
        <f t="shared" ca="1" si="158"/>
        <v>95.511472865781144</v>
      </c>
      <c r="J340" s="306">
        <f t="shared" ca="1" si="159"/>
        <v>666.13887930135445</v>
      </c>
      <c r="K340" s="307">
        <f t="shared" ca="1" si="160"/>
        <v>399.65730723577497</v>
      </c>
      <c r="L340" s="304">
        <f t="shared" ca="1" si="145"/>
        <v>776.83136506182279</v>
      </c>
      <c r="M340" s="306">
        <f t="shared" ca="1" si="161"/>
        <v>-1.4491530688761296</v>
      </c>
      <c r="N340" s="304">
        <f t="shared" ca="1" si="162"/>
        <v>-83.030354715033326</v>
      </c>
      <c r="P340" s="310">
        <f t="shared" ca="1" si="163"/>
        <v>23</v>
      </c>
      <c r="Q340" s="304">
        <f t="shared" ca="1" si="164"/>
        <v>0</v>
      </c>
      <c r="R340" s="306">
        <f t="shared" ca="1" si="165"/>
        <v>0</v>
      </c>
      <c r="S340" s="307">
        <f t="shared" ca="1" si="166"/>
        <v>3.0549999999999997</v>
      </c>
      <c r="T340" s="304">
        <f t="shared" ca="1" si="146"/>
        <v>29.969549999999998</v>
      </c>
      <c r="U340" s="311">
        <f t="shared" ca="1" si="147"/>
        <v>0</v>
      </c>
      <c r="V340" s="306">
        <f t="shared" ca="1" si="148"/>
        <v>1.1770011347259084</v>
      </c>
      <c r="W340" s="304">
        <f t="shared" ca="1" si="149"/>
        <v>21.98673973566607</v>
      </c>
      <c r="Y340" s="314" t="str">
        <f t="shared" ca="1" si="167"/>
        <v/>
      </c>
      <c r="Z340" s="315" t="str">
        <f t="shared" ca="1" si="168"/>
        <v/>
      </c>
      <c r="AA340" s="316" t="str">
        <f t="shared" ca="1" si="169"/>
        <v/>
      </c>
      <c r="AC340" s="310" t="e">
        <f t="shared" ca="1" si="170"/>
        <v>#N/A</v>
      </c>
      <c r="AD340" s="323" t="e">
        <f t="shared" ca="1" si="171"/>
        <v>#N/A</v>
      </c>
      <c r="AE340" s="324" t="e">
        <f t="shared" ca="1" si="150"/>
        <v>#N/A</v>
      </c>
      <c r="AG340" s="306">
        <f t="shared" ca="1" si="172"/>
        <v>2.5847218556486888</v>
      </c>
      <c r="AH340" s="304">
        <f t="shared" ca="1" si="173"/>
        <v>-7.1512813148566918</v>
      </c>
    </row>
    <row r="341" spans="1:34" x14ac:dyDescent="0.2">
      <c r="A341" s="347">
        <f t="shared" ca="1" si="151"/>
        <v>0.1</v>
      </c>
      <c r="B341" s="304">
        <f t="shared" ca="1" si="152"/>
        <v>27.900000000000105</v>
      </c>
      <c r="D341" s="306">
        <f t="shared" ca="1" si="153"/>
        <v>-0.87330528184158052</v>
      </c>
      <c r="E341" s="307">
        <f t="shared" ca="1" si="154"/>
        <v>-2.666212626602686</v>
      </c>
      <c r="F341" s="304">
        <f t="shared" ca="1" si="155"/>
        <v>2.8055929650517726</v>
      </c>
      <c r="G341" s="306">
        <f t="shared" ca="1" si="156"/>
        <v>11.502364502055643</v>
      </c>
      <c r="H341" s="307">
        <f t="shared" ca="1" si="157"/>
        <v>-95.072319499089502</v>
      </c>
      <c r="I341" s="304">
        <f t="shared" ca="1" si="158"/>
        <v>95.765600943528284</v>
      </c>
      <c r="J341" s="306">
        <f t="shared" ca="1" si="159"/>
        <v>667.29348227796925</v>
      </c>
      <c r="K341" s="307">
        <f t="shared" ca="1" si="160"/>
        <v>390.16340634899905</v>
      </c>
      <c r="L341" s="304">
        <f t="shared" ca="1" si="145"/>
        <v>772.98646504613043</v>
      </c>
      <c r="M341" s="306">
        <f t="shared" ca="1" si="161"/>
        <v>-1.4503960829525131</v>
      </c>
      <c r="N341" s="304">
        <f t="shared" ca="1" si="162"/>
        <v>-83.101574175485453</v>
      </c>
      <c r="P341" s="310">
        <f t="shared" ca="1" si="163"/>
        <v>23</v>
      </c>
      <c r="Q341" s="304">
        <f t="shared" ca="1" si="164"/>
        <v>0</v>
      </c>
      <c r="R341" s="306">
        <f t="shared" ca="1" si="165"/>
        <v>0</v>
      </c>
      <c r="S341" s="307">
        <f t="shared" ca="1" si="166"/>
        <v>3.0549999999999997</v>
      </c>
      <c r="T341" s="304">
        <f t="shared" ca="1" si="146"/>
        <v>29.969549999999998</v>
      </c>
      <c r="U341" s="311">
        <f t="shared" ca="1" si="147"/>
        <v>0</v>
      </c>
      <c r="V341" s="306">
        <f t="shared" ca="1" si="148"/>
        <v>1.178119534821511</v>
      </c>
      <c r="W341" s="304">
        <f t="shared" ca="1" si="149"/>
        <v>22.124899325433848</v>
      </c>
      <c r="Y341" s="314" t="str">
        <f t="shared" ca="1" si="167"/>
        <v/>
      </c>
      <c r="Z341" s="315" t="str">
        <f t="shared" ca="1" si="168"/>
        <v/>
      </c>
      <c r="AA341" s="316" t="str">
        <f t="shared" ca="1" si="169"/>
        <v/>
      </c>
      <c r="AC341" s="310" t="e">
        <f t="shared" ca="1" si="170"/>
        <v>#N/A</v>
      </c>
      <c r="AD341" s="323" t="e">
        <f t="shared" ca="1" si="171"/>
        <v>#N/A</v>
      </c>
      <c r="AE341" s="324" t="e">
        <f t="shared" ca="1" si="150"/>
        <v>#N/A</v>
      </c>
      <c r="AG341" s="306">
        <f t="shared" ca="1" si="172"/>
        <v>2.5405409480806416</v>
      </c>
      <c r="AH341" s="304">
        <f t="shared" ca="1" si="173"/>
        <v>-7.196968816911971</v>
      </c>
    </row>
    <row r="342" spans="1:34" x14ac:dyDescent="0.2">
      <c r="A342" s="347">
        <f t="shared" ca="1" si="151"/>
        <v>0.1</v>
      </c>
      <c r="B342" s="304">
        <f t="shared" ca="1" si="152"/>
        <v>28.000000000000107</v>
      </c>
      <c r="D342" s="306">
        <f t="shared" ca="1" si="153"/>
        <v>-0.86985662669327624</v>
      </c>
      <c r="E342" s="307">
        <f t="shared" ca="1" si="154"/>
        <v>-2.6202359200489846</v>
      </c>
      <c r="F342" s="304">
        <f t="shared" ca="1" si="155"/>
        <v>2.76084893243313</v>
      </c>
      <c r="G342" s="306">
        <f t="shared" ca="1" si="156"/>
        <v>11.415378839386316</v>
      </c>
      <c r="H342" s="307">
        <f t="shared" ca="1" si="157"/>
        <v>-95.334343091094397</v>
      </c>
      <c r="I342" s="304">
        <f t="shared" ca="1" si="158"/>
        <v>96.015352140463492</v>
      </c>
      <c r="J342" s="306">
        <f t="shared" ca="1" si="159"/>
        <v>668.43936944504139</v>
      </c>
      <c r="K342" s="307">
        <f t="shared" ca="1" si="160"/>
        <v>380.64307321948985</v>
      </c>
      <c r="L342" s="304">
        <f t="shared" ca="1" si="145"/>
        <v>769.22060542737836</v>
      </c>
      <c r="M342" s="306">
        <f t="shared" ca="1" si="161"/>
        <v>-1.4516232566125424</v>
      </c>
      <c r="N342" s="304">
        <f t="shared" ca="1" si="162"/>
        <v>-83.171886046934759</v>
      </c>
      <c r="P342" s="310">
        <f t="shared" ca="1" si="163"/>
        <v>23</v>
      </c>
      <c r="Q342" s="304">
        <f t="shared" ca="1" si="164"/>
        <v>0</v>
      </c>
      <c r="R342" s="306">
        <f t="shared" ca="1" si="165"/>
        <v>0</v>
      </c>
      <c r="S342" s="307">
        <f t="shared" ca="1" si="166"/>
        <v>3.0549999999999997</v>
      </c>
      <c r="T342" s="304">
        <f t="shared" ca="1" si="146"/>
        <v>29.969549999999998</v>
      </c>
      <c r="U342" s="311">
        <f t="shared" ca="1" si="147"/>
        <v>0</v>
      </c>
      <c r="V342" s="306">
        <f t="shared" ca="1" si="148"/>
        <v>1.1792420950095943</v>
      </c>
      <c r="W342" s="304">
        <f t="shared" ca="1" si="149"/>
        <v>22.261642348582658</v>
      </c>
      <c r="Y342" s="314" t="str">
        <f t="shared" ca="1" si="167"/>
        <v/>
      </c>
      <c r="Z342" s="315" t="str">
        <f t="shared" ca="1" si="168"/>
        <v/>
      </c>
      <c r="AA342" s="316" t="str">
        <f t="shared" ca="1" si="169"/>
        <v/>
      </c>
      <c r="AC342" s="310">
        <f t="shared" ca="1" si="170"/>
        <v>28.000000000000107</v>
      </c>
      <c r="AD342" s="323">
        <f t="shared" ca="1" si="171"/>
        <v>668.43936944504139</v>
      </c>
      <c r="AE342" s="324" t="e">
        <f t="shared" ca="1" si="150"/>
        <v>#N/A</v>
      </c>
      <c r="AG342" s="306">
        <f t="shared" ca="1" si="172"/>
        <v>2.4967889953526337</v>
      </c>
      <c r="AH342" s="304">
        <f t="shared" ca="1" si="173"/>
        <v>-7.2421929052156626</v>
      </c>
    </row>
    <row r="343" spans="1:34" x14ac:dyDescent="0.2">
      <c r="A343" s="347">
        <f t="shared" ca="1" si="151"/>
        <v>0.1</v>
      </c>
      <c r="B343" s="304">
        <f t="shared" ca="1" si="152"/>
        <v>28.100000000000108</v>
      </c>
      <c r="D343" s="306">
        <f t="shared" ca="1" si="153"/>
        <v>-0.86635450179421947</v>
      </c>
      <c r="E343" s="307">
        <f t="shared" ca="1" si="154"/>
        <v>-2.5747309410710395</v>
      </c>
      <c r="F343" s="304">
        <f t="shared" ca="1" si="155"/>
        <v>2.7165804868782502</v>
      </c>
      <c r="G343" s="306">
        <f t="shared" ca="1" si="156"/>
        <v>11.328743389206894</v>
      </c>
      <c r="H343" s="307">
        <f t="shared" ca="1" si="157"/>
        <v>-95.591816185201495</v>
      </c>
      <c r="I343" s="304">
        <f t="shared" ca="1" si="158"/>
        <v>96.260769518863967</v>
      </c>
      <c r="J343" s="306">
        <f t="shared" ca="1" si="159"/>
        <v>669.57657555647108</v>
      </c>
      <c r="K343" s="307">
        <f t="shared" ca="1" si="160"/>
        <v>371.09676525567505</v>
      </c>
      <c r="L343" s="304">
        <f t="shared" ca="1" si="145"/>
        <v>765.53615180287613</v>
      </c>
      <c r="M343" s="306">
        <f t="shared" ca="1" si="161"/>
        <v>-1.4528348849843431</v>
      </c>
      <c r="N343" s="304">
        <f t="shared" ca="1" si="162"/>
        <v>-83.241307238977242</v>
      </c>
      <c r="P343" s="310">
        <f t="shared" ca="1" si="163"/>
        <v>23</v>
      </c>
      <c r="Q343" s="304">
        <f t="shared" ca="1" si="164"/>
        <v>0</v>
      </c>
      <c r="R343" s="306">
        <f t="shared" ca="1" si="165"/>
        <v>0</v>
      </c>
      <c r="S343" s="307">
        <f t="shared" ca="1" si="166"/>
        <v>3.0549999999999997</v>
      </c>
      <c r="T343" s="304">
        <f t="shared" ca="1" si="146"/>
        <v>29.969549999999998</v>
      </c>
      <c r="U343" s="311">
        <f t="shared" ca="1" si="147"/>
        <v>0</v>
      </c>
      <c r="V343" s="306">
        <f t="shared" ca="1" si="148"/>
        <v>1.180368771482786</v>
      </c>
      <c r="W343" s="304">
        <f t="shared" ca="1" si="149"/>
        <v>22.39696847788403</v>
      </c>
      <c r="Y343" s="314" t="str">
        <f t="shared" ca="1" si="167"/>
        <v/>
      </c>
      <c r="Z343" s="315" t="str">
        <f t="shared" ca="1" si="168"/>
        <v/>
      </c>
      <c r="AA343" s="316" t="str">
        <f t="shared" ca="1" si="169"/>
        <v/>
      </c>
      <c r="AC343" s="310" t="e">
        <f t="shared" ca="1" si="170"/>
        <v>#N/A</v>
      </c>
      <c r="AD343" s="323" t="e">
        <f t="shared" ca="1" si="171"/>
        <v>#N/A</v>
      </c>
      <c r="AE343" s="324" t="e">
        <f t="shared" ca="1" si="150"/>
        <v>#N/A</v>
      </c>
      <c r="AG343" s="306">
        <f t="shared" ca="1" si="172"/>
        <v>2.45346720919704</v>
      </c>
      <c r="AH343" s="304">
        <f t="shared" ca="1" si="173"/>
        <v>-7.2869533055917053</v>
      </c>
    </row>
    <row r="344" spans="1:34" x14ac:dyDescent="0.2">
      <c r="A344" s="347">
        <f t="shared" ca="1" si="151"/>
        <v>0.1</v>
      </c>
      <c r="B344" s="304">
        <f t="shared" ca="1" si="152"/>
        <v>28.200000000000109</v>
      </c>
      <c r="D344" s="306">
        <f t="shared" ca="1" si="153"/>
        <v>-0.8628005923718447</v>
      </c>
      <c r="E344" s="307">
        <f t="shared" ca="1" si="154"/>
        <v>-2.5296977813912322</v>
      </c>
      <c r="F344" s="304">
        <f t="shared" ca="1" si="155"/>
        <v>2.6727880064406397</v>
      </c>
      <c r="G344" s="306">
        <f t="shared" ca="1" si="156"/>
        <v>11.242463329969709</v>
      </c>
      <c r="H344" s="307">
        <f t="shared" ca="1" si="157"/>
        <v>-95.844785963340613</v>
      </c>
      <c r="I344" s="304">
        <f t="shared" ca="1" si="158"/>
        <v>96.501896240873364</v>
      </c>
      <c r="J344" s="306">
        <f t="shared" ca="1" si="159"/>
        <v>670.70513589242989</v>
      </c>
      <c r="K344" s="307">
        <f t="shared" ca="1" si="160"/>
        <v>361.52493514824795</v>
      </c>
      <c r="L344" s="304">
        <f t="shared" ca="1" si="145"/>
        <v>761.93546842657724</v>
      </c>
      <c r="M344" s="306">
        <f t="shared" ca="1" si="161"/>
        <v>-1.4540312554250829</v>
      </c>
      <c r="N344" s="304">
        <f t="shared" ca="1" si="162"/>
        <v>-83.309854215965842</v>
      </c>
      <c r="P344" s="310">
        <f t="shared" ca="1" si="163"/>
        <v>23</v>
      </c>
      <c r="Q344" s="304">
        <f t="shared" ca="1" si="164"/>
        <v>0</v>
      </c>
      <c r="R344" s="306">
        <f t="shared" ca="1" si="165"/>
        <v>0</v>
      </c>
      <c r="S344" s="307">
        <f t="shared" ca="1" si="166"/>
        <v>3.0549999999999997</v>
      </c>
      <c r="T344" s="304">
        <f t="shared" ca="1" si="146"/>
        <v>29.969549999999998</v>
      </c>
      <c r="U344" s="311">
        <f t="shared" ca="1" si="147"/>
        <v>0</v>
      </c>
      <c r="V344" s="306">
        <f t="shared" ca="1" si="148"/>
        <v>1.1814995208397068</v>
      </c>
      <c r="W344" s="304">
        <f t="shared" ca="1" si="149"/>
        <v>22.530877882498078</v>
      </c>
      <c r="Y344" s="314" t="str">
        <f t="shared" ca="1" si="167"/>
        <v/>
      </c>
      <c r="Z344" s="315" t="str">
        <f t="shared" ca="1" si="168"/>
        <v/>
      </c>
      <c r="AA344" s="316" t="str">
        <f t="shared" ca="1" si="169"/>
        <v/>
      </c>
      <c r="AC344" s="310" t="e">
        <f t="shared" ca="1" si="170"/>
        <v>#N/A</v>
      </c>
      <c r="AD344" s="323" t="e">
        <f t="shared" ca="1" si="171"/>
        <v>#N/A</v>
      </c>
      <c r="AE344" s="324" t="e">
        <f t="shared" ca="1" si="150"/>
        <v>#N/A</v>
      </c>
      <c r="AG344" s="306">
        <f t="shared" ca="1" si="172"/>
        <v>2.4105766032792131</v>
      </c>
      <c r="AH344" s="304">
        <f t="shared" ca="1" si="173"/>
        <v>-7.3312499109276699</v>
      </c>
    </row>
    <row r="345" spans="1:34" x14ac:dyDescent="0.2">
      <c r="A345" s="347">
        <f t="shared" ca="1" si="151"/>
        <v>0.1</v>
      </c>
      <c r="B345" s="304">
        <f t="shared" ca="1" si="152"/>
        <v>28.300000000000111</v>
      </c>
      <c r="D345" s="306">
        <f t="shared" ca="1" si="153"/>
        <v>-0.85919656401781186</v>
      </c>
      <c r="E345" s="307">
        <f t="shared" ca="1" si="154"/>
        <v>-2.485136368094631</v>
      </c>
      <c r="F345" s="304">
        <f t="shared" ca="1" si="155"/>
        <v>2.6294717156962513</v>
      </c>
      <c r="G345" s="306">
        <f t="shared" ca="1" si="156"/>
        <v>11.156543673567928</v>
      </c>
      <c r="H345" s="307">
        <f t="shared" ca="1" si="157"/>
        <v>-96.093299600150075</v>
      </c>
      <c r="I345" s="304">
        <f t="shared" ca="1" si="158"/>
        <v>96.738775549334051</v>
      </c>
      <c r="J345" s="306">
        <f t="shared" ca="1" si="159"/>
        <v>671.82508624260674</v>
      </c>
      <c r="K345" s="307">
        <f t="shared" ca="1" si="160"/>
        <v>351.92803087007343</v>
      </c>
      <c r="L345" s="304">
        <f t="shared" ca="1" si="145"/>
        <v>758.42091573015921</v>
      </c>
      <c r="M345" s="306">
        <f t="shared" ca="1" si="161"/>
        <v>-1.4552126477763834</v>
      </c>
      <c r="N345" s="304">
        <f t="shared" ca="1" si="162"/>
        <v>-83.377543011644391</v>
      </c>
      <c r="P345" s="310">
        <f t="shared" ca="1" si="163"/>
        <v>23</v>
      </c>
      <c r="Q345" s="304">
        <f t="shared" ca="1" si="164"/>
        <v>0</v>
      </c>
      <c r="R345" s="306">
        <f t="shared" ca="1" si="165"/>
        <v>0</v>
      </c>
      <c r="S345" s="307">
        <f t="shared" ca="1" si="166"/>
        <v>3.0549999999999997</v>
      </c>
      <c r="T345" s="304">
        <f t="shared" ca="1" si="146"/>
        <v>29.969549999999998</v>
      </c>
      <c r="U345" s="311">
        <f t="shared" ca="1" si="147"/>
        <v>0</v>
      </c>
      <c r="V345" s="306">
        <f t="shared" ca="1" si="148"/>
        <v>1.1826343000857784</v>
      </c>
      <c r="W345" s="304">
        <f t="shared" ca="1" si="149"/>
        <v>22.663371214082254</v>
      </c>
      <c r="Y345" s="314" t="str">
        <f t="shared" ca="1" si="167"/>
        <v/>
      </c>
      <c r="Z345" s="315" t="str">
        <f t="shared" ca="1" si="168"/>
        <v/>
      </c>
      <c r="AA345" s="316" t="str">
        <f t="shared" ca="1" si="169"/>
        <v/>
      </c>
      <c r="AC345" s="310" t="e">
        <f t="shared" ca="1" si="170"/>
        <v>#N/A</v>
      </c>
      <c r="AD345" s="323" t="e">
        <f t="shared" ca="1" si="171"/>
        <v>#N/A</v>
      </c>
      <c r="AE345" s="324" t="e">
        <f t="shared" ca="1" si="150"/>
        <v>#N/A</v>
      </c>
      <c r="AG345" s="306">
        <f t="shared" ca="1" si="172"/>
        <v>2.3681179989989083</v>
      </c>
      <c r="AH345" s="304">
        <f t="shared" ca="1" si="173"/>
        <v>-7.3750827765951161</v>
      </c>
    </row>
    <row r="346" spans="1:34" x14ac:dyDescent="0.2">
      <c r="A346" s="347">
        <f t="shared" ca="1" si="151"/>
        <v>0.1</v>
      </c>
      <c r="B346" s="304">
        <f t="shared" ca="1" si="152"/>
        <v>28.400000000000112</v>
      </c>
      <c r="D346" s="306">
        <f t="shared" ca="1" si="153"/>
        <v>-0.85554406236134017</v>
      </c>
      <c r="E346" s="307">
        <f t="shared" ca="1" si="154"/>
        <v>-2.441046468236002</v>
      </c>
      <c r="F346" s="304">
        <f t="shared" ca="1" si="155"/>
        <v>2.5866316905831805</v>
      </c>
      <c r="G346" s="306">
        <f t="shared" ca="1" si="156"/>
        <v>11.070989267331793</v>
      </c>
      <c r="H346" s="307">
        <f t="shared" ca="1" si="157"/>
        <v>-96.337404246973676</v>
      </c>
      <c r="I346" s="304">
        <f t="shared" ca="1" si="158"/>
        <v>96.971450749188023</v>
      </c>
      <c r="J346" s="306">
        <f t="shared" ca="1" si="159"/>
        <v>672.93646288965169</v>
      </c>
      <c r="K346" s="307">
        <f t="shared" ca="1" si="160"/>
        <v>342.30649567771724</v>
      </c>
      <c r="L346" s="304">
        <f t="shared" ca="1" si="145"/>
        <v>754.99484771062816</v>
      </c>
      <c r="M346" s="306">
        <f t="shared" ca="1" si="161"/>
        <v>-1.4563793346098954</v>
      </c>
      <c r="N346" s="304">
        <f t="shared" ca="1" si="162"/>
        <v>-83.444389243218112</v>
      </c>
      <c r="P346" s="310">
        <f t="shared" ca="1" si="163"/>
        <v>23</v>
      </c>
      <c r="Q346" s="304">
        <f t="shared" ca="1" si="164"/>
        <v>0</v>
      </c>
      <c r="R346" s="306">
        <f t="shared" ca="1" si="165"/>
        <v>0</v>
      </c>
      <c r="S346" s="307">
        <f t="shared" ca="1" si="166"/>
        <v>3.0549999999999997</v>
      </c>
      <c r="T346" s="304">
        <f t="shared" ca="1" si="146"/>
        <v>29.969549999999998</v>
      </c>
      <c r="U346" s="311">
        <f t="shared" ca="1" si="147"/>
        <v>0</v>
      </c>
      <c r="V346" s="306">
        <f t="shared" ca="1" si="148"/>
        <v>1.1837730666338846</v>
      </c>
      <c r="W346" s="304">
        <f t="shared" ca="1" si="149"/>
        <v>22.794449593008991</v>
      </c>
      <c r="Y346" s="314" t="str">
        <f t="shared" ca="1" si="167"/>
        <v/>
      </c>
      <c r="Z346" s="315" t="str">
        <f t="shared" ca="1" si="168"/>
        <v/>
      </c>
      <c r="AA346" s="316" t="str">
        <f t="shared" ca="1" si="169"/>
        <v/>
      </c>
      <c r="AC346" s="310" t="e">
        <f t="shared" ca="1" si="170"/>
        <v>#N/A</v>
      </c>
      <c r="AD346" s="323" t="e">
        <f t="shared" ca="1" si="171"/>
        <v>#N/A</v>
      </c>
      <c r="AE346" s="324" t="e">
        <f t="shared" ca="1" si="150"/>
        <v>#N/A</v>
      </c>
      <c r="AG346" s="306">
        <f t="shared" ca="1" si="172"/>
        <v>2.3260920312035465</v>
      </c>
      <c r="AH346" s="304">
        <f t="shared" ca="1" si="173"/>
        <v>-7.4184521159025385</v>
      </c>
    </row>
    <row r="347" spans="1:34" x14ac:dyDescent="0.2">
      <c r="A347" s="347">
        <f t="shared" ca="1" si="151"/>
        <v>0.1</v>
      </c>
      <c r="B347" s="304">
        <f t="shared" ca="1" si="152"/>
        <v>28.500000000000114</v>
      </c>
      <c r="D347" s="306">
        <f t="shared" ca="1" si="153"/>
        <v>-0.85184471276788332</v>
      </c>
      <c r="E347" s="307">
        <f t="shared" ca="1" si="154"/>
        <v>-2.3974276934110819</v>
      </c>
      <c r="F347" s="304">
        <f t="shared" ca="1" si="155"/>
        <v>2.5442678632182143</v>
      </c>
      <c r="G347" s="306">
        <f t="shared" ca="1" si="156"/>
        <v>10.985804796055005</v>
      </c>
      <c r="H347" s="307">
        <f t="shared" ca="1" si="157"/>
        <v>-96.577147016314782</v>
      </c>
      <c r="I347" s="304">
        <f t="shared" ca="1" si="158"/>
        <v>97.199965189437719</v>
      </c>
      <c r="J347" s="306">
        <f t="shared" ca="1" si="159"/>
        <v>674.03930259282106</v>
      </c>
      <c r="K347" s="307">
        <f t="shared" ca="1" si="160"/>
        <v>332.66076811455281</v>
      </c>
      <c r="L347" s="304">
        <f t="shared" ca="1" si="145"/>
        <v>751.65960918648602</v>
      </c>
      <c r="M347" s="306">
        <f t="shared" ca="1" si="161"/>
        <v>-1.4575315814634748</v>
      </c>
      <c r="N347" s="304">
        <f t="shared" ca="1" si="162"/>
        <v>-83.510408124885444</v>
      </c>
      <c r="P347" s="310">
        <f t="shared" ca="1" si="163"/>
        <v>23</v>
      </c>
      <c r="Q347" s="304">
        <f t="shared" ca="1" si="164"/>
        <v>0</v>
      </c>
      <c r="R347" s="306">
        <f t="shared" ca="1" si="165"/>
        <v>0</v>
      </c>
      <c r="S347" s="307">
        <f t="shared" ca="1" si="166"/>
        <v>3.0549999999999997</v>
      </c>
      <c r="T347" s="304">
        <f t="shared" ca="1" si="146"/>
        <v>29.969549999999998</v>
      </c>
      <c r="U347" s="311">
        <f t="shared" ca="1" si="147"/>
        <v>0</v>
      </c>
      <c r="V347" s="306">
        <f t="shared" ca="1" si="148"/>
        <v>1.1849157783048856</v>
      </c>
      <c r="W347" s="304">
        <f t="shared" ca="1" si="149"/>
        <v>22.924114594700551</v>
      </c>
      <c r="Y347" s="314" t="str">
        <f t="shared" ca="1" si="167"/>
        <v/>
      </c>
      <c r="Z347" s="315" t="str">
        <f t="shared" ca="1" si="168"/>
        <v/>
      </c>
      <c r="AA347" s="316" t="str">
        <f t="shared" ca="1" si="169"/>
        <v/>
      </c>
      <c r="AC347" s="310" t="e">
        <f t="shared" ca="1" si="170"/>
        <v>#N/A</v>
      </c>
      <c r="AD347" s="323" t="e">
        <f t="shared" ca="1" si="171"/>
        <v>#N/A</v>
      </c>
      <c r="AE347" s="324" t="e">
        <f t="shared" ca="1" si="150"/>
        <v>#N/A</v>
      </c>
      <c r="AG347" s="306">
        <f t="shared" ca="1" si="172"/>
        <v>2.2844991538130772</v>
      </c>
      <c r="AH347" s="304">
        <f t="shared" ca="1" si="173"/>
        <v>-7.4613582955839588</v>
      </c>
    </row>
    <row r="348" spans="1:34" x14ac:dyDescent="0.2">
      <c r="A348" s="347">
        <f t="shared" ca="1" si="151"/>
        <v>0.1</v>
      </c>
      <c r="B348" s="304">
        <f t="shared" ca="1" si="152"/>
        <v>28.600000000000115</v>
      </c>
      <c r="D348" s="306">
        <f t="shared" ca="1" si="153"/>
        <v>-0.84810012006242952</v>
      </c>
      <c r="E348" s="307">
        <f t="shared" ca="1" si="154"/>
        <v>-2.3542795042893632</v>
      </c>
      <c r="F348" s="304">
        <f t="shared" ca="1" si="155"/>
        <v>2.5023800266879683</v>
      </c>
      <c r="G348" s="306">
        <f t="shared" ca="1" si="156"/>
        <v>10.900994784048763</v>
      </c>
      <c r="H348" s="307">
        <f t="shared" ca="1" si="157"/>
        <v>-96.812574966743725</v>
      </c>
      <c r="I348" s="304">
        <f t="shared" ca="1" si="158"/>
        <v>97.424362245658202</v>
      </c>
      <c r="J348" s="306">
        <f t="shared" ca="1" si="159"/>
        <v>675.13364257182627</v>
      </c>
      <c r="K348" s="307">
        <f t="shared" ca="1" si="160"/>
        <v>322.99128201539986</v>
      </c>
      <c r="L348" s="304">
        <f t="shared" ca="1" si="145"/>
        <v>748.41753292547469</v>
      </c>
      <c r="M348" s="306">
        <f t="shared" ca="1" si="161"/>
        <v>-1.45866964706837</v>
      </c>
      <c r="N348" s="304">
        <f t="shared" ca="1" si="162"/>
        <v>-83.575614480854938</v>
      </c>
      <c r="P348" s="310">
        <f t="shared" ca="1" si="163"/>
        <v>23</v>
      </c>
      <c r="Q348" s="304">
        <f t="shared" ca="1" si="164"/>
        <v>0</v>
      </c>
      <c r="R348" s="306">
        <f t="shared" ca="1" si="165"/>
        <v>0</v>
      </c>
      <c r="S348" s="307">
        <f t="shared" ca="1" si="166"/>
        <v>3.0549999999999997</v>
      </c>
      <c r="T348" s="304">
        <f t="shared" ca="1" si="146"/>
        <v>29.969549999999998</v>
      </c>
      <c r="U348" s="311">
        <f t="shared" ca="1" si="147"/>
        <v>0</v>
      </c>
      <c r="V348" s="306">
        <f t="shared" ca="1" si="148"/>
        <v>1.1860623933279939</v>
      </c>
      <c r="W348" s="304">
        <f t="shared" ca="1" si="149"/>
        <v>23.052368236089549</v>
      </c>
      <c r="Y348" s="314" t="str">
        <f t="shared" ca="1" si="167"/>
        <v/>
      </c>
      <c r="Z348" s="315" t="str">
        <f t="shared" ca="1" si="168"/>
        <v/>
      </c>
      <c r="AA348" s="316" t="str">
        <f t="shared" ca="1" si="169"/>
        <v/>
      </c>
      <c r="AC348" s="310" t="e">
        <f t="shared" ca="1" si="170"/>
        <v>#N/A</v>
      </c>
      <c r="AD348" s="323" t="e">
        <f t="shared" ca="1" si="171"/>
        <v>#N/A</v>
      </c>
      <c r="AE348" s="324" t="e">
        <f t="shared" ca="1" si="150"/>
        <v>#N/A</v>
      </c>
      <c r="AG348" s="306">
        <f t="shared" ca="1" si="172"/>
        <v>2.2433396453564622</v>
      </c>
      <c r="AH348" s="304">
        <f t="shared" ca="1" si="173"/>
        <v>-7.5038018313258767</v>
      </c>
    </row>
    <row r="349" spans="1:34" x14ac:dyDescent="0.2">
      <c r="A349" s="347">
        <f t="shared" ca="1" si="151"/>
        <v>0.1</v>
      </c>
      <c r="B349" s="304">
        <f t="shared" ca="1" si="152"/>
        <v>28.700000000000117</v>
      </c>
      <c r="D349" s="306">
        <f t="shared" ca="1" si="153"/>
        <v>-0.84431186827673066</v>
      </c>
      <c r="E349" s="307">
        <f t="shared" ca="1" si="154"/>
        <v>-2.3116012151055063</v>
      </c>
      <c r="F349" s="304">
        <f t="shared" ca="1" si="155"/>
        <v>2.460967839812255</v>
      </c>
      <c r="G349" s="306">
        <f t="shared" ca="1" si="156"/>
        <v>10.816563597221089</v>
      </c>
      <c r="H349" s="307">
        <f t="shared" ca="1" si="157"/>
        <v>-97.04373508825428</v>
      </c>
      <c r="I349" s="304">
        <f t="shared" ca="1" si="158"/>
        <v>97.644685303051716</v>
      </c>
      <c r="J349" s="306">
        <f t="shared" ca="1" si="159"/>
        <v>676.21952049088975</v>
      </c>
      <c r="K349" s="307">
        <f t="shared" ca="1" si="160"/>
        <v>313.29846651264995</v>
      </c>
      <c r="L349" s="304">
        <f t="shared" ca="1" si="145"/>
        <v>745.27093664794609</v>
      </c>
      <c r="M349" s="306">
        <f t="shared" ca="1" si="161"/>
        <v>-1.4597937835678114</v>
      </c>
      <c r="N349" s="304">
        <f t="shared" ca="1" si="162"/>
        <v>-83.640022757869545</v>
      </c>
      <c r="P349" s="310">
        <f t="shared" ca="1" si="163"/>
        <v>23</v>
      </c>
      <c r="Q349" s="304">
        <f t="shared" ca="1" si="164"/>
        <v>0</v>
      </c>
      <c r="R349" s="306">
        <f t="shared" ca="1" si="165"/>
        <v>0</v>
      </c>
      <c r="S349" s="307">
        <f t="shared" ca="1" si="166"/>
        <v>3.0549999999999997</v>
      </c>
      <c r="T349" s="304">
        <f t="shared" ca="1" si="146"/>
        <v>29.969549999999998</v>
      </c>
      <c r="U349" s="311">
        <f t="shared" ca="1" si="147"/>
        <v>0</v>
      </c>
      <c r="V349" s="306">
        <f t="shared" ca="1" si="148"/>
        <v>1.1872128703410043</v>
      </c>
      <c r="W349" s="304">
        <f t="shared" ca="1" si="149"/>
        <v>23.179212962212425</v>
      </c>
      <c r="Y349" s="314" t="str">
        <f t="shared" ca="1" si="167"/>
        <v/>
      </c>
      <c r="Z349" s="315" t="str">
        <f t="shared" ca="1" si="168"/>
        <v/>
      </c>
      <c r="AA349" s="316" t="str">
        <f t="shared" ca="1" si="169"/>
        <v/>
      </c>
      <c r="AC349" s="310" t="e">
        <f t="shared" ca="1" si="170"/>
        <v>#N/A</v>
      </c>
      <c r="AD349" s="323" t="e">
        <f t="shared" ca="1" si="171"/>
        <v>#N/A</v>
      </c>
      <c r="AE349" s="324" t="e">
        <f t="shared" ca="1" si="150"/>
        <v>#N/A</v>
      </c>
      <c r="AG349" s="306">
        <f t="shared" ca="1" si="172"/>
        <v>2.2026136144194872</v>
      </c>
      <c r="AH349" s="304">
        <f t="shared" ca="1" si="173"/>
        <v>-7.5457833833353689</v>
      </c>
    </row>
    <row r="350" spans="1:34" x14ac:dyDescent="0.2">
      <c r="A350" s="347">
        <f t="shared" ca="1" si="151"/>
        <v>0.1</v>
      </c>
      <c r="B350" s="304">
        <f t="shared" ca="1" si="152"/>
        <v>28.800000000000118</v>
      </c>
      <c r="D350" s="306">
        <f t="shared" ca="1" si="153"/>
        <v>-0.84048152041977786</v>
      </c>
      <c r="E350" s="307">
        <f t="shared" ca="1" si="154"/>
        <v>-2.2693919981069746</v>
      </c>
      <c r="F350" s="304">
        <f t="shared" ca="1" si="155"/>
        <v>2.4200308318777899</v>
      </c>
      <c r="G350" s="306">
        <f t="shared" ca="1" si="156"/>
        <v>10.732515445179111</v>
      </c>
      <c r="H350" s="307">
        <f t="shared" ca="1" si="157"/>
        <v>-97.270674288064981</v>
      </c>
      <c r="I350" s="304">
        <f t="shared" ca="1" si="158"/>
        <v>97.860977740036063</v>
      </c>
      <c r="J350" s="306">
        <f t="shared" ca="1" si="159"/>
        <v>677.29697444300973</v>
      </c>
      <c r="K350" s="307">
        <f t="shared" ca="1" si="160"/>
        <v>303.58274604383399</v>
      </c>
      <c r="L350" s="304">
        <f t="shared" ca="1" si="145"/>
        <v>742.22211991099402</v>
      </c>
      <c r="M350" s="306">
        <f t="shared" ca="1" si="161"/>
        <v>-1.4609042367273763</v>
      </c>
      <c r="N350" s="304">
        <f t="shared" ca="1" si="162"/>
        <v>-83.703647037259572</v>
      </c>
      <c r="P350" s="310">
        <f t="shared" ca="1" si="163"/>
        <v>23</v>
      </c>
      <c r="Q350" s="304">
        <f t="shared" ca="1" si="164"/>
        <v>0</v>
      </c>
      <c r="R350" s="306">
        <f t="shared" ca="1" si="165"/>
        <v>0</v>
      </c>
      <c r="S350" s="307">
        <f t="shared" ca="1" si="166"/>
        <v>3.0549999999999997</v>
      </c>
      <c r="T350" s="304">
        <f t="shared" ca="1" si="146"/>
        <v>29.969549999999998</v>
      </c>
      <c r="U350" s="311">
        <f t="shared" ca="1" si="147"/>
        <v>0</v>
      </c>
      <c r="V350" s="306">
        <f t="shared" ca="1" si="148"/>
        <v>1.1883671683904005</v>
      </c>
      <c r="W350" s="304">
        <f t="shared" ca="1" si="149"/>
        <v>23.304651632943582</v>
      </c>
      <c r="Y350" s="314" t="str">
        <f t="shared" ca="1" si="167"/>
        <v/>
      </c>
      <c r="Z350" s="315" t="str">
        <f t="shared" ca="1" si="168"/>
        <v/>
      </c>
      <c r="AA350" s="316" t="str">
        <f t="shared" ca="1" si="169"/>
        <v/>
      </c>
      <c r="AC350" s="310" t="e">
        <f t="shared" ca="1" si="170"/>
        <v>#N/A</v>
      </c>
      <c r="AD350" s="323" t="e">
        <f t="shared" ca="1" si="171"/>
        <v>#N/A</v>
      </c>
      <c r="AE350" s="324" t="e">
        <f t="shared" ca="1" si="150"/>
        <v>#N/A</v>
      </c>
      <c r="AG350" s="306">
        <f t="shared" ca="1" si="172"/>
        <v>2.1623210050039345</v>
      </c>
      <c r="AH350" s="304">
        <f t="shared" ca="1" si="173"/>
        <v>-7.587303751951695</v>
      </c>
    </row>
    <row r="351" spans="1:34" x14ac:dyDescent="0.2">
      <c r="A351" s="347">
        <f t="shared" ca="1" si="151"/>
        <v>0.1</v>
      </c>
      <c r="B351" s="304">
        <f t="shared" ca="1" si="152"/>
        <v>28.900000000000119</v>
      </c>
      <c r="D351" s="306">
        <f t="shared" ca="1" si="153"/>
        <v>-0.83661061827084571</v>
      </c>
      <c r="E351" s="307">
        <f t="shared" ca="1" si="154"/>
        <v>-2.2276508879552779</v>
      </c>
      <c r="F351" s="304">
        <f t="shared" ca="1" si="155"/>
        <v>2.3795684073401766</v>
      </c>
      <c r="G351" s="306">
        <f t="shared" ca="1" si="156"/>
        <v>10.648854383352026</v>
      </c>
      <c r="H351" s="307">
        <f t="shared" ca="1" si="157"/>
        <v>-97.493439376860508</v>
      </c>
      <c r="I351" s="304">
        <f t="shared" ca="1" si="158"/>
        <v>98.073282912357996</v>
      </c>
      <c r="J351" s="306">
        <f t="shared" ca="1" si="159"/>
        <v>678.36604293443634</v>
      </c>
      <c r="K351" s="307">
        <f t="shared" ca="1" si="160"/>
        <v>293.8445403605877</v>
      </c>
      <c r="L351" s="304">
        <f t="shared" ca="1" si="145"/>
        <v>739.27336087962112</v>
      </c>
      <c r="M351" s="306">
        <f t="shared" ca="1" si="161"/>
        <v>-1.4620012461374836</v>
      </c>
      <c r="N351" s="304">
        <f t="shared" ca="1" si="162"/>
        <v>-83.76650104654486</v>
      </c>
      <c r="P351" s="310">
        <f t="shared" ca="1" si="163"/>
        <v>23</v>
      </c>
      <c r="Q351" s="304">
        <f t="shared" ca="1" si="164"/>
        <v>0</v>
      </c>
      <c r="R351" s="306">
        <f t="shared" ca="1" si="165"/>
        <v>0</v>
      </c>
      <c r="S351" s="307">
        <f t="shared" ca="1" si="166"/>
        <v>3.0549999999999997</v>
      </c>
      <c r="T351" s="304">
        <f t="shared" ca="1" si="146"/>
        <v>29.969549999999998</v>
      </c>
      <c r="U351" s="311">
        <f t="shared" ca="1" si="147"/>
        <v>0</v>
      </c>
      <c r="V351" s="306">
        <f t="shared" ca="1" si="148"/>
        <v>1.1895252469313216</v>
      </c>
      <c r="W351" s="304">
        <f t="shared" ca="1" si="149"/>
        <v>23.428687509876468</v>
      </c>
      <c r="Y351" s="314" t="str">
        <f t="shared" ca="1" si="167"/>
        <v/>
      </c>
      <c r="Z351" s="315" t="str">
        <f t="shared" ca="1" si="168"/>
        <v/>
      </c>
      <c r="AA351" s="316" t="str">
        <f t="shared" ca="1" si="169"/>
        <v/>
      </c>
      <c r="AC351" s="310" t="e">
        <f t="shared" ca="1" si="170"/>
        <v>#N/A</v>
      </c>
      <c r="AD351" s="323" t="e">
        <f t="shared" ca="1" si="171"/>
        <v>#N/A</v>
      </c>
      <c r="AE351" s="324" t="e">
        <f t="shared" ca="1" si="150"/>
        <v>#N/A</v>
      </c>
      <c r="AG351" s="306">
        <f t="shared" ca="1" si="172"/>
        <v>2.1224616017978821</v>
      </c>
      <c r="AH351" s="304">
        <f t="shared" ca="1" si="173"/>
        <v>-7.6283638733039556</v>
      </c>
    </row>
    <row r="352" spans="1:34" x14ac:dyDescent="0.2">
      <c r="A352" s="347">
        <f t="shared" ca="1" si="151"/>
        <v>0.1</v>
      </c>
      <c r="B352" s="304">
        <f t="shared" ca="1" si="152"/>
        <v>29.000000000000121</v>
      </c>
      <c r="D352" s="306">
        <f t="shared" ca="1" si="153"/>
        <v>-0.8327006821943973</v>
      </c>
      <c r="E352" s="307">
        <f t="shared" ca="1" si="154"/>
        <v>-2.186376786078724</v>
      </c>
      <c r="F352" s="304">
        <f t="shared" ca="1" si="155"/>
        <v>2.3395798504925933</v>
      </c>
      <c r="G352" s="306">
        <f t="shared" ca="1" si="156"/>
        <v>10.565584315132586</v>
      </c>
      <c r="H352" s="307">
        <f t="shared" ca="1" si="157"/>
        <v>-97.712077055468384</v>
      </c>
      <c r="I352" s="304">
        <f t="shared" ca="1" si="158"/>
        <v>98.281644137722722</v>
      </c>
      <c r="J352" s="306">
        <f t="shared" ca="1" si="159"/>
        <v>679.42676486936057</v>
      </c>
      <c r="K352" s="307">
        <f t="shared" ca="1" si="160"/>
        <v>284.08426453897124</v>
      </c>
      <c r="L352" s="304">
        <f t="shared" ca="1" si="145"/>
        <v>736.42691299238481</v>
      </c>
      <c r="M352" s="306">
        <f t="shared" ca="1" si="161"/>
        <v>-1.4630850454083539</v>
      </c>
      <c r="N352" s="304">
        <f t="shared" ca="1" si="162"/>
        <v>-83.82859817060509</v>
      </c>
      <c r="P352" s="310">
        <f t="shared" ca="1" si="163"/>
        <v>23</v>
      </c>
      <c r="Q352" s="304">
        <f t="shared" ca="1" si="164"/>
        <v>0</v>
      </c>
      <c r="R352" s="306">
        <f t="shared" ca="1" si="165"/>
        <v>0</v>
      </c>
      <c r="S352" s="307">
        <f t="shared" ca="1" si="166"/>
        <v>3.0549999999999997</v>
      </c>
      <c r="T352" s="304">
        <f t="shared" ca="1" si="146"/>
        <v>29.969549999999998</v>
      </c>
      <c r="U352" s="311">
        <f t="shared" ca="1" si="147"/>
        <v>0</v>
      </c>
      <c r="V352" s="306">
        <f t="shared" ca="1" si="148"/>
        <v>1.1906870658274058</v>
      </c>
      <c r="W352" s="304">
        <f t="shared" ca="1" si="149"/>
        <v>23.551324243358227</v>
      </c>
      <c r="Y352" s="314" t="str">
        <f t="shared" ca="1" si="167"/>
        <v/>
      </c>
      <c r="Z352" s="315" t="str">
        <f t="shared" ca="1" si="168"/>
        <v/>
      </c>
      <c r="AA352" s="316" t="str">
        <f t="shared" ca="1" si="169"/>
        <v/>
      </c>
      <c r="AC352" s="310">
        <f t="shared" ca="1" si="170"/>
        <v>29.000000000000121</v>
      </c>
      <c r="AD352" s="323">
        <f t="shared" ca="1" si="171"/>
        <v>679.42676486936057</v>
      </c>
      <c r="AE352" s="324" t="e">
        <f t="shared" ca="1" si="150"/>
        <v>#N/A</v>
      </c>
      <c r="AG352" s="306">
        <f t="shared" ca="1" si="172"/>
        <v>2.0830350353571454</v>
      </c>
      <c r="AH352" s="304">
        <f t="shared" ca="1" si="173"/>
        <v>-7.6689648150168477</v>
      </c>
    </row>
    <row r="353" spans="1:34" x14ac:dyDescent="0.2">
      <c r="A353" s="347">
        <f t="shared" ca="1" si="151"/>
        <v>0.1</v>
      </c>
      <c r="B353" s="304">
        <f t="shared" ca="1" si="152"/>
        <v>29.100000000000122</v>
      </c>
      <c r="D353" s="306">
        <f t="shared" ca="1" si="153"/>
        <v>-0.8287532109762008</v>
      </c>
      <c r="E353" s="307">
        <f t="shared" ca="1" si="154"/>
        <v>-2.1455684649744686</v>
      </c>
      <c r="F353" s="304">
        <f t="shared" ca="1" si="155"/>
        <v>2.3000643300995431</v>
      </c>
      <c r="G353" s="306">
        <f t="shared" ca="1" si="156"/>
        <v>10.482708994034965</v>
      </c>
      <c r="H353" s="307">
        <f t="shared" ca="1" si="157"/>
        <v>-97.926633901965829</v>
      </c>
      <c r="I353" s="304">
        <f t="shared" ca="1" si="158"/>
        <v>98.486104680930822</v>
      </c>
      <c r="J353" s="306">
        <f t="shared" ca="1" si="159"/>
        <v>680.47917953481897</v>
      </c>
      <c r="K353" s="307">
        <f t="shared" ca="1" si="160"/>
        <v>274.30232899109956</v>
      </c>
      <c r="L353" s="304">
        <f t="shared" ca="1" si="145"/>
        <v>733.68500153016748</v>
      </c>
      <c r="M353" s="306">
        <f t="shared" ca="1" si="161"/>
        <v>-1.4641558623577582</v>
      </c>
      <c r="N353" s="304">
        <f t="shared" ca="1" si="162"/>
        <v>-83.889951462437025</v>
      </c>
      <c r="P353" s="310">
        <f t="shared" ca="1" si="163"/>
        <v>23</v>
      </c>
      <c r="Q353" s="304">
        <f t="shared" ca="1" si="164"/>
        <v>0</v>
      </c>
      <c r="R353" s="306">
        <f t="shared" ca="1" si="165"/>
        <v>0</v>
      </c>
      <c r="S353" s="307">
        <f t="shared" ca="1" si="166"/>
        <v>3.0549999999999997</v>
      </c>
      <c r="T353" s="304">
        <f t="shared" ca="1" si="146"/>
        <v>29.969549999999998</v>
      </c>
      <c r="U353" s="311">
        <f t="shared" ca="1" si="147"/>
        <v>0</v>
      </c>
      <c r="V353" s="306">
        <f t="shared" ca="1" si="148"/>
        <v>1.1918525853505098</v>
      </c>
      <c r="W353" s="304">
        <f t="shared" ca="1" si="149"/>
        <v>23.672565859683559</v>
      </c>
      <c r="Y353" s="314" t="str">
        <f t="shared" ca="1" si="167"/>
        <v/>
      </c>
      <c r="Z353" s="315" t="str">
        <f t="shared" ca="1" si="168"/>
        <v/>
      </c>
      <c r="AA353" s="316" t="str">
        <f t="shared" ca="1" si="169"/>
        <v/>
      </c>
      <c r="AC353" s="310" t="e">
        <f t="shared" ca="1" si="170"/>
        <v>#N/A</v>
      </c>
      <c r="AD353" s="323" t="e">
        <f t="shared" ca="1" si="171"/>
        <v>#N/A</v>
      </c>
      <c r="AE353" s="324" t="e">
        <f t="shared" ca="1" si="150"/>
        <v>#N/A</v>
      </c>
      <c r="AG353" s="306">
        <f t="shared" ca="1" si="172"/>
        <v>2.0440407871977762</v>
      </c>
      <c r="AH353" s="304">
        <f t="shared" ca="1" si="173"/>
        <v>-7.7091077719666874</v>
      </c>
    </row>
    <row r="354" spans="1:34" x14ac:dyDescent="0.2">
      <c r="A354" s="347">
        <f t="shared" ca="1" si="151"/>
        <v>0.1</v>
      </c>
      <c r="B354" s="304">
        <f t="shared" ca="1" si="152"/>
        <v>29.200000000000124</v>
      </c>
      <c r="D354" s="306">
        <f t="shared" ca="1" si="153"/>
        <v>-0.82476968167996301</v>
      </c>
      <c r="E354" s="307">
        <f t="shared" ca="1" si="154"/>
        <v>-2.1052245724579537</v>
      </c>
      <c r="F354" s="304">
        <f t="shared" ca="1" si="155"/>
        <v>2.261020903994309</v>
      </c>
      <c r="G354" s="306">
        <f t="shared" ca="1" si="156"/>
        <v>10.400232025866968</v>
      </c>
      <c r="H354" s="307">
        <f t="shared" ca="1" si="157"/>
        <v>-98.13715635921163</v>
      </c>
      <c r="I354" s="304">
        <f t="shared" ca="1" si="158"/>
        <v>98.686707739513835</v>
      </c>
      <c r="J354" s="306">
        <f t="shared" ca="1" si="159"/>
        <v>681.52332658581406</v>
      </c>
      <c r="K354" s="307">
        <f t="shared" ca="1" si="160"/>
        <v>264.49913947804066</v>
      </c>
      <c r="L354" s="304">
        <f t="shared" ca="1" si="145"/>
        <v>731.04982009793162</v>
      </c>
      <c r="M354" s="306">
        <f t="shared" ca="1" si="161"/>
        <v>-1.4652139191918574</v>
      </c>
      <c r="N354" s="304">
        <f t="shared" ca="1" si="162"/>
        <v>-83.950573653515875</v>
      </c>
      <c r="P354" s="310">
        <f t="shared" ca="1" si="163"/>
        <v>23</v>
      </c>
      <c r="Q354" s="304">
        <f t="shared" ca="1" si="164"/>
        <v>0</v>
      </c>
      <c r="R354" s="306">
        <f t="shared" ca="1" si="165"/>
        <v>0</v>
      </c>
      <c r="S354" s="307">
        <f t="shared" ca="1" si="166"/>
        <v>3.0549999999999997</v>
      </c>
      <c r="T354" s="304">
        <f t="shared" ca="1" si="146"/>
        <v>29.969549999999998</v>
      </c>
      <c r="U354" s="311">
        <f t="shared" ca="1" si="147"/>
        <v>0</v>
      </c>
      <c r="V354" s="306">
        <f t="shared" ca="1" si="148"/>
        <v>1.1930217661803071</v>
      </c>
      <c r="W354" s="304">
        <f t="shared" ca="1" si="149"/>
        <v>23.792416748453565</v>
      </c>
      <c r="Y354" s="314" t="str">
        <f t="shared" ca="1" si="167"/>
        <v/>
      </c>
      <c r="Z354" s="315" t="str">
        <f t="shared" ca="1" si="168"/>
        <v/>
      </c>
      <c r="AA354" s="316" t="str">
        <f t="shared" ca="1" si="169"/>
        <v/>
      </c>
      <c r="AC354" s="310" t="e">
        <f t="shared" ca="1" si="170"/>
        <v>#N/A</v>
      </c>
      <c r="AD354" s="323" t="e">
        <f t="shared" ca="1" si="171"/>
        <v>#N/A</v>
      </c>
      <c r="AE354" s="324" t="e">
        <f t="shared" ca="1" si="150"/>
        <v>#N/A</v>
      </c>
      <c r="AG354" s="306">
        <f t="shared" ca="1" si="172"/>
        <v>2.0054781947996121</v>
      </c>
      <c r="AH354" s="304">
        <f t="shared" ca="1" si="173"/>
        <v>-7.7487940620895452</v>
      </c>
    </row>
    <row r="355" spans="1:34" x14ac:dyDescent="0.2">
      <c r="A355" s="347">
        <f t="shared" ca="1" si="151"/>
        <v>0.1</v>
      </c>
      <c r="B355" s="304">
        <f t="shared" ca="1" si="152"/>
        <v>29.300000000000125</v>
      </c>
      <c r="D355" s="306">
        <f t="shared" ca="1" si="153"/>
        <v>-0.82075154952383977</v>
      </c>
      <c r="E355" s="307">
        <f t="shared" ca="1" si="154"/>
        <v>-2.0653436358577899</v>
      </c>
      <c r="F355" s="304">
        <f t="shared" ca="1" si="155"/>
        <v>2.2224485236387501</v>
      </c>
      <c r="G355" s="306">
        <f t="shared" ca="1" si="156"/>
        <v>10.318156870914583</v>
      </c>
      <c r="H355" s="307">
        <f t="shared" ca="1" si="157"/>
        <v>-98.343690722797405</v>
      </c>
      <c r="I355" s="304">
        <f t="shared" ca="1" si="158"/>
        <v>98.883496429859463</v>
      </c>
      <c r="J355" s="306">
        <f t="shared" ca="1" si="159"/>
        <v>682.55924603065318</v>
      </c>
      <c r="K355" s="307">
        <f t="shared" ca="1" si="160"/>
        <v>254.67509712394022</v>
      </c>
      <c r="L355" s="304">
        <f t="shared" ca="1" si="145"/>
        <v>728.52352703054294</v>
      </c>
      <c r="M355" s="306">
        <f t="shared" ca="1" si="161"/>
        <v>-1.4662594326794274</v>
      </c>
      <c r="N355" s="304">
        <f t="shared" ca="1" si="162"/>
        <v>-84.010477163777651</v>
      </c>
      <c r="P355" s="310">
        <f t="shared" ca="1" si="163"/>
        <v>23</v>
      </c>
      <c r="Q355" s="304">
        <f t="shared" ca="1" si="164"/>
        <v>0</v>
      </c>
      <c r="R355" s="306">
        <f t="shared" ca="1" si="165"/>
        <v>0</v>
      </c>
      <c r="S355" s="307">
        <f t="shared" ca="1" si="166"/>
        <v>3.0549999999999997</v>
      </c>
      <c r="T355" s="304">
        <f t="shared" ca="1" si="146"/>
        <v>29.969549999999998</v>
      </c>
      <c r="U355" s="311">
        <f t="shared" ca="1" si="147"/>
        <v>0</v>
      </c>
      <c r="V355" s="306">
        <f t="shared" ca="1" si="148"/>
        <v>1.1941945694037692</v>
      </c>
      <c r="W355" s="304">
        <f t="shared" ca="1" si="149"/>
        <v>23.910881650104194</v>
      </c>
      <c r="Y355" s="314" t="str">
        <f t="shared" ca="1" si="167"/>
        <v/>
      </c>
      <c r="Z355" s="315" t="str">
        <f t="shared" ca="1" si="168"/>
        <v/>
      </c>
      <c r="AA355" s="316" t="str">
        <f t="shared" ca="1" si="169"/>
        <v/>
      </c>
      <c r="AC355" s="310" t="e">
        <f t="shared" ca="1" si="170"/>
        <v>#N/A</v>
      </c>
      <c r="AD355" s="323" t="e">
        <f t="shared" ca="1" si="171"/>
        <v>#N/A</v>
      </c>
      <c r="AE355" s="324" t="e">
        <f t="shared" ca="1" si="150"/>
        <v>#N/A</v>
      </c>
      <c r="AG355" s="306">
        <f t="shared" ca="1" si="172"/>
        <v>1.9673464565208452</v>
      </c>
      <c r="AH355" s="304">
        <f t="shared" ca="1" si="173"/>
        <v>-7.7880251222433934</v>
      </c>
    </row>
    <row r="356" spans="1:34" x14ac:dyDescent="0.2">
      <c r="A356" s="347">
        <f t="shared" ca="1" si="151"/>
        <v>0.1</v>
      </c>
      <c r="B356" s="304">
        <f t="shared" ca="1" si="152"/>
        <v>29.400000000000126</v>
      </c>
      <c r="D356" s="306">
        <f t="shared" ca="1" si="153"/>
        <v>-0.81670024777613337</v>
      </c>
      <c r="E356" s="307">
        <f t="shared" ca="1" si="154"/>
        <v>-2.025924066154567</v>
      </c>
      <c r="F356" s="304">
        <f t="shared" ca="1" si="155"/>
        <v>2.1843460386444846</v>
      </c>
      <c r="G356" s="306">
        <f t="shared" ca="1" si="156"/>
        <v>10.23648684613697</v>
      </c>
      <c r="H356" s="307">
        <f t="shared" ca="1" si="157"/>
        <v>-98.546283129412856</v>
      </c>
      <c r="I356" s="304">
        <f t="shared" ca="1" si="158"/>
        <v>99.076513773817936</v>
      </c>
      <c r="J356" s="306">
        <f t="shared" ca="1" si="159"/>
        <v>683.58697821650571</v>
      </c>
      <c r="K356" s="307">
        <f t="shared" ca="1" si="160"/>
        <v>244.83059843132969</v>
      </c>
      <c r="L356" s="304">
        <f t="shared" ca="1" si="145"/>
        <v>726.10824173494711</v>
      </c>
      <c r="M356" s="306">
        <f t="shared" ca="1" si="161"/>
        <v>-1.4672926143197422</v>
      </c>
      <c r="N356" s="304">
        <f t="shared" ca="1" si="162"/>
        <v>-84.069674111238086</v>
      </c>
      <c r="P356" s="310">
        <f t="shared" ca="1" si="163"/>
        <v>23</v>
      </c>
      <c r="Q356" s="304">
        <f t="shared" ca="1" si="164"/>
        <v>0</v>
      </c>
      <c r="R356" s="306">
        <f t="shared" ca="1" si="165"/>
        <v>0</v>
      </c>
      <c r="S356" s="307">
        <f t="shared" ca="1" si="166"/>
        <v>3.0549999999999997</v>
      </c>
      <c r="T356" s="304">
        <f t="shared" ca="1" si="146"/>
        <v>29.969549999999998</v>
      </c>
      <c r="U356" s="311">
        <f t="shared" ca="1" si="147"/>
        <v>0</v>
      </c>
      <c r="V356" s="306">
        <f t="shared" ca="1" si="148"/>
        <v>1.1953709565145367</v>
      </c>
      <c r="W356" s="304">
        <f t="shared" ca="1" si="149"/>
        <v>24.027965643609395</v>
      </c>
      <c r="Y356" s="314" t="str">
        <f t="shared" ca="1" si="167"/>
        <v/>
      </c>
      <c r="Z356" s="315" t="str">
        <f t="shared" ca="1" si="168"/>
        <v/>
      </c>
      <c r="AA356" s="316" t="str">
        <f t="shared" ca="1" si="169"/>
        <v/>
      </c>
      <c r="AC356" s="310" t="e">
        <f t="shared" ca="1" si="170"/>
        <v>#N/A</v>
      </c>
      <c r="AD356" s="323" t="e">
        <f t="shared" ca="1" si="171"/>
        <v>#N/A</v>
      </c>
      <c r="AE356" s="324" t="e">
        <f t="shared" ca="1" si="150"/>
        <v>#N/A</v>
      </c>
      <c r="AG356" s="306">
        <f t="shared" ca="1" si="172"/>
        <v>1.9296446364237747</v>
      </c>
      <c r="AH356" s="304">
        <f t="shared" ca="1" si="173"/>
        <v>-7.8268025041257596</v>
      </c>
    </row>
    <row r="357" spans="1:34" x14ac:dyDescent="0.2">
      <c r="A357" s="347">
        <f t="shared" ca="1" si="151"/>
        <v>0.1</v>
      </c>
      <c r="B357" s="304">
        <f t="shared" ca="1" si="152"/>
        <v>29.500000000000128</v>
      </c>
      <c r="D357" s="306">
        <f t="shared" ca="1" si="153"/>
        <v>-0.81261718766956392</v>
      </c>
      <c r="E357" s="307">
        <f t="shared" ca="1" si="154"/>
        <v>-1.9869641620618346</v>
      </c>
      <c r="F357" s="304">
        <f t="shared" ca="1" si="155"/>
        <v>2.1467122012542994</v>
      </c>
      <c r="G357" s="306">
        <f t="shared" ca="1" si="156"/>
        <v>10.155225127370013</v>
      </c>
      <c r="H357" s="307">
        <f t="shared" ca="1" si="157"/>
        <v>-98.744979545619046</v>
      </c>
      <c r="I357" s="304">
        <f t="shared" ca="1" si="158"/>
        <v>99.265802685780415</v>
      </c>
      <c r="J357" s="306">
        <f t="shared" ca="1" si="159"/>
        <v>684.60656381518106</v>
      </c>
      <c r="K357" s="307">
        <f t="shared" ca="1" si="160"/>
        <v>234.96603529757809</v>
      </c>
      <c r="L357" s="304">
        <f t="shared" ca="1" si="145"/>
        <v>723.80604098217657</v>
      </c>
      <c r="M357" s="306">
        <f t="shared" ca="1" si="161"/>
        <v>-1.4683136705043838</v>
      </c>
      <c r="N357" s="304">
        <f t="shared" ca="1" si="162"/>
        <v>-84.12817632126378</v>
      </c>
      <c r="P357" s="310">
        <f t="shared" ca="1" si="163"/>
        <v>23</v>
      </c>
      <c r="Q357" s="304">
        <f t="shared" ca="1" si="164"/>
        <v>0</v>
      </c>
      <c r="R357" s="306">
        <f t="shared" ca="1" si="165"/>
        <v>0</v>
      </c>
      <c r="S357" s="307">
        <f t="shared" ca="1" si="166"/>
        <v>3.0549999999999997</v>
      </c>
      <c r="T357" s="304">
        <f t="shared" ca="1" si="146"/>
        <v>29.969549999999998</v>
      </c>
      <c r="U357" s="311">
        <f t="shared" ca="1" si="147"/>
        <v>0</v>
      </c>
      <c r="V357" s="306">
        <f t="shared" ca="1" si="148"/>
        <v>1.1965508894121752</v>
      </c>
      <c r="W357" s="304">
        <f t="shared" ca="1" si="149"/>
        <v>24.143674134362904</v>
      </c>
      <c r="Y357" s="314" t="str">
        <f t="shared" ca="1" si="167"/>
        <v/>
      </c>
      <c r="Z357" s="315" t="str">
        <f t="shared" ca="1" si="168"/>
        <v/>
      </c>
      <c r="AA357" s="316" t="str">
        <f t="shared" ca="1" si="169"/>
        <v/>
      </c>
      <c r="AC357" s="310" t="e">
        <f t="shared" ca="1" si="170"/>
        <v>#N/A</v>
      </c>
      <c r="AD357" s="323" t="e">
        <f t="shared" ca="1" si="171"/>
        <v>#N/A</v>
      </c>
      <c r="AE357" s="324" t="e">
        <f t="shared" ca="1" si="150"/>
        <v>#N/A</v>
      </c>
      <c r="AG357" s="306">
        <f t="shared" ca="1" si="172"/>
        <v>1.8923716690116725</v>
      </c>
      <c r="AH357" s="304">
        <f t="shared" ca="1" si="173"/>
        <v>-7.8651278702485756</v>
      </c>
    </row>
    <row r="358" spans="1:34" x14ac:dyDescent="0.2">
      <c r="A358" s="347">
        <f t="shared" ca="1" si="151"/>
        <v>0.1</v>
      </c>
      <c r="B358" s="304">
        <f t="shared" ca="1" si="152"/>
        <v>29.600000000000129</v>
      </c>
      <c r="D358" s="306">
        <f t="shared" ca="1" si="153"/>
        <v>-0.80850375833343668</v>
      </c>
      <c r="E358" s="307">
        <f t="shared" ca="1" si="154"/>
        <v>-1.9484621140479748</v>
      </c>
      <c r="F358" s="304">
        <f t="shared" ca="1" si="155"/>
        <v>2.1095456707830706</v>
      </c>
      <c r="G358" s="306">
        <f t="shared" ca="1" si="156"/>
        <v>10.07437475153667</v>
      </c>
      <c r="H358" s="307">
        <f t="shared" ca="1" si="157"/>
        <v>-98.93982575702384</v>
      </c>
      <c r="I358" s="304">
        <f t="shared" ca="1" si="158"/>
        <v>99.451405960220782</v>
      </c>
      <c r="J358" s="306">
        <f t="shared" ca="1" si="159"/>
        <v>685.61804380912645</v>
      </c>
      <c r="K358" s="307">
        <f t="shared" ca="1" si="160"/>
        <v>225.08179503244594</v>
      </c>
      <c r="L358" s="304">
        <f t="shared" ca="1" si="145"/>
        <v>721.61895516379093</v>
      </c>
      <c r="M358" s="306">
        <f t="shared" ca="1" si="161"/>
        <v>-1.4693228026732263</v>
      </c>
      <c r="N358" s="304">
        <f t="shared" ca="1" si="162"/>
        <v>-84.185995335509347</v>
      </c>
      <c r="P358" s="310">
        <f t="shared" ca="1" si="163"/>
        <v>23</v>
      </c>
      <c r="Q358" s="304">
        <f t="shared" ca="1" si="164"/>
        <v>0</v>
      </c>
      <c r="R358" s="306">
        <f t="shared" ca="1" si="165"/>
        <v>0</v>
      </c>
      <c r="S358" s="307">
        <f t="shared" ca="1" si="166"/>
        <v>3.0549999999999997</v>
      </c>
      <c r="T358" s="304">
        <f t="shared" ca="1" si="146"/>
        <v>29.969549999999998</v>
      </c>
      <c r="U358" s="311">
        <f t="shared" ca="1" si="147"/>
        <v>0</v>
      </c>
      <c r="V358" s="306">
        <f t="shared" ca="1" si="148"/>
        <v>1.197734330401327</v>
      </c>
      <c r="W358" s="304">
        <f t="shared" ca="1" si="149"/>
        <v>24.258012842242643</v>
      </c>
      <c r="Y358" s="314" t="str">
        <f t="shared" ca="1" si="167"/>
        <v/>
      </c>
      <c r="Z358" s="315" t="str">
        <f t="shared" ca="1" si="168"/>
        <v/>
      </c>
      <c r="AA358" s="316" t="str">
        <f t="shared" ca="1" si="169"/>
        <v/>
      </c>
      <c r="AC358" s="310" t="e">
        <f t="shared" ca="1" si="170"/>
        <v>#N/A</v>
      </c>
      <c r="AD358" s="323" t="e">
        <f t="shared" ca="1" si="171"/>
        <v>#N/A</v>
      </c>
      <c r="AE358" s="324" t="e">
        <f t="shared" ca="1" si="150"/>
        <v>#N/A</v>
      </c>
      <c r="AG358" s="306">
        <f t="shared" ca="1" si="172"/>
        <v>1.855526363877023</v>
      </c>
      <c r="AH358" s="304">
        <f t="shared" ca="1" si="173"/>
        <v>-7.9030029899714913</v>
      </c>
    </row>
    <row r="359" spans="1:34" x14ac:dyDescent="0.2">
      <c r="A359" s="347">
        <f t="shared" ca="1" si="151"/>
        <v>0.1</v>
      </c>
      <c r="B359" s="304">
        <f t="shared" ca="1" si="152"/>
        <v>29.700000000000131</v>
      </c>
      <c r="D359" s="306">
        <f t="shared" ca="1" si="153"/>
        <v>-0.80436132674309124</v>
      </c>
      <c r="E359" s="307">
        <f t="shared" ca="1" si="154"/>
        <v>-1.9104160082975916</v>
      </c>
      <c r="F359" s="304">
        <f t="shared" ca="1" si="155"/>
        <v>2.0728450180174134</v>
      </c>
      <c r="G359" s="306">
        <f t="shared" ca="1" si="156"/>
        <v>9.9939386188623605</v>
      </c>
      <c r="H359" s="307">
        <f t="shared" ca="1" si="157"/>
        <v>-99.130867357853603</v>
      </c>
      <c r="I359" s="304">
        <f t="shared" ca="1" si="158"/>
        <v>99.63336625969211</v>
      </c>
      <c r="J359" s="306">
        <f t="shared" ca="1" si="159"/>
        <v>686.62145947764645</v>
      </c>
      <c r="K359" s="307">
        <f t="shared" ca="1" si="160"/>
        <v>215.17826037670207</v>
      </c>
      <c r="L359" s="304">
        <f t="shared" ca="1" si="145"/>
        <v>719.5489645284448</v>
      </c>
      <c r="M359" s="306">
        <f t="shared" ca="1" si="161"/>
        <v>-1.4703202074648367</v>
      </c>
      <c r="N359" s="304">
        <f t="shared" ca="1" si="162"/>
        <v>-84.243142420534738</v>
      </c>
      <c r="P359" s="310">
        <f t="shared" ca="1" si="163"/>
        <v>23</v>
      </c>
      <c r="Q359" s="304">
        <f t="shared" ca="1" si="164"/>
        <v>0</v>
      </c>
      <c r="R359" s="306">
        <f t="shared" ca="1" si="165"/>
        <v>0</v>
      </c>
      <c r="S359" s="307">
        <f t="shared" ca="1" si="166"/>
        <v>3.0549999999999997</v>
      </c>
      <c r="T359" s="304">
        <f t="shared" ca="1" si="146"/>
        <v>29.969549999999998</v>
      </c>
      <c r="U359" s="311">
        <f t="shared" ca="1" si="147"/>
        <v>0</v>
      </c>
      <c r="V359" s="306">
        <f t="shared" ca="1" si="148"/>
        <v>1.1989212421907629</v>
      </c>
      <c r="W359" s="304">
        <f t="shared" ca="1" si="149"/>
        <v>24.370987789861491</v>
      </c>
      <c r="Y359" s="314" t="str">
        <f t="shared" ca="1" si="167"/>
        <v/>
      </c>
      <c r="Z359" s="315" t="str">
        <f t="shared" ca="1" si="168"/>
        <v/>
      </c>
      <c r="AA359" s="316" t="str">
        <f t="shared" ca="1" si="169"/>
        <v/>
      </c>
      <c r="AC359" s="310" t="e">
        <f t="shared" ca="1" si="170"/>
        <v>#N/A</v>
      </c>
      <c r="AD359" s="323" t="e">
        <f t="shared" ca="1" si="171"/>
        <v>#N/A</v>
      </c>
      <c r="AE359" s="324" t="e">
        <f t="shared" ca="1" si="150"/>
        <v>#N/A</v>
      </c>
      <c r="AG359" s="306">
        <f t="shared" ca="1" si="172"/>
        <v>1.8191074102612701</v>
      </c>
      <c r="AH359" s="304">
        <f t="shared" ca="1" si="173"/>
        <v>-7.9404297355949742</v>
      </c>
    </row>
    <row r="360" spans="1:34" x14ac:dyDescent="0.2">
      <c r="A360" s="347">
        <f t="shared" ca="1" si="151"/>
        <v>0.1</v>
      </c>
      <c r="B360" s="304">
        <f t="shared" ca="1" si="152"/>
        <v>29.800000000000132</v>
      </c>
      <c r="D360" s="306">
        <f t="shared" ca="1" si="153"/>
        <v>-0.80019123768601341</v>
      </c>
      <c r="E360" s="307">
        <f t="shared" ca="1" si="154"/>
        <v>-1.8728238306111882</v>
      </c>
      <c r="F360" s="304">
        <f t="shared" ca="1" si="155"/>
        <v>2.0366087295734148</v>
      </c>
      <c r="G360" s="306">
        <f t="shared" ca="1" si="156"/>
        <v>9.9139194950937597</v>
      </c>
      <c r="H360" s="307">
        <f t="shared" ca="1" si="157"/>
        <v>-99.31814974091472</v>
      </c>
      <c r="I360" s="304">
        <f t="shared" ca="1" si="158"/>
        <v>99.811726103268839</v>
      </c>
      <c r="J360" s="306">
        <f t="shared" ca="1" si="159"/>
        <v>687.61685238334428</v>
      </c>
      <c r="K360" s="307">
        <f t="shared" ca="1" si="160"/>
        <v>205.25580952176367</v>
      </c>
      <c r="L360" s="304">
        <f t="shared" ca="1" si="145"/>
        <v>717.597995415269</v>
      </c>
      <c r="M360" s="306">
        <f t="shared" ca="1" si="161"/>
        <v>-1.47130607686152</v>
      </c>
      <c r="N360" s="304">
        <f t="shared" ca="1" si="162"/>
        <v>-84.299628576115808</v>
      </c>
      <c r="P360" s="310">
        <f t="shared" ca="1" si="163"/>
        <v>23</v>
      </c>
      <c r="Q360" s="304">
        <f t="shared" ca="1" si="164"/>
        <v>0</v>
      </c>
      <c r="R360" s="306">
        <f t="shared" ca="1" si="165"/>
        <v>0</v>
      </c>
      <c r="S360" s="307">
        <f t="shared" ca="1" si="166"/>
        <v>3.0549999999999997</v>
      </c>
      <c r="T360" s="304">
        <f t="shared" ca="1" si="146"/>
        <v>29.969549999999998</v>
      </c>
      <c r="U360" s="311">
        <f t="shared" ca="1" si="147"/>
        <v>0</v>
      </c>
      <c r="V360" s="306">
        <f t="shared" ca="1" si="148"/>
        <v>1.2001115878923276</v>
      </c>
      <c r="W360" s="304">
        <f t="shared" ca="1" si="149"/>
        <v>24.482605291007168</v>
      </c>
      <c r="Y360" s="314" t="str">
        <f t="shared" ca="1" si="167"/>
        <v/>
      </c>
      <c r="Z360" s="315" t="str">
        <f t="shared" ca="1" si="168"/>
        <v/>
      </c>
      <c r="AA360" s="316" t="str">
        <f t="shared" ca="1" si="169"/>
        <v/>
      </c>
      <c r="AC360" s="310" t="e">
        <f t="shared" ca="1" si="170"/>
        <v>#N/A</v>
      </c>
      <c r="AD360" s="323" t="e">
        <f t="shared" ca="1" si="171"/>
        <v>#N/A</v>
      </c>
      <c r="AE360" s="324" t="e">
        <f t="shared" ca="1" si="150"/>
        <v>#N/A</v>
      </c>
      <c r="AG360" s="306">
        <f t="shared" ca="1" si="172"/>
        <v>1.7831133815262143</v>
      </c>
      <c r="AH360" s="304">
        <f t="shared" ca="1" si="173"/>
        <v>-7.9774100785144002</v>
      </c>
    </row>
    <row r="361" spans="1:34" x14ac:dyDescent="0.2">
      <c r="A361" s="347">
        <f t="shared" ca="1" si="151"/>
        <v>0.1</v>
      </c>
      <c r="B361" s="304">
        <f t="shared" ca="1" si="152"/>
        <v>29.900000000000134</v>
      </c>
      <c r="D361" s="306">
        <f t="shared" ca="1" si="153"/>
        <v>-0.79599481374396253</v>
      </c>
      <c r="E361" s="307">
        <f t="shared" ca="1" si="154"/>
        <v>-1.835683470242186</v>
      </c>
      <c r="F361" s="304">
        <f t="shared" ca="1" si="155"/>
        <v>2.0008352122120603</v>
      </c>
      <c r="G361" s="306">
        <f t="shared" ca="1" si="156"/>
        <v>9.8343200137193634</v>
      </c>
      <c r="H361" s="307">
        <f t="shared" ca="1" si="157"/>
        <v>-99.50171808793894</v>
      </c>
      <c r="I361" s="304">
        <f t="shared" ca="1" si="158"/>
        <v>99.986527855426175</v>
      </c>
      <c r="J361" s="306">
        <f t="shared" ca="1" si="159"/>
        <v>688.60426435878492</v>
      </c>
      <c r="K361" s="307">
        <f t="shared" ca="1" si="160"/>
        <v>195.31481613032099</v>
      </c>
      <c r="L361" s="304">
        <f t="shared" ca="1" si="145"/>
        <v>715.76791650165796</v>
      </c>
      <c r="M361" s="306">
        <f t="shared" ca="1" si="161"/>
        <v>-1.4722805983292266</v>
      </c>
      <c r="N361" s="304">
        <f t="shared" ca="1" si="162"/>
        <v>-84.355464543260283</v>
      </c>
      <c r="P361" s="310">
        <f t="shared" ca="1" si="163"/>
        <v>23</v>
      </c>
      <c r="Q361" s="304">
        <f t="shared" ca="1" si="164"/>
        <v>0</v>
      </c>
      <c r="R361" s="306">
        <f t="shared" ca="1" si="165"/>
        <v>0</v>
      </c>
      <c r="S361" s="307">
        <f t="shared" ca="1" si="166"/>
        <v>3.0549999999999997</v>
      </c>
      <c r="T361" s="304">
        <f t="shared" ca="1" si="146"/>
        <v>29.969549999999998</v>
      </c>
      <c r="U361" s="311">
        <f t="shared" ca="1" si="147"/>
        <v>0</v>
      </c>
      <c r="V361" s="306">
        <f t="shared" ca="1" si="148"/>
        <v>1.2013053310197925</v>
      </c>
      <c r="W361" s="304">
        <f t="shared" ca="1" si="149"/>
        <v>24.592871939274477</v>
      </c>
      <c r="Y361" s="314" t="str">
        <f t="shared" ca="1" si="167"/>
        <v/>
      </c>
      <c r="Z361" s="315" t="str">
        <f t="shared" ca="1" si="168"/>
        <v/>
      </c>
      <c r="AA361" s="316" t="str">
        <f t="shared" ca="1" si="169"/>
        <v/>
      </c>
      <c r="AC361" s="310" t="e">
        <f t="shared" ca="1" si="170"/>
        <v>#N/A</v>
      </c>
      <c r="AD361" s="323" t="e">
        <f t="shared" ca="1" si="171"/>
        <v>#N/A</v>
      </c>
      <c r="AE361" s="324" t="e">
        <f t="shared" ca="1" si="150"/>
        <v>#N/A</v>
      </c>
      <c r="AG361" s="306">
        <f t="shared" ca="1" si="172"/>
        <v>1.7475427395374261</v>
      </c>
      <c r="AH361" s="304">
        <f t="shared" ca="1" si="173"/>
        <v>-8.0139460854360625</v>
      </c>
    </row>
    <row r="362" spans="1:34" x14ac:dyDescent="0.2">
      <c r="A362" s="347">
        <f t="shared" ca="1" si="151"/>
        <v>0.1</v>
      </c>
      <c r="B362" s="304">
        <f t="shared" ca="1" si="152"/>
        <v>30.000000000000135</v>
      </c>
      <c r="D362" s="306">
        <f t="shared" ca="1" si="153"/>
        <v>-0.79177335529054749</v>
      </c>
      <c r="E362" s="307">
        <f t="shared" ca="1" si="154"/>
        <v>-1.7989927236702101</v>
      </c>
      <c r="F362" s="304">
        <f t="shared" ca="1" si="155"/>
        <v>1.9655227971118554</v>
      </c>
      <c r="G362" s="306">
        <f t="shared" ca="1" si="156"/>
        <v>9.7551426781903086</v>
      </c>
      <c r="H362" s="307">
        <f t="shared" ca="1" si="157"/>
        <v>-99.681617360305964</v>
      </c>
      <c r="I362" s="304">
        <f t="shared" ca="1" si="158"/>
        <v>100.15781371534774</v>
      </c>
      <c r="J362" s="306">
        <f t="shared" ca="1" si="159"/>
        <v>689.58373749338045</v>
      </c>
      <c r="K362" s="307">
        <f t="shared" ca="1" si="160"/>
        <v>185.35564935790876</v>
      </c>
      <c r="L362" s="304">
        <f t="shared" ca="1" si="145"/>
        <v>714.06053508384809</v>
      </c>
      <c r="M362" s="306">
        <f t="shared" ca="1" si="161"/>
        <v>-1.4732439549525318</v>
      </c>
      <c r="N362" s="304">
        <f t="shared" ca="1" si="162"/>
        <v>-84.410660811941653</v>
      </c>
      <c r="P362" s="310">
        <f t="shared" ca="1" si="163"/>
        <v>23</v>
      </c>
      <c r="Q362" s="304">
        <f t="shared" ca="1" si="164"/>
        <v>0</v>
      </c>
      <c r="R362" s="306">
        <f t="shared" ca="1" si="165"/>
        <v>0</v>
      </c>
      <c r="S362" s="307">
        <f t="shared" ca="1" si="166"/>
        <v>3.0549999999999997</v>
      </c>
      <c r="T362" s="304">
        <f t="shared" ca="1" si="146"/>
        <v>29.969549999999998</v>
      </c>
      <c r="U362" s="311">
        <f t="shared" ca="1" si="147"/>
        <v>0</v>
      </c>
      <c r="V362" s="306">
        <f t="shared" ca="1" si="148"/>
        <v>1.2025024354876144</v>
      </c>
      <c r="W362" s="304">
        <f t="shared" ca="1" si="149"/>
        <v>24.701794596892228</v>
      </c>
      <c r="Y362" s="314" t="str">
        <f t="shared" ca="1" si="167"/>
        <v/>
      </c>
      <c r="Z362" s="315" t="str">
        <f t="shared" ca="1" si="168"/>
        <v/>
      </c>
      <c r="AA362" s="316" t="str">
        <f t="shared" ca="1" si="169"/>
        <v/>
      </c>
      <c r="AC362" s="310">
        <f t="shared" ca="1" si="170"/>
        <v>30.000000000000135</v>
      </c>
      <c r="AD362" s="323">
        <f t="shared" ca="1" si="171"/>
        <v>689.58373749338045</v>
      </c>
      <c r="AE362" s="324" t="e">
        <f t="shared" ca="1" si="150"/>
        <v>#N/A</v>
      </c>
      <c r="AG362" s="306">
        <f t="shared" ca="1" si="172"/>
        <v>1.7123938389598905</v>
      </c>
      <c r="AH362" s="304">
        <f t="shared" ca="1" si="173"/>
        <v>-8.0500399146561303</v>
      </c>
    </row>
    <row r="363" spans="1:34" x14ac:dyDescent="0.2">
      <c r="A363" s="347">
        <f t="shared" ca="1" si="151"/>
        <v>0.1</v>
      </c>
      <c r="B363" s="304">
        <f t="shared" ca="1" si="152"/>
        <v>30.100000000000136</v>
      </c>
      <c r="D363" s="306">
        <f t="shared" ca="1" si="153"/>
        <v>-0.7875281405036143</v>
      </c>
      <c r="E363" s="307">
        <f t="shared" ca="1" si="154"/>
        <v>-1.7627492983098438</v>
      </c>
      <c r="F363" s="304">
        <f t="shared" ca="1" si="155"/>
        <v>1.930669744098386</v>
      </c>
      <c r="G363" s="306">
        <f t="shared" ca="1" si="156"/>
        <v>9.6763898641399475</v>
      </c>
      <c r="H363" s="307">
        <f t="shared" ca="1" si="157"/>
        <v>-99.857892290136945</v>
      </c>
      <c r="I363" s="304">
        <f t="shared" ca="1" si="158"/>
        <v>100.32562570665294</v>
      </c>
      <c r="J363" s="306">
        <f t="shared" ca="1" si="159"/>
        <v>690.55531412049697</v>
      </c>
      <c r="K363" s="307">
        <f t="shared" ca="1" si="160"/>
        <v>175.37867387538662</v>
      </c>
      <c r="L363" s="304">
        <f t="shared" ca="1" si="145"/>
        <v>712.47759340932782</v>
      </c>
      <c r="M363" s="306">
        <f t="shared" ca="1" si="161"/>
        <v>-1.4741963255648822</v>
      </c>
      <c r="N363" s="304">
        <f t="shared" ca="1" si="162"/>
        <v>-84.465227628561621</v>
      </c>
      <c r="P363" s="310">
        <f t="shared" ca="1" si="163"/>
        <v>23</v>
      </c>
      <c r="Q363" s="304">
        <f t="shared" ca="1" si="164"/>
        <v>0</v>
      </c>
      <c r="R363" s="306">
        <f t="shared" ca="1" si="165"/>
        <v>0</v>
      </c>
      <c r="S363" s="307">
        <f t="shared" ca="1" si="166"/>
        <v>3.0549999999999997</v>
      </c>
      <c r="T363" s="304">
        <f t="shared" ca="1" si="146"/>
        <v>29.969549999999998</v>
      </c>
      <c r="U363" s="311">
        <f t="shared" ca="1" si="147"/>
        <v>0</v>
      </c>
      <c r="V363" s="306">
        <f t="shared" ca="1" si="148"/>
        <v>1.2037028656096018</v>
      </c>
      <c r="W363" s="304">
        <f t="shared" ca="1" si="149"/>
        <v>24.809380383746955</v>
      </c>
      <c r="Y363" s="314" t="str">
        <f t="shared" ca="1" si="167"/>
        <v/>
      </c>
      <c r="Z363" s="315" t="str">
        <f t="shared" ca="1" si="168"/>
        <v/>
      </c>
      <c r="AA363" s="316" t="str">
        <f t="shared" ca="1" si="169"/>
        <v/>
      </c>
      <c r="AC363" s="310" t="e">
        <f t="shared" ca="1" si="170"/>
        <v>#N/A</v>
      </c>
      <c r="AD363" s="323" t="e">
        <f t="shared" ca="1" si="171"/>
        <v>#N/A</v>
      </c>
      <c r="AE363" s="324" t="e">
        <f t="shared" ca="1" si="150"/>
        <v>#N/A</v>
      </c>
      <c r="AG363" s="306">
        <f t="shared" ca="1" si="172"/>
        <v>1.6776649314662375</v>
      </c>
      <c r="AH363" s="304">
        <f t="shared" ca="1" si="173"/>
        <v>-8.0856938124033491</v>
      </c>
    </row>
    <row r="364" spans="1:34" x14ac:dyDescent="0.2">
      <c r="A364" s="347">
        <f t="shared" ca="1" si="151"/>
        <v>0.1</v>
      </c>
      <c r="B364" s="304">
        <f t="shared" ca="1" si="152"/>
        <v>30.200000000000138</v>
      </c>
      <c r="D364" s="306">
        <f t="shared" ca="1" si="153"/>
        <v>-0.78326042539189411</v>
      </c>
      <c r="E364" s="307">
        <f t="shared" ca="1" si="154"/>
        <v>-1.7269508161541509</v>
      </c>
      <c r="F364" s="304">
        <f t="shared" ca="1" si="155"/>
        <v>1.8962742458306443</v>
      </c>
      <c r="G364" s="306">
        <f t="shared" ca="1" si="156"/>
        <v>9.5980638216007588</v>
      </c>
      <c r="H364" s="307">
        <f t="shared" ca="1" si="157"/>
        <v>-100.03058737175236</v>
      </c>
      <c r="I364" s="304">
        <f t="shared" ca="1" si="158"/>
        <v>100.49000566753544</v>
      </c>
      <c r="J364" s="306">
        <f t="shared" ca="1" si="159"/>
        <v>691.51903680478404</v>
      </c>
      <c r="K364" s="307">
        <f t="shared" ca="1" si="160"/>
        <v>165.38424989229216</v>
      </c>
      <c r="L364" s="304">
        <f t="shared" ca="1" si="145"/>
        <v>711.02076508063556</v>
      </c>
      <c r="M364" s="306">
        <f t="shared" ca="1" si="161"/>
        <v>-1.475137884874304</v>
      </c>
      <c r="N364" s="304">
        <f t="shared" ca="1" si="162"/>
        <v>-84.519175003152739</v>
      </c>
      <c r="P364" s="310">
        <f t="shared" ca="1" si="163"/>
        <v>23</v>
      </c>
      <c r="Q364" s="304">
        <f t="shared" ca="1" si="164"/>
        <v>0</v>
      </c>
      <c r="R364" s="306">
        <f t="shared" ca="1" si="165"/>
        <v>0</v>
      </c>
      <c r="S364" s="307">
        <f t="shared" ca="1" si="166"/>
        <v>3.0549999999999997</v>
      </c>
      <c r="T364" s="304">
        <f t="shared" ca="1" si="146"/>
        <v>29.969549999999998</v>
      </c>
      <c r="U364" s="311">
        <f t="shared" ca="1" si="147"/>
        <v>0</v>
      </c>
      <c r="V364" s="306">
        <f t="shared" ca="1" si="148"/>
        <v>1.2049065860974963</v>
      </c>
      <c r="W364" s="304">
        <f t="shared" ca="1" si="149"/>
        <v>24.915636666605618</v>
      </c>
      <c r="Y364" s="314" t="str">
        <f t="shared" ca="1" si="167"/>
        <v/>
      </c>
      <c r="Z364" s="315" t="str">
        <f t="shared" ca="1" si="168"/>
        <v/>
      </c>
      <c r="AA364" s="316" t="str">
        <f t="shared" ca="1" si="169"/>
        <v/>
      </c>
      <c r="AC364" s="310" t="e">
        <f t="shared" ca="1" si="170"/>
        <v>#N/A</v>
      </c>
      <c r="AD364" s="323" t="e">
        <f t="shared" ca="1" si="171"/>
        <v>#N/A</v>
      </c>
      <c r="AE364" s="324" t="e">
        <f t="shared" ca="1" si="150"/>
        <v>#N/A</v>
      </c>
      <c r="AG364" s="306">
        <f t="shared" ca="1" si="172"/>
        <v>1.6433541698580001</v>
      </c>
      <c r="AH364" s="304">
        <f t="shared" ca="1" si="173"/>
        <v>-8.1209101092461395</v>
      </c>
    </row>
    <row r="365" spans="1:34" x14ac:dyDescent="0.2">
      <c r="A365" s="347">
        <f t="shared" ca="1" si="151"/>
        <v>0.1</v>
      </c>
      <c r="B365" s="304">
        <f t="shared" ca="1" si="152"/>
        <v>30.300000000000139</v>
      </c>
      <c r="D365" s="306">
        <f t="shared" ca="1" si="153"/>
        <v>-0.77897144383530703</v>
      </c>
      <c r="E365" s="307">
        <f t="shared" ca="1" si="154"/>
        <v>-1.6915948173522288</v>
      </c>
      <c r="F365" s="304">
        <f t="shared" ca="1" si="155"/>
        <v>1.8623344319438933</v>
      </c>
      <c r="G365" s="306">
        <f t="shared" ca="1" si="156"/>
        <v>9.5201666772172278</v>
      </c>
      <c r="H365" s="307">
        <f t="shared" ca="1" si="157"/>
        <v>-100.19974685348758</v>
      </c>
      <c r="I365" s="304">
        <f t="shared" ca="1" si="158"/>
        <v>100.65099524130396</v>
      </c>
      <c r="J365" s="306">
        <f t="shared" ca="1" si="159"/>
        <v>692.47494832972495</v>
      </c>
      <c r="K365" s="307">
        <f t="shared" ca="1" si="160"/>
        <v>155.37273318103016</v>
      </c>
      <c r="L365" s="304">
        <f t="shared" ca="1" si="145"/>
        <v>709.69165155044539</v>
      </c>
      <c r="M365" s="306">
        <f t="shared" ca="1" si="161"/>
        <v>-1.4760688035847496</v>
      </c>
      <c r="N365" s="304">
        <f t="shared" ca="1" si="162"/>
        <v>-84.572512716331033</v>
      </c>
      <c r="P365" s="310">
        <f t="shared" ca="1" si="163"/>
        <v>23</v>
      </c>
      <c r="Q365" s="304">
        <f t="shared" ca="1" si="164"/>
        <v>0</v>
      </c>
      <c r="R365" s="306">
        <f t="shared" ca="1" si="165"/>
        <v>0</v>
      </c>
      <c r="S365" s="307">
        <f t="shared" ca="1" si="166"/>
        <v>3.0549999999999997</v>
      </c>
      <c r="T365" s="304">
        <f t="shared" ca="1" si="146"/>
        <v>29.969549999999998</v>
      </c>
      <c r="U365" s="311">
        <f t="shared" ca="1" si="147"/>
        <v>0</v>
      </c>
      <c r="V365" s="306">
        <f t="shared" ca="1" si="148"/>
        <v>1.2061135620594676</v>
      </c>
      <c r="W365" s="304">
        <f t="shared" ca="1" si="149"/>
        <v>25.020571048538542</v>
      </c>
      <c r="Y365" s="314" t="str">
        <f t="shared" ca="1" si="167"/>
        <v/>
      </c>
      <c r="Z365" s="315" t="str">
        <f t="shared" ca="1" si="168"/>
        <v/>
      </c>
      <c r="AA365" s="316" t="str">
        <f t="shared" ca="1" si="169"/>
        <v/>
      </c>
      <c r="AC365" s="310" t="e">
        <f t="shared" ca="1" si="170"/>
        <v>#N/A</v>
      </c>
      <c r="AD365" s="323" t="e">
        <f t="shared" ca="1" si="171"/>
        <v>#N/A</v>
      </c>
      <c r="AE365" s="324" t="e">
        <f t="shared" ca="1" si="150"/>
        <v>#N/A</v>
      </c>
      <c r="AG365" s="306">
        <f t="shared" ca="1" si="172"/>
        <v>1.6094596121002134</v>
      </c>
      <c r="AH365" s="304">
        <f t="shared" ca="1" si="173"/>
        <v>-8.1556912165648505</v>
      </c>
    </row>
    <row r="366" spans="1:34" x14ac:dyDescent="0.2">
      <c r="A366" s="347">
        <f t="shared" ca="1" si="151"/>
        <v>0.1</v>
      </c>
      <c r="B366" s="304">
        <f t="shared" ca="1" si="152"/>
        <v>30.400000000000141</v>
      </c>
      <c r="D366" s="306">
        <f t="shared" ca="1" si="153"/>
        <v>-0.77466240763836214</v>
      </c>
      <c r="E366" s="307">
        <f t="shared" ca="1" si="154"/>
        <v>-1.6566787637203593</v>
      </c>
      <c r="F366" s="304">
        <f t="shared" ca="1" si="155"/>
        <v>1.8288483731490925</v>
      </c>
      <c r="G366" s="306">
        <f t="shared" ca="1" si="156"/>
        <v>9.4427004364533911</v>
      </c>
      <c r="H366" s="307">
        <f t="shared" ca="1" si="157"/>
        <v>-100.36541472985962</v>
      </c>
      <c r="I366" s="304">
        <f t="shared" ca="1" si="158"/>
        <v>100.80863586731704</v>
      </c>
      <c r="J366" s="306">
        <f t="shared" ca="1" si="159"/>
        <v>693.42309168540851</v>
      </c>
      <c r="K366" s="307">
        <f t="shared" ca="1" si="160"/>
        <v>145.3444751018628</v>
      </c>
      <c r="L366" s="304">
        <f t="shared" ca="1" si="145"/>
        <v>708.49177872801488</v>
      </c>
      <c r="M366" s="306">
        <f t="shared" ca="1" si="161"/>
        <v>-1.476989248513257</v>
      </c>
      <c r="N366" s="304">
        <f t="shared" ca="1" si="162"/>
        <v>-84.625250326008725</v>
      </c>
      <c r="P366" s="310">
        <f t="shared" ca="1" si="163"/>
        <v>23</v>
      </c>
      <c r="Q366" s="304">
        <f t="shared" ca="1" si="164"/>
        <v>0</v>
      </c>
      <c r="R366" s="306">
        <f t="shared" ca="1" si="165"/>
        <v>0</v>
      </c>
      <c r="S366" s="307">
        <f t="shared" ca="1" si="166"/>
        <v>3.0549999999999997</v>
      </c>
      <c r="T366" s="304">
        <f t="shared" ca="1" si="146"/>
        <v>29.969549999999998</v>
      </c>
      <c r="U366" s="311">
        <f t="shared" ca="1" si="147"/>
        <v>0</v>
      </c>
      <c r="V366" s="306">
        <f t="shared" ca="1" si="148"/>
        <v>1.2073237589985288</v>
      </c>
      <c r="W366" s="304">
        <f t="shared" ca="1" si="149"/>
        <v>25.124191358544181</v>
      </c>
      <c r="Y366" s="314" t="str">
        <f t="shared" ca="1" si="167"/>
        <v/>
      </c>
      <c r="Z366" s="315" t="str">
        <f t="shared" ca="1" si="168"/>
        <v/>
      </c>
      <c r="AA366" s="316" t="str">
        <f t="shared" ca="1" si="169"/>
        <v/>
      </c>
      <c r="AC366" s="310" t="e">
        <f t="shared" ca="1" si="170"/>
        <v>#N/A</v>
      </c>
      <c r="AD366" s="323" t="e">
        <f t="shared" ca="1" si="171"/>
        <v>#N/A</v>
      </c>
      <c r="AE366" s="324" t="e">
        <f t="shared" ca="1" si="150"/>
        <v>#N/A</v>
      </c>
      <c r="AG366" s="306">
        <f t="shared" ca="1" si="172"/>
        <v>1.5759792252699256</v>
      </c>
      <c r="AH366" s="304">
        <f t="shared" ca="1" si="173"/>
        <v>-8.1900396230895396</v>
      </c>
    </row>
    <row r="367" spans="1:34" x14ac:dyDescent="0.2">
      <c r="A367" s="347">
        <f t="shared" ca="1" si="151"/>
        <v>0.1</v>
      </c>
      <c r="B367" s="304">
        <f t="shared" ca="1" si="152"/>
        <v>30.500000000000142</v>
      </c>
      <c r="D367" s="306">
        <f t="shared" ca="1" si="153"/>
        <v>-0.77033450659611824</v>
      </c>
      <c r="E367" s="307">
        <f t="shared" ca="1" si="154"/>
        <v>-1.6222000421862202</v>
      </c>
      <c r="F367" s="304">
        <f t="shared" ca="1" si="155"/>
        <v>1.7958140852888029</v>
      </c>
      <c r="G367" s="306">
        <f t="shared" ca="1" si="156"/>
        <v>9.36566698579378</v>
      </c>
      <c r="H367" s="307">
        <f t="shared" ca="1" si="157"/>
        <v>-100.52763473407825</v>
      </c>
      <c r="I367" s="304">
        <f t="shared" ca="1" si="158"/>
        <v>100.96296877230306</v>
      </c>
      <c r="J367" s="306">
        <f t="shared" ca="1" si="159"/>
        <v>694.36351005652091</v>
      </c>
      <c r="K367" s="307">
        <f t="shared" ca="1" si="160"/>
        <v>135.29982262866591</v>
      </c>
      <c r="L367" s="304">
        <f t="shared" ca="1" si="145"/>
        <v>707.42259371705165</v>
      </c>
      <c r="M367" s="306">
        <f t="shared" ca="1" si="161"/>
        <v>-1.4778993827030875</v>
      </c>
      <c r="N367" s="304">
        <f t="shared" ca="1" si="162"/>
        <v>-84.677397173876571</v>
      </c>
      <c r="P367" s="310">
        <f t="shared" ca="1" si="163"/>
        <v>23</v>
      </c>
      <c r="Q367" s="304">
        <f t="shared" ca="1" si="164"/>
        <v>0</v>
      </c>
      <c r="R367" s="306">
        <f t="shared" ca="1" si="165"/>
        <v>0</v>
      </c>
      <c r="S367" s="307">
        <f t="shared" ca="1" si="166"/>
        <v>3.0549999999999997</v>
      </c>
      <c r="T367" s="304">
        <f t="shared" ca="1" si="146"/>
        <v>29.969549999999998</v>
      </c>
      <c r="U367" s="311">
        <f t="shared" ca="1" si="147"/>
        <v>0</v>
      </c>
      <c r="V367" s="306">
        <f t="shared" ca="1" si="148"/>
        <v>1.2085371428108711</v>
      </c>
      <c r="W367" s="304">
        <f t="shared" ca="1" si="149"/>
        <v>25.226505641376573</v>
      </c>
      <c r="Y367" s="314" t="str">
        <f t="shared" ca="1" si="167"/>
        <v/>
      </c>
      <c r="Z367" s="315" t="str">
        <f t="shared" ca="1" si="168"/>
        <v/>
      </c>
      <c r="AA367" s="316" t="str">
        <f t="shared" ca="1" si="169"/>
        <v/>
      </c>
      <c r="AC367" s="310" t="e">
        <f t="shared" ca="1" si="170"/>
        <v>#N/A</v>
      </c>
      <c r="AD367" s="323" t="e">
        <f t="shared" ca="1" si="171"/>
        <v>#N/A</v>
      </c>
      <c r="AE367" s="324" t="e">
        <f t="shared" ca="1" si="150"/>
        <v>#N/A</v>
      </c>
      <c r="AG367" s="306">
        <f t="shared" ca="1" si="172"/>
        <v>1.5429108894190726</v>
      </c>
      <c r="AH367" s="304">
        <f t="shared" ca="1" si="173"/>
        <v>-8.2239578915038241</v>
      </c>
    </row>
    <row r="368" spans="1:34" x14ac:dyDescent="0.2">
      <c r="A368" s="347">
        <f t="shared" ca="1" si="151"/>
        <v>0.1</v>
      </c>
      <c r="B368" s="304">
        <f t="shared" ca="1" si="152"/>
        <v>30.600000000000144</v>
      </c>
      <c r="D368" s="306">
        <f t="shared" ca="1" si="153"/>
        <v>-0.76598890857213053</v>
      </c>
      <c r="E368" s="307">
        <f t="shared" ca="1" si="154"/>
        <v>-1.5881559681658786</v>
      </c>
      <c r="F368" s="304">
        <f t="shared" ca="1" si="155"/>
        <v>1.7632295333496495</v>
      </c>
      <c r="G368" s="306">
        <f t="shared" ca="1" si="156"/>
        <v>9.2890680949365674</v>
      </c>
      <c r="H368" s="307">
        <f t="shared" ca="1" si="157"/>
        <v>-100.68645033089484</v>
      </c>
      <c r="I368" s="304">
        <f t="shared" ca="1" si="158"/>
        <v>101.11403496205719</v>
      </c>
      <c r="J368" s="306">
        <f t="shared" ca="1" si="159"/>
        <v>695.29624681055748</v>
      </c>
      <c r="K368" s="307">
        <f t="shared" ca="1" si="160"/>
        <v>125.23911837541725</v>
      </c>
      <c r="L368" s="304">
        <f t="shared" ca="1" si="145"/>
        <v>706.48546170483894</v>
      </c>
      <c r="M368" s="306">
        <f t="shared" ca="1" si="161"/>
        <v>-1.4787993655330003</v>
      </c>
      <c r="N368" s="304">
        <f t="shared" ca="1" si="162"/>
        <v>-84.728962391664808</v>
      </c>
      <c r="P368" s="310">
        <f t="shared" ca="1" si="163"/>
        <v>23</v>
      </c>
      <c r="Q368" s="304">
        <f t="shared" ca="1" si="164"/>
        <v>0</v>
      </c>
      <c r="R368" s="306">
        <f t="shared" ca="1" si="165"/>
        <v>0</v>
      </c>
      <c r="S368" s="307">
        <f t="shared" ca="1" si="166"/>
        <v>3.0549999999999997</v>
      </c>
      <c r="T368" s="304">
        <f t="shared" ca="1" si="146"/>
        <v>29.969549999999998</v>
      </c>
      <c r="U368" s="311">
        <f t="shared" ca="1" si="147"/>
        <v>0</v>
      </c>
      <c r="V368" s="306">
        <f t="shared" ca="1" si="148"/>
        <v>1.2097536797841264</v>
      </c>
      <c r="W368" s="304">
        <f t="shared" ca="1" si="149"/>
        <v>25.32752214757641</v>
      </c>
      <c r="Y368" s="314" t="str">
        <f t="shared" ca="1" si="167"/>
        <v/>
      </c>
      <c r="Z368" s="315" t="str">
        <f t="shared" ca="1" si="168"/>
        <v/>
      </c>
      <c r="AA368" s="316" t="str">
        <f t="shared" ca="1" si="169"/>
        <v/>
      </c>
      <c r="AC368" s="310" t="e">
        <f t="shared" ca="1" si="170"/>
        <v>#N/A</v>
      </c>
      <c r="AD368" s="323" t="e">
        <f t="shared" ca="1" si="171"/>
        <v>#N/A</v>
      </c>
      <c r="AE368" s="324" t="e">
        <f t="shared" ca="1" si="150"/>
        <v>#N/A</v>
      </c>
      <c r="AG368" s="306">
        <f t="shared" ca="1" si="172"/>
        <v>1.5102524013522984</v>
      </c>
      <c r="AH368" s="304">
        <f t="shared" ca="1" si="173"/>
        <v>-8.2574486551150823</v>
      </c>
    </row>
    <row r="369" spans="1:34" x14ac:dyDescent="0.2">
      <c r="A369" s="347">
        <f t="shared" ca="1" si="151"/>
        <v>0.1</v>
      </c>
      <c r="B369" s="304">
        <f t="shared" ca="1" si="152"/>
        <v>30.700000000000145</v>
      </c>
      <c r="D369" s="306">
        <f t="shared" ca="1" si="153"/>
        <v>-0.76162675958786097</v>
      </c>
      <c r="E369" s="307">
        <f t="shared" ca="1" si="154"/>
        <v>-1.5545437888732305</v>
      </c>
      <c r="F369" s="304">
        <f t="shared" ca="1" si="155"/>
        <v>1.7310926354313463</v>
      </c>
      <c r="G369" s="306">
        <f t="shared" ca="1" si="156"/>
        <v>9.2129054189777815</v>
      </c>
      <c r="H369" s="307">
        <f t="shared" ca="1" si="157"/>
        <v>-100.84190470978217</v>
      </c>
      <c r="I369" s="304">
        <f t="shared" ca="1" si="158"/>
        <v>101.26187521350677</v>
      </c>
      <c r="J369" s="306">
        <f t="shared" ca="1" si="159"/>
        <v>696.2213454862532</v>
      </c>
      <c r="K369" s="307">
        <f t="shared" ca="1" si="160"/>
        <v>115.1627006233834</v>
      </c>
      <c r="L369" s="304">
        <f t="shared" ca="1" si="145"/>
        <v>705.68166302204554</v>
      </c>
      <c r="M369" s="306">
        <f t="shared" ca="1" si="161"/>
        <v>-1.4796893528228117</v>
      </c>
      <c r="N369" s="304">
        <f t="shared" ca="1" si="162"/>
        <v>-84.779954907191296</v>
      </c>
      <c r="P369" s="310">
        <f t="shared" ca="1" si="163"/>
        <v>23</v>
      </c>
      <c r="Q369" s="304">
        <f t="shared" ca="1" si="164"/>
        <v>0</v>
      </c>
      <c r="R369" s="306">
        <f t="shared" ca="1" si="165"/>
        <v>0</v>
      </c>
      <c r="S369" s="307">
        <f t="shared" ca="1" si="166"/>
        <v>3.0549999999999997</v>
      </c>
      <c r="T369" s="304">
        <f t="shared" ca="1" si="146"/>
        <v>29.969549999999998</v>
      </c>
      <c r="U369" s="311">
        <f t="shared" ca="1" si="147"/>
        <v>0</v>
      </c>
      <c r="V369" s="306">
        <f t="shared" ca="1" si="148"/>
        <v>1.2109733365955551</v>
      </c>
      <c r="W369" s="304">
        <f t="shared" ca="1" si="149"/>
        <v>25.427249323706203</v>
      </c>
      <c r="Y369" s="314" t="str">
        <f t="shared" ca="1" si="167"/>
        <v/>
      </c>
      <c r="Z369" s="315" t="str">
        <f t="shared" ca="1" si="168"/>
        <v/>
      </c>
      <c r="AA369" s="316" t="str">
        <f t="shared" ca="1" si="169"/>
        <v/>
      </c>
      <c r="AC369" s="310" t="e">
        <f t="shared" ca="1" si="170"/>
        <v>#N/A</v>
      </c>
      <c r="AD369" s="323" t="e">
        <f t="shared" ca="1" si="171"/>
        <v>#N/A</v>
      </c>
      <c r="AE369" s="324" t="e">
        <f t="shared" ca="1" si="150"/>
        <v>#N/A</v>
      </c>
      <c r="AG369" s="306">
        <f t="shared" ca="1" si="172"/>
        <v>1.4780014783202695</v>
      </c>
      <c r="AH369" s="304">
        <f t="shared" ca="1" si="173"/>
        <v>-8.2905146145912969</v>
      </c>
    </row>
    <row r="370" spans="1:34" x14ac:dyDescent="0.2">
      <c r="A370" s="347">
        <f t="shared" ca="1" si="151"/>
        <v>0.1</v>
      </c>
      <c r="B370" s="304">
        <f t="shared" ca="1" si="152"/>
        <v>30.800000000000146</v>
      </c>
      <c r="D370" s="306">
        <f t="shared" ca="1" si="153"/>
        <v>-0.75724918392304386</v>
      </c>
      <c r="E370" s="307">
        <f t="shared" ca="1" si="154"/>
        <v>-1.5213606865617209</v>
      </c>
      <c r="F370" s="304">
        <f t="shared" ca="1" si="155"/>
        <v>1.6994012666723732</v>
      </c>
      <c r="G370" s="306">
        <f t="shared" ca="1" si="156"/>
        <v>9.1371805005854778</v>
      </c>
      <c r="H370" s="307">
        <f t="shared" ca="1" si="157"/>
        <v>-100.99404077843835</v>
      </c>
      <c r="I370" s="304">
        <f t="shared" ca="1" si="158"/>
        <v>101.40653006713693</v>
      </c>
      <c r="J370" s="306">
        <f t="shared" ca="1" si="159"/>
        <v>697.13884978223132</v>
      </c>
      <c r="K370" s="307">
        <f t="shared" ca="1" si="160"/>
        <v>105.07090334897238</v>
      </c>
      <c r="L370" s="304">
        <f t="shared" ca="1" si="145"/>
        <v>705.01239039201403</v>
      </c>
      <c r="M370" s="306">
        <f t="shared" ca="1" si="161"/>
        <v>-1.4805694969353873</v>
      </c>
      <c r="N370" s="304">
        <f t="shared" ca="1" si="162"/>
        <v>-84.830383450205161</v>
      </c>
      <c r="P370" s="310">
        <f t="shared" ca="1" si="163"/>
        <v>23</v>
      </c>
      <c r="Q370" s="304">
        <f t="shared" ca="1" si="164"/>
        <v>0</v>
      </c>
      <c r="R370" s="306">
        <f t="shared" ca="1" si="165"/>
        <v>0</v>
      </c>
      <c r="S370" s="307">
        <f t="shared" ca="1" si="166"/>
        <v>3.0549999999999997</v>
      </c>
      <c r="T370" s="304">
        <f t="shared" ca="1" si="146"/>
        <v>29.969549999999998</v>
      </c>
      <c r="U370" s="311">
        <f t="shared" ca="1" si="147"/>
        <v>0</v>
      </c>
      <c r="V370" s="306">
        <f t="shared" ca="1" si="148"/>
        <v>1.2121960803101619</v>
      </c>
      <c r="W370" s="304">
        <f t="shared" ca="1" si="149"/>
        <v>25.525695802789834</v>
      </c>
      <c r="Y370" s="314" t="str">
        <f t="shared" ca="1" si="167"/>
        <v/>
      </c>
      <c r="Z370" s="315" t="str">
        <f t="shared" ca="1" si="168"/>
        <v/>
      </c>
      <c r="AA370" s="316" t="str">
        <f t="shared" ca="1" si="169"/>
        <v/>
      </c>
      <c r="AC370" s="310" t="e">
        <f t="shared" ca="1" si="170"/>
        <v>#N/A</v>
      </c>
      <c r="AD370" s="323" t="e">
        <f t="shared" ca="1" si="171"/>
        <v>#N/A</v>
      </c>
      <c r="AE370" s="324" t="e">
        <f t="shared" ca="1" si="150"/>
        <v>#N/A</v>
      </c>
      <c r="AG370" s="306">
        <f t="shared" ca="1" si="172"/>
        <v>1.4461557616291483</v>
      </c>
      <c r="AH370" s="304">
        <f t="shared" ca="1" si="173"/>
        <v>-8.3231585347647155</v>
      </c>
    </row>
    <row r="371" spans="1:34" x14ac:dyDescent="0.2">
      <c r="A371" s="347">
        <f t="shared" ca="1" si="151"/>
        <v>0.1</v>
      </c>
      <c r="B371" s="304">
        <f t="shared" ca="1" si="152"/>
        <v>30.900000000000148</v>
      </c>
      <c r="D371" s="306">
        <f t="shared" ca="1" si="153"/>
        <v>-0.75285728422646869</v>
      </c>
      <c r="E371" s="307">
        <f t="shared" ca="1" si="154"/>
        <v>-1.4886037816982718</v>
      </c>
      <c r="F371" s="304">
        <f t="shared" ca="1" si="155"/>
        <v>1.6681532631323928</v>
      </c>
      <c r="G371" s="306">
        <f t="shared" ca="1" si="156"/>
        <v>9.0618947721628302</v>
      </c>
      <c r="H371" s="307">
        <f t="shared" ca="1" si="157"/>
        <v>-101.14290115660818</v>
      </c>
      <c r="I371" s="304">
        <f t="shared" ca="1" si="158"/>
        <v>101.54803981976788</v>
      </c>
      <c r="J371" s="306">
        <f t="shared" ca="1" si="159"/>
        <v>698.04880354586874</v>
      </c>
      <c r="K371" s="307">
        <f t="shared" ca="1" si="160"/>
        <v>94.964056252220047</v>
      </c>
      <c r="L371" s="304">
        <f t="shared" ca="1" si="145"/>
        <v>704.47874638749306</v>
      </c>
      <c r="M371" s="306">
        <f t="shared" ca="1" si="161"/>
        <v>-1.4814399468752006</v>
      </c>
      <c r="N371" s="304">
        <f t="shared" ca="1" si="162"/>
        <v>-84.880256558033892</v>
      </c>
      <c r="P371" s="310">
        <f t="shared" ca="1" si="163"/>
        <v>23</v>
      </c>
      <c r="Q371" s="304">
        <f t="shared" ca="1" si="164"/>
        <v>0</v>
      </c>
      <c r="R371" s="306">
        <f t="shared" ca="1" si="165"/>
        <v>0</v>
      </c>
      <c r="S371" s="307">
        <f t="shared" ca="1" si="166"/>
        <v>3.0549999999999997</v>
      </c>
      <c r="T371" s="304">
        <f t="shared" ca="1" si="146"/>
        <v>29.969549999999998</v>
      </c>
      <c r="U371" s="311">
        <f t="shared" ca="1" si="147"/>
        <v>0</v>
      </c>
      <c r="V371" s="306">
        <f t="shared" ca="1" si="148"/>
        <v>1.2134218783787498</v>
      </c>
      <c r="W371" s="304">
        <f t="shared" ca="1" si="149"/>
        <v>25.622870394956639</v>
      </c>
      <c r="Y371" s="314" t="str">
        <f t="shared" ca="1" si="167"/>
        <v/>
      </c>
      <c r="Z371" s="315" t="str">
        <f t="shared" ca="1" si="168"/>
        <v/>
      </c>
      <c r="AA371" s="316" t="str">
        <f t="shared" ca="1" si="169"/>
        <v/>
      </c>
      <c r="AC371" s="310" t="e">
        <f t="shared" ca="1" si="170"/>
        <v>#N/A</v>
      </c>
      <c r="AD371" s="323" t="e">
        <f t="shared" ca="1" si="171"/>
        <v>#N/A</v>
      </c>
      <c r="AE371" s="324" t="e">
        <f t="shared" ca="1" si="150"/>
        <v>#N/A</v>
      </c>
      <c r="AG371" s="306">
        <f t="shared" ca="1" si="172"/>
        <v>1.4147128201668604</v>
      </c>
      <c r="AH371" s="304">
        <f t="shared" ca="1" si="173"/>
        <v>-8.3553832415024019</v>
      </c>
    </row>
    <row r="372" spans="1:34" x14ac:dyDescent="0.2">
      <c r="A372" s="347">
        <f t="shared" ca="1" si="151"/>
        <v>0.1</v>
      </c>
      <c r="B372" s="304">
        <f t="shared" ca="1" si="152"/>
        <v>31.000000000000149</v>
      </c>
      <c r="D372" s="306">
        <f t="shared" ca="1" si="153"/>
        <v>-0.74845214163671503</v>
      </c>
      <c r="E372" s="307">
        <f t="shared" ca="1" si="154"/>
        <v>-1.4562701360693193</v>
      </c>
      <c r="F372" s="304">
        <f t="shared" ca="1" si="155"/>
        <v>1.6373464256314054</v>
      </c>
      <c r="G372" s="306">
        <f t="shared" ca="1" si="156"/>
        <v>8.9870495579991587</v>
      </c>
      <c r="H372" s="307">
        <f t="shared" ca="1" si="157"/>
        <v>-101.2885281702151</v>
      </c>
      <c r="I372" s="304">
        <f t="shared" ca="1" si="158"/>
        <v>101.68644451767597</v>
      </c>
      <c r="J372" s="306">
        <f t="shared" ca="1" si="159"/>
        <v>698.95125076237684</v>
      </c>
      <c r="K372" s="307">
        <f t="shared" ca="1" si="160"/>
        <v>84.842484785878881</v>
      </c>
      <c r="L372" s="304">
        <f t="shared" ca="1" si="145"/>
        <v>704.0817411117356</v>
      </c>
      <c r="M372" s="306">
        <f t="shared" ca="1" si="161"/>
        <v>-1.4823008483835942</v>
      </c>
      <c r="N372" s="304">
        <f t="shared" ca="1" si="162"/>
        <v>-84.929582581041288</v>
      </c>
      <c r="P372" s="310">
        <f t="shared" ca="1" si="163"/>
        <v>23</v>
      </c>
      <c r="Q372" s="304">
        <f t="shared" ca="1" si="164"/>
        <v>0</v>
      </c>
      <c r="R372" s="306">
        <f t="shared" ca="1" si="165"/>
        <v>0</v>
      </c>
      <c r="S372" s="307">
        <f t="shared" ca="1" si="166"/>
        <v>3.0549999999999997</v>
      </c>
      <c r="T372" s="304">
        <f t="shared" ca="1" si="146"/>
        <v>29.969549999999998</v>
      </c>
      <c r="U372" s="311">
        <f t="shared" ca="1" si="147"/>
        <v>0</v>
      </c>
      <c r="V372" s="306">
        <f t="shared" ca="1" si="148"/>
        <v>1.2146506986359062</v>
      </c>
      <c r="W372" s="304">
        <f t="shared" ca="1" si="149"/>
        <v>25.718782078289827</v>
      </c>
      <c r="Y372" s="314" t="str">
        <f t="shared" ca="1" si="167"/>
        <v/>
      </c>
      <c r="Z372" s="315" t="str">
        <f t="shared" ca="1" si="168"/>
        <v/>
      </c>
      <c r="AA372" s="316" t="str">
        <f t="shared" ca="1" si="169"/>
        <v/>
      </c>
      <c r="AC372" s="310">
        <f t="shared" ca="1" si="170"/>
        <v>31.000000000000149</v>
      </c>
      <c r="AD372" s="323">
        <f t="shared" ca="1" si="171"/>
        <v>698.95125076237684</v>
      </c>
      <c r="AE372" s="324" t="e">
        <f t="shared" ca="1" si="150"/>
        <v>#N/A</v>
      </c>
      <c r="AG372" s="306">
        <f t="shared" ca="1" si="172"/>
        <v>1.3836701538468841</v>
      </c>
      <c r="AH372" s="304">
        <f t="shared" ca="1" si="173"/>
        <v>-8.3871916186437456</v>
      </c>
    </row>
    <row r="373" spans="1:34" x14ac:dyDescent="0.2">
      <c r="A373" s="347">
        <f t="shared" ca="1" si="151"/>
        <v>0.1</v>
      </c>
      <c r="B373" s="304">
        <f t="shared" ca="1" si="152"/>
        <v>31.100000000000151</v>
      </c>
      <c r="D373" s="306">
        <f t="shared" ca="1" si="153"/>
        <v>-0.74403481591231169</v>
      </c>
      <c r="E373" s="307">
        <f t="shared" ca="1" si="154"/>
        <v>-1.4243567558190566</v>
      </c>
      <c r="F373" s="304">
        <f t="shared" ca="1" si="155"/>
        <v>1.6069785235456804</v>
      </c>
      <c r="G373" s="306">
        <f t="shared" ca="1" si="156"/>
        <v>8.9126460764079276</v>
      </c>
      <c r="H373" s="307">
        <f t="shared" ca="1" si="157"/>
        <v>-101.43096384579701</v>
      </c>
      <c r="I373" s="304">
        <f t="shared" ca="1" si="158"/>
        <v>101.82178395005015</v>
      </c>
      <c r="J373" s="306">
        <f t="shared" ca="1" si="159"/>
        <v>699.84623554409723</v>
      </c>
      <c r="K373" s="307">
        <f t="shared" ca="1" si="160"/>
        <v>74.706510185078272</v>
      </c>
      <c r="L373" s="304">
        <f t="shared" ca="1" si="145"/>
        <v>703.82229011965603</v>
      </c>
      <c r="M373" s="306">
        <f t="shared" ca="1" si="161"/>
        <v>-1.4831523440308663</v>
      </c>
      <c r="N373" s="304">
        <f t="shared" ca="1" si="162"/>
        <v>-84.978369687903736</v>
      </c>
      <c r="P373" s="310">
        <f t="shared" ca="1" si="163"/>
        <v>23</v>
      </c>
      <c r="Q373" s="304">
        <f t="shared" ca="1" si="164"/>
        <v>0</v>
      </c>
      <c r="R373" s="306">
        <f t="shared" ca="1" si="165"/>
        <v>0</v>
      </c>
      <c r="S373" s="307">
        <f t="shared" ca="1" si="166"/>
        <v>3.0549999999999997</v>
      </c>
      <c r="T373" s="304">
        <f t="shared" ca="1" si="146"/>
        <v>29.969549999999998</v>
      </c>
      <c r="U373" s="311">
        <f t="shared" ca="1" si="147"/>
        <v>0</v>
      </c>
      <c r="V373" s="306">
        <f t="shared" ca="1" si="148"/>
        <v>1.2158825092979277</v>
      </c>
      <c r="W373" s="304">
        <f t="shared" ca="1" si="149"/>
        <v>25.813439989878923</v>
      </c>
      <c r="Y373" s="314" t="str">
        <f t="shared" ca="1" si="167"/>
        <v/>
      </c>
      <c r="Z373" s="315" t="str">
        <f t="shared" ca="1" si="168"/>
        <v/>
      </c>
      <c r="AA373" s="316" t="str">
        <f t="shared" ca="1" si="169"/>
        <v/>
      </c>
      <c r="AC373" s="310" t="e">
        <f t="shared" ca="1" si="170"/>
        <v>#N/A</v>
      </c>
      <c r="AD373" s="323" t="e">
        <f t="shared" ca="1" si="171"/>
        <v>#N/A</v>
      </c>
      <c r="AE373" s="324" t="e">
        <f t="shared" ca="1" si="150"/>
        <v>#N/A</v>
      </c>
      <c r="AG373" s="306">
        <f t="shared" ca="1" si="172"/>
        <v>1.3530251969702611</v>
      </c>
      <c r="AH373" s="304">
        <f t="shared" ca="1" si="173"/>
        <v>-8.4185866050048546</v>
      </c>
    </row>
    <row r="374" spans="1:34" x14ac:dyDescent="0.2">
      <c r="A374" s="347">
        <f t="shared" ca="1" si="151"/>
        <v>0.1</v>
      </c>
      <c r="B374" s="304">
        <f t="shared" ca="1" si="152"/>
        <v>31.200000000000152</v>
      </c>
      <c r="D374" s="306">
        <f t="shared" ca="1" si="153"/>
        <v>-0.73960634557087601</v>
      </c>
      <c r="E374" s="307">
        <f t="shared" ca="1" si="154"/>
        <v>-1.3928605944199486</v>
      </c>
      <c r="F374" s="304">
        <f t="shared" ca="1" si="155"/>
        <v>1.5770472985603821</v>
      </c>
      <c r="G374" s="306">
        <f t="shared" ca="1" si="156"/>
        <v>8.8386854418508403</v>
      </c>
      <c r="H374" s="307">
        <f t="shared" ca="1" si="157"/>
        <v>-101.57024990523901</v>
      </c>
      <c r="I374" s="304">
        <f t="shared" ca="1" si="158"/>
        <v>101.95409764277595</v>
      </c>
      <c r="J374" s="306">
        <f t="shared" ca="1" si="159"/>
        <v>700.73380212001018</v>
      </c>
      <c r="K374" s="307">
        <f t="shared" ca="1" si="160"/>
        <v>64.556449497526472</v>
      </c>
      <c r="L374" s="304">
        <f t="shared" ca="1" si="145"/>
        <v>703.70121259330813</v>
      </c>
      <c r="M374" s="306">
        <f t="shared" ca="1" si="161"/>
        <v>-1.4839945733053048</v>
      </c>
      <c r="N374" s="304">
        <f t="shared" ca="1" si="162"/>
        <v>-85.026625870711428</v>
      </c>
      <c r="P374" s="310">
        <f t="shared" ca="1" si="163"/>
        <v>23</v>
      </c>
      <c r="Q374" s="304">
        <f t="shared" ca="1" si="164"/>
        <v>0</v>
      </c>
      <c r="R374" s="306">
        <f t="shared" ca="1" si="165"/>
        <v>0</v>
      </c>
      <c r="S374" s="307">
        <f t="shared" ca="1" si="166"/>
        <v>3.0549999999999997</v>
      </c>
      <c r="T374" s="304">
        <f t="shared" ca="1" si="146"/>
        <v>29.969549999999998</v>
      </c>
      <c r="U374" s="311">
        <f t="shared" ca="1" si="147"/>
        <v>0</v>
      </c>
      <c r="V374" s="306">
        <f t="shared" ca="1" si="148"/>
        <v>1.217117278960687</v>
      </c>
      <c r="W374" s="304">
        <f t="shared" ca="1" si="149"/>
        <v>25.906853417075709</v>
      </c>
      <c r="Y374" s="314" t="str">
        <f t="shared" ca="1" si="167"/>
        <v/>
      </c>
      <c r="Z374" s="315" t="str">
        <f t="shared" ca="1" si="168"/>
        <v/>
      </c>
      <c r="AA374" s="316" t="str">
        <f t="shared" ca="1" si="169"/>
        <v/>
      </c>
      <c r="AC374" s="310" t="e">
        <f t="shared" ca="1" si="170"/>
        <v>#N/A</v>
      </c>
      <c r="AD374" s="323" t="e">
        <f t="shared" ca="1" si="171"/>
        <v>#N/A</v>
      </c>
      <c r="AE374" s="324" t="e">
        <f t="shared" ca="1" si="150"/>
        <v>#N/A</v>
      </c>
      <c r="AG374" s="306">
        <f t="shared" ca="1" si="172"/>
        <v>1.3227753215066329</v>
      </c>
      <c r="AH374" s="304">
        <f t="shared" ca="1" si="173"/>
        <v>-8.4495711914497296</v>
      </c>
    </row>
    <row r="375" spans="1:34" x14ac:dyDescent="0.2">
      <c r="A375" s="347">
        <f t="shared" ca="1" si="151"/>
        <v>0.1</v>
      </c>
      <c r="B375" s="304">
        <f t="shared" ca="1" si="152"/>
        <v>31.300000000000153</v>
      </c>
      <c r="D375" s="306">
        <f t="shared" ca="1" si="153"/>
        <v>-0.73516774803675533</v>
      </c>
      <c r="E375" s="307">
        <f t="shared" ca="1" si="154"/>
        <v>-1.361778555575718</v>
      </c>
      <c r="F375" s="304">
        <f t="shared" ca="1" si="155"/>
        <v>1.5475504683787611</v>
      </c>
      <c r="G375" s="306">
        <f t="shared" ca="1" si="156"/>
        <v>8.7651686670471651</v>
      </c>
      <c r="H375" s="307">
        <f t="shared" ca="1" si="157"/>
        <v>-101.70642776079659</v>
      </c>
      <c r="I375" s="304">
        <f t="shared" ca="1" si="158"/>
        <v>102.08342485253873</v>
      </c>
      <c r="J375" s="306">
        <f t="shared" ca="1" si="159"/>
        <v>701.61399482545505</v>
      </c>
      <c r="K375" s="307">
        <f t="shared" ca="1" si="160"/>
        <v>54.392615614224695</v>
      </c>
      <c r="L375" s="304">
        <f t="shared" ca="1" si="145"/>
        <v>703.71922978435828</v>
      </c>
      <c r="M375" s="306">
        <f t="shared" ca="1" si="161"/>
        <v>-1.4848276726992853</v>
      </c>
      <c r="N375" s="304">
        <f t="shared" ca="1" si="162"/>
        <v>-85.074358949901409</v>
      </c>
      <c r="P375" s="310">
        <f t="shared" ca="1" si="163"/>
        <v>23</v>
      </c>
      <c r="Q375" s="304">
        <f t="shared" ca="1" si="164"/>
        <v>0</v>
      </c>
      <c r="R375" s="306">
        <f t="shared" ca="1" si="165"/>
        <v>0</v>
      </c>
      <c r="S375" s="307">
        <f t="shared" ca="1" si="166"/>
        <v>3.0549999999999997</v>
      </c>
      <c r="T375" s="304">
        <f t="shared" ca="1" si="146"/>
        <v>29.969549999999998</v>
      </c>
      <c r="U375" s="311">
        <f t="shared" ca="1" si="147"/>
        <v>0</v>
      </c>
      <c r="V375" s="306">
        <f t="shared" ca="1" si="148"/>
        <v>1.2183549765974415</v>
      </c>
      <c r="W375" s="304">
        <f t="shared" ca="1" si="149"/>
        <v>25.999031788952919</v>
      </c>
      <c r="Y375" s="314" t="str">
        <f t="shared" ca="1" si="167"/>
        <v/>
      </c>
      <c r="Z375" s="315" t="str">
        <f t="shared" ca="1" si="168"/>
        <v/>
      </c>
      <c r="AA375" s="316" t="str">
        <f t="shared" ca="1" si="169"/>
        <v/>
      </c>
      <c r="AC375" s="310" t="e">
        <f t="shared" ca="1" si="170"/>
        <v>#N/A</v>
      </c>
      <c r="AD375" s="323" t="e">
        <f t="shared" ca="1" si="171"/>
        <v>#N/A</v>
      </c>
      <c r="AE375" s="324" t="e">
        <f t="shared" ca="1" si="150"/>
        <v>#N/A</v>
      </c>
      <c r="AG375" s="306">
        <f t="shared" ca="1" si="172"/>
        <v>1.2929178402950683</v>
      </c>
      <c r="AH375" s="304">
        <f t="shared" ca="1" si="173"/>
        <v>-8.4801484180280564</v>
      </c>
    </row>
    <row r="376" spans="1:34" x14ac:dyDescent="0.2">
      <c r="A376" s="347">
        <f t="shared" ca="1" si="151"/>
        <v>0.1</v>
      </c>
      <c r="B376" s="304">
        <f t="shared" ca="1" si="152"/>
        <v>31.400000000000155</v>
      </c>
      <c r="D376" s="306">
        <f t="shared" ca="1" si="153"/>
        <v>-0.73072001979671164</v>
      </c>
      <c r="E376" s="307">
        <f t="shared" ca="1" si="154"/>
        <v>-1.3311074960570295</v>
      </c>
      <c r="F376" s="304">
        <f t="shared" ca="1" si="155"/>
        <v>1.5184857303876522</v>
      </c>
      <c r="G376" s="306">
        <f t="shared" ca="1" si="156"/>
        <v>8.6920966650674938</v>
      </c>
      <c r="H376" s="307">
        <f t="shared" ca="1" si="157"/>
        <v>-101.83953851040229</v>
      </c>
      <c r="I376" s="304">
        <f t="shared" ca="1" si="158"/>
        <v>102.20980456123858</v>
      </c>
      <c r="J376" s="306">
        <f t="shared" ca="1" si="159"/>
        <v>702.48685809206074</v>
      </c>
      <c r="K376" s="307">
        <f t="shared" ca="1" si="160"/>
        <v>44.215317300664751</v>
      </c>
      <c r="L376" s="304">
        <f t="shared" ca="1" si="145"/>
        <v>703.87696373446795</v>
      </c>
      <c r="M376" s="306">
        <f t="shared" ca="1" si="161"/>
        <v>-1.4856517757925407</v>
      </c>
      <c r="N376" s="304">
        <f t="shared" ca="1" si="162"/>
        <v>-85.121576579028627</v>
      </c>
      <c r="P376" s="310">
        <f t="shared" ca="1" si="163"/>
        <v>23</v>
      </c>
      <c r="Q376" s="304">
        <f t="shared" ca="1" si="164"/>
        <v>0</v>
      </c>
      <c r="R376" s="306">
        <f t="shared" ca="1" si="165"/>
        <v>0</v>
      </c>
      <c r="S376" s="307">
        <f t="shared" ca="1" si="166"/>
        <v>3.0549999999999997</v>
      </c>
      <c r="T376" s="304">
        <f t="shared" ca="1" si="146"/>
        <v>29.969549999999998</v>
      </c>
      <c r="U376" s="311">
        <f t="shared" ca="1" si="147"/>
        <v>0</v>
      </c>
      <c r="V376" s="306">
        <f t="shared" ca="1" si="148"/>
        <v>1.2195955715565912</v>
      </c>
      <c r="W376" s="304">
        <f t="shared" ca="1" si="149"/>
        <v>26.089984667964785</v>
      </c>
      <c r="Y376" s="314" t="str">
        <f t="shared" ca="1" si="167"/>
        <v/>
      </c>
      <c r="Z376" s="315" t="str">
        <f t="shared" ca="1" si="168"/>
        <v/>
      </c>
      <c r="AA376" s="316" t="str">
        <f t="shared" ca="1" si="169"/>
        <v/>
      </c>
      <c r="AC376" s="310" t="e">
        <f t="shared" ca="1" si="170"/>
        <v>#N/A</v>
      </c>
      <c r="AD376" s="323" t="e">
        <f t="shared" ca="1" si="171"/>
        <v>#N/A</v>
      </c>
      <c r="AE376" s="324" t="e">
        <f t="shared" ca="1" si="150"/>
        <v>#N/A</v>
      </c>
      <c r="AG376" s="306">
        <f t="shared" ca="1" si="172"/>
        <v>1.2634500101655348</v>
      </c>
      <c r="AH376" s="304">
        <f t="shared" ca="1" si="173"/>
        <v>-8.5103213711793533</v>
      </c>
    </row>
    <row r="377" spans="1:34" x14ac:dyDescent="0.2">
      <c r="A377" s="347">
        <f t="shared" ca="1" si="151"/>
        <v>0.1</v>
      </c>
      <c r="B377" s="304">
        <f t="shared" ca="1" si="152"/>
        <v>31.500000000000156</v>
      </c>
      <c r="D377" s="306">
        <f t="shared" ca="1" si="153"/>
        <v>-0.72626413656322153</v>
      </c>
      <c r="E377" s="307">
        <f t="shared" ca="1" si="154"/>
        <v>-1.3008442284701651</v>
      </c>
      <c r="F377" s="304">
        <f t="shared" ca="1" si="155"/>
        <v>1.4898507652788788</v>
      </c>
      <c r="G377" s="306">
        <f t="shared" ca="1" si="156"/>
        <v>8.6194702514111725</v>
      </c>
      <c r="H377" s="307">
        <f t="shared" ca="1" si="157"/>
        <v>-101.96962293324931</v>
      </c>
      <c r="I377" s="304">
        <f t="shared" ca="1" si="158"/>
        <v>102.33327547070897</v>
      </c>
      <c r="J377" s="306">
        <f t="shared" ca="1" si="159"/>
        <v>703.35243643788465</v>
      </c>
      <c r="K377" s="307">
        <f t="shared" ca="1" si="160"/>
        <v>34.024859228482171</v>
      </c>
      <c r="L377" s="304">
        <f t="shared" ca="1" si="145"/>
        <v>704.17493628261616</v>
      </c>
      <c r="M377" s="306">
        <f t="shared" ca="1" si="161"/>
        <v>-1.4864670133327111</v>
      </c>
      <c r="N377" s="304">
        <f t="shared" ca="1" si="162"/>
        <v>-85.168286249381012</v>
      </c>
      <c r="P377" s="310">
        <f t="shared" ca="1" si="163"/>
        <v>23</v>
      </c>
      <c r="Q377" s="304">
        <f t="shared" ca="1" si="164"/>
        <v>0</v>
      </c>
      <c r="R377" s="306">
        <f t="shared" ca="1" si="165"/>
        <v>0</v>
      </c>
      <c r="S377" s="307">
        <f t="shared" ca="1" si="166"/>
        <v>3.0549999999999997</v>
      </c>
      <c r="T377" s="304">
        <f t="shared" ca="1" si="146"/>
        <v>29.969549999999998</v>
      </c>
      <c r="U377" s="311">
        <f t="shared" ca="1" si="147"/>
        <v>0</v>
      </c>
      <c r="V377" s="306">
        <f t="shared" ca="1" si="148"/>
        <v>1.2208390335593811</v>
      </c>
      <c r="W377" s="304">
        <f t="shared" ca="1" si="149"/>
        <v>26.179721741808496</v>
      </c>
      <c r="Y377" s="314" t="str">
        <f t="shared" ca="1" si="167"/>
        <v/>
      </c>
      <c r="Z377" s="315" t="str">
        <f t="shared" ca="1" si="168"/>
        <v/>
      </c>
      <c r="AA377" s="316" t="str">
        <f t="shared" ca="1" si="169"/>
        <v/>
      </c>
      <c r="AC377" s="310" t="e">
        <f t="shared" ca="1" si="170"/>
        <v>#N/A</v>
      </c>
      <c r="AD377" s="323" t="e">
        <f t="shared" ca="1" si="171"/>
        <v>#N/A</v>
      </c>
      <c r="AE377" s="324" t="e">
        <f t="shared" ca="1" si="150"/>
        <v>#N/A</v>
      </c>
      <c r="AG377" s="306">
        <f t="shared" ca="1" si="172"/>
        <v>1.2343690349818797</v>
      </c>
      <c r="AH377" s="304">
        <f t="shared" ca="1" si="173"/>
        <v>-8.5400931810032041</v>
      </c>
    </row>
    <row r="378" spans="1:34" x14ac:dyDescent="0.2">
      <c r="A378" s="347">
        <f t="shared" ca="1" si="151"/>
        <v>0.1</v>
      </c>
      <c r="B378" s="304">
        <f t="shared" ca="1" si="152"/>
        <v>31.600000000000158</v>
      </c>
      <c r="D378" s="306">
        <f t="shared" ca="1" si="153"/>
        <v>-0.72180105344495993</v>
      </c>
      <c r="E378" s="307">
        <f t="shared" ca="1" si="154"/>
        <v>-1.2709855239590127</v>
      </c>
      <c r="F378" s="304">
        <f t="shared" ca="1" si="155"/>
        <v>1.4616432406259812</v>
      </c>
      <c r="G378" s="306">
        <f t="shared" ca="1" si="156"/>
        <v>8.5472901460666773</v>
      </c>
      <c r="H378" s="307">
        <f t="shared" ca="1" si="157"/>
        <v>-102.09672148564522</v>
      </c>
      <c r="I378" s="304">
        <f t="shared" ca="1" si="158"/>
        <v>102.45387599773109</v>
      </c>
      <c r="J378" s="306">
        <f t="shared" ca="1" si="159"/>
        <v>704.21077445775859</v>
      </c>
      <c r="K378" s="307">
        <f t="shared" ca="1" si="160"/>
        <v>23.821542007537445</v>
      </c>
      <c r="L378" s="304">
        <f t="shared" ca="1" si="145"/>
        <v>704.61356836638697</v>
      </c>
      <c r="M378" s="306">
        <f t="shared" ca="1" si="161"/>
        <v>-1.4872735133132755</v>
      </c>
      <c r="N378" s="304">
        <f t="shared" ca="1" si="162"/>
        <v>-85.214495294444745</v>
      </c>
      <c r="P378" s="310">
        <f t="shared" ca="1" si="163"/>
        <v>23</v>
      </c>
      <c r="Q378" s="304">
        <f t="shared" ca="1" si="164"/>
        <v>0</v>
      </c>
      <c r="R378" s="306">
        <f t="shared" ca="1" si="165"/>
        <v>0</v>
      </c>
      <c r="S378" s="307">
        <f t="shared" ca="1" si="166"/>
        <v>3.0549999999999997</v>
      </c>
      <c r="T378" s="304">
        <f t="shared" ca="1" si="146"/>
        <v>29.969549999999998</v>
      </c>
      <c r="U378" s="311">
        <f t="shared" ca="1" si="147"/>
        <v>0</v>
      </c>
      <c r="V378" s="306">
        <f t="shared" ca="1" si="148"/>
        <v>1.222085332697556</v>
      </c>
      <c r="W378" s="304">
        <f t="shared" ca="1" si="149"/>
        <v>26.268252815484985</v>
      </c>
      <c r="Y378" s="314" t="str">
        <f t="shared" ca="1" si="167"/>
        <v/>
      </c>
      <c r="Z378" s="315" t="str">
        <f t="shared" ca="1" si="168"/>
        <v/>
      </c>
      <c r="AA378" s="316" t="str">
        <f t="shared" ca="1" si="169"/>
        <v/>
      </c>
      <c r="AC378" s="310" t="e">
        <f t="shared" ca="1" si="170"/>
        <v>#N/A</v>
      </c>
      <c r="AD378" s="323" t="e">
        <f t="shared" ca="1" si="171"/>
        <v>#N/A</v>
      </c>
      <c r="AE378" s="324" t="e">
        <f t="shared" ca="1" si="150"/>
        <v>#N/A</v>
      </c>
      <c r="AG378" s="306">
        <f t="shared" ca="1" si="172"/>
        <v>1.2056720686071269</v>
      </c>
      <c r="AH378" s="304">
        <f t="shared" ca="1" si="173"/>
        <v>-8.5694670185952528</v>
      </c>
    </row>
    <row r="379" spans="1:34" x14ac:dyDescent="0.2">
      <c r="A379" s="347">
        <f t="shared" ca="1" si="151"/>
        <v>0.1</v>
      </c>
      <c r="B379" s="304">
        <f t="shared" ca="1" si="152"/>
        <v>31.700000000000159</v>
      </c>
      <c r="D379" s="306">
        <f t="shared" ca="1" si="153"/>
        <v>-0.71733170512401956</v>
      </c>
      <c r="E379" s="307">
        <f t="shared" ca="1" si="154"/>
        <v>-1.241528114840861</v>
      </c>
      <c r="F379" s="304">
        <f t="shared" ca="1" si="155"/>
        <v>1.433860814415554</v>
      </c>
      <c r="G379" s="306">
        <f t="shared" ca="1" si="156"/>
        <v>8.4755569755542748</v>
      </c>
      <c r="H379" s="307">
        <f t="shared" ca="1" si="157"/>
        <v>-102.2208742971293</v>
      </c>
      <c r="I379" s="304">
        <f t="shared" ca="1" si="158"/>
        <v>102.57164426933682</v>
      </c>
      <c r="J379" s="306">
        <f t="shared" ca="1" si="159"/>
        <v>705.06191681383962</v>
      </c>
      <c r="K379" s="307">
        <f t="shared" ca="1" si="160"/>
        <v>13.60566221839872</v>
      </c>
      <c r="L379" s="304">
        <f t="shared" ca="1" si="145"/>
        <v>705.19317962215632</v>
      </c>
      <c r="M379" s="306">
        <f t="shared" ca="1" si="161"/>
        <v>-1.4880714010489584</v>
      </c>
      <c r="N379" s="304">
        <f t="shared" ca="1" si="162"/>
        <v>-85.260210894224613</v>
      </c>
      <c r="P379" s="310">
        <f t="shared" ca="1" si="163"/>
        <v>23</v>
      </c>
      <c r="Q379" s="304">
        <f t="shared" ca="1" si="164"/>
        <v>0</v>
      </c>
      <c r="R379" s="306">
        <f t="shared" ca="1" si="165"/>
        <v>0</v>
      </c>
      <c r="S379" s="307">
        <f t="shared" ca="1" si="166"/>
        <v>3.0549999999999997</v>
      </c>
      <c r="T379" s="304">
        <f t="shared" ca="1" si="146"/>
        <v>29.969549999999998</v>
      </c>
      <c r="U379" s="311">
        <f t="shared" ca="1" si="147"/>
        <v>0</v>
      </c>
      <c r="V379" s="306">
        <f t="shared" ca="1" si="148"/>
        <v>1.2233344394309718</v>
      </c>
      <c r="W379" s="304">
        <f t="shared" ca="1" si="149"/>
        <v>26.355587803558276</v>
      </c>
      <c r="Y379" s="314" t="str">
        <f t="shared" ca="1" si="167"/>
        <v/>
      </c>
      <c r="Z379" s="315" t="str">
        <f t="shared" ca="1" si="168"/>
        <v/>
      </c>
      <c r="AA379" s="316" t="str">
        <f t="shared" ca="1" si="169"/>
        <v/>
      </c>
      <c r="AC379" s="310" t="e">
        <f t="shared" ca="1" si="170"/>
        <v>#N/A</v>
      </c>
      <c r="AD379" s="323" t="e">
        <f t="shared" ca="1" si="171"/>
        <v>#N/A</v>
      </c>
      <c r="AE379" s="324" t="e">
        <f t="shared" ca="1" si="150"/>
        <v>#N/A</v>
      </c>
      <c r="AG379" s="306">
        <f t="shared" ca="1" si="172"/>
        <v>1.1773562177921804</v>
      </c>
      <c r="AH379" s="304">
        <f t="shared" ca="1" si="173"/>
        <v>-8.598446093448441</v>
      </c>
    </row>
    <row r="380" spans="1:34" x14ac:dyDescent="0.2">
      <c r="A380" s="347">
        <f t="shared" ca="1" si="151"/>
        <v>0.1</v>
      </c>
      <c r="B380" s="304">
        <f t="shared" ca="1" si="152"/>
        <v>31.800000000000161</v>
      </c>
      <c r="D380" s="306">
        <f t="shared" ca="1" si="153"/>
        <v>-0.7128570060395184</v>
      </c>
      <c r="E380" s="307">
        <f t="shared" ca="1" si="154"/>
        <v>-1.2124686971763037</v>
      </c>
      <c r="F380" s="304">
        <f t="shared" ca="1" si="155"/>
        <v>1.4065011385320771</v>
      </c>
      <c r="G380" s="306">
        <f t="shared" ca="1" si="156"/>
        <v>8.4042712749503234</v>
      </c>
      <c r="H380" s="307">
        <f t="shared" ca="1" si="157"/>
        <v>-102.34212116684692</v>
      </c>
      <c r="I380" s="304">
        <f t="shared" ca="1" si="158"/>
        <v>102.68661811839229</v>
      </c>
      <c r="J380" s="306">
        <f t="shared" ca="1" si="159"/>
        <v>705.90590822636489</v>
      </c>
      <c r="K380" s="307">
        <f t="shared" ca="1" si="160"/>
        <v>3.3775124451999083</v>
      </c>
      <c r="L380" s="304">
        <f t="shared" ca="1" si="145"/>
        <v>705.91398828696299</v>
      </c>
      <c r="M380" s="306">
        <f t="shared" ca="1" si="161"/>
        <v>-1.4888607992487108</v>
      </c>
      <c r="N380" s="304">
        <f t="shared" ca="1" si="162"/>
        <v>-85.305440079425665</v>
      </c>
      <c r="P380" s="310">
        <f t="shared" ca="1" si="163"/>
        <v>23</v>
      </c>
      <c r="Q380" s="304">
        <f t="shared" ca="1" si="164"/>
        <v>0</v>
      </c>
      <c r="R380" s="306">
        <f t="shared" ca="1" si="165"/>
        <v>0</v>
      </c>
      <c r="S380" s="307">
        <f t="shared" ca="1" si="166"/>
        <v>3.0549999999999997</v>
      </c>
      <c r="T380" s="304">
        <f t="shared" ca="1" si="146"/>
        <v>29.969549999999998</v>
      </c>
      <c r="U380" s="311">
        <f t="shared" ca="1" si="147"/>
        <v>0</v>
      </c>
      <c r="V380" s="306">
        <f t="shared" ca="1" si="148"/>
        <v>1.224586324585156</v>
      </c>
      <c r="W380" s="304">
        <f t="shared" ca="1" si="149"/>
        <v>26.441736722611299</v>
      </c>
      <c r="Y380" s="314" t="str">
        <f t="shared" ca="1" si="167"/>
        <v/>
      </c>
      <c r="Z380" s="315" t="str">
        <f t="shared" ca="1" si="168"/>
        <v/>
      </c>
      <c r="AA380" s="316" t="str">
        <f t="shared" ca="1" si="169"/>
        <v/>
      </c>
      <c r="AC380" s="310" t="e">
        <f t="shared" ca="1" si="170"/>
        <v>#N/A</v>
      </c>
      <c r="AD380" s="323" t="e">
        <f t="shared" ca="1" si="171"/>
        <v>#N/A</v>
      </c>
      <c r="AE380" s="324" t="e">
        <f t="shared" ca="1" si="150"/>
        <v>#N/A</v>
      </c>
      <c r="AG380" s="306">
        <f t="shared" ca="1" si="172"/>
        <v>1.1494185449886274</v>
      </c>
      <c r="AH380" s="304">
        <f t="shared" ca="1" si="173"/>
        <v>-8.6270336509192393</v>
      </c>
    </row>
    <row r="381" spans="1:34" x14ac:dyDescent="0.2">
      <c r="A381" s="347">
        <f t="shared" ca="1" si="151"/>
        <v>0.1</v>
      </c>
      <c r="B381" s="304">
        <f t="shared" ca="1" si="152"/>
        <v>31.900000000000162</v>
      </c>
      <c r="D381" s="306">
        <f t="shared" ca="1" si="153"/>
        <v>-0.70837785057713465</v>
      </c>
      <c r="E381" s="307">
        <f t="shared" ca="1" si="154"/>
        <v>-1.1838039332738877</v>
      </c>
      <c r="F381" s="304">
        <f t="shared" ca="1" si="155"/>
        <v>1.3795618621950263</v>
      </c>
      <c r="G381" s="306">
        <f t="shared" ca="1" si="156"/>
        <v>8.3334334898926095</v>
      </c>
      <c r="H381" s="307">
        <f t="shared" ca="1" si="157"/>
        <v>-102.46050156017431</v>
      </c>
      <c r="I381" s="304">
        <f t="shared" ca="1" si="158"/>
        <v>102.79883507945479</v>
      </c>
      <c r="J381" s="306">
        <f t="shared" ca="1" si="159"/>
        <v>706.74279346460708</v>
      </c>
      <c r="K381" s="307">
        <f t="shared" ca="1" si="160"/>
        <v>-6.8626186911511535</v>
      </c>
      <c r="L381" s="304">
        <f t="shared" ca="1" si="145"/>
        <v>706.77611140265378</v>
      </c>
      <c r="M381" s="306">
        <f t="shared" ca="1" si="161"/>
        <v>-1.489641828086349</v>
      </c>
      <c r="N381" s="304">
        <f t="shared" ca="1" si="162"/>
        <v>-85.350189735500336</v>
      </c>
      <c r="P381" s="310">
        <f t="shared" ca="1" si="163"/>
        <v>23</v>
      </c>
      <c r="Q381" s="304">
        <f t="shared" ca="1" si="164"/>
        <v>0</v>
      </c>
      <c r="R381" s="306">
        <f t="shared" ca="1" si="165"/>
        <v>0</v>
      </c>
      <c r="S381" s="307">
        <f t="shared" ca="1" si="166"/>
        <v>3.0549999999999997</v>
      </c>
      <c r="T381" s="304">
        <f t="shared" ca="1" si="146"/>
        <v>29.969549999999998</v>
      </c>
      <c r="U381" s="311">
        <f t="shared" ca="1" si="147"/>
        <v>0</v>
      </c>
      <c r="V381" s="306">
        <f t="shared" ca="1" si="148"/>
        <v>1.2258409593488333</v>
      </c>
      <c r="W381" s="304">
        <f t="shared" ca="1" si="149"/>
        <v>26.526709683896833</v>
      </c>
      <c r="Y381" s="314" t="str">
        <f t="shared" ca="1" si="167"/>
        <v>Impact balistique</v>
      </c>
      <c r="Z381" s="315" t="str">
        <f t="shared" ca="1" si="168"/>
        <v/>
      </c>
      <c r="AA381" s="316" t="str">
        <f t="shared" ca="1" si="169"/>
        <v/>
      </c>
      <c r="AC381" s="310" t="e">
        <f t="shared" ca="1" si="170"/>
        <v>#N/A</v>
      </c>
      <c r="AD381" s="323" t="e">
        <f t="shared" ca="1" si="171"/>
        <v>#N/A</v>
      </c>
      <c r="AE381" s="324" t="e">
        <f t="shared" ca="1" si="150"/>
        <v>#N/A</v>
      </c>
      <c r="AG381" s="306">
        <f t="shared" ca="1" si="172"/>
        <v>1.1218560710867944</v>
      </c>
      <c r="AH381" s="304">
        <f t="shared" ca="1" si="173"/>
        <v>-8.6552329697582007</v>
      </c>
    </row>
    <row r="382" spans="1:34" x14ac:dyDescent="0.2">
      <c r="A382" s="347">
        <f t="shared" ca="1" si="151"/>
        <v>1E-4</v>
      </c>
      <c r="B382" s="304">
        <f t="shared" ca="1" si="152"/>
        <v>31.900100000000162</v>
      </c>
      <c r="D382" s="306">
        <f t="shared" ca="1" si="153"/>
        <v>-0.70389511326423126</v>
      </c>
      <c r="E382" s="307">
        <f t="shared" ca="1" si="154"/>
        <v>-1.1555304541299787</v>
      </c>
      <c r="F382" s="304">
        <f t="shared" ca="1" si="155"/>
        <v>1.3530406353465885</v>
      </c>
      <c r="G382" s="306">
        <f t="shared" ca="1" si="156"/>
        <v>8.3333631003812823</v>
      </c>
      <c r="H382" s="307">
        <f t="shared" ca="1" si="157"/>
        <v>-102.46061711321973</v>
      </c>
      <c r="I382" s="304">
        <f t="shared" ca="1" si="158"/>
        <v>102.79894454606337</v>
      </c>
      <c r="J382" s="306">
        <f t="shared" ca="1" si="159"/>
        <v>706.74279346460708</v>
      </c>
      <c r="K382" s="307">
        <f t="shared" ca="1" si="160"/>
        <v>-6.8728647470848232</v>
      </c>
      <c r="L382" s="304">
        <f t="shared" ca="1" si="145"/>
        <v>706.77621096354676</v>
      </c>
      <c r="M382" s="306">
        <f t="shared" ca="1" si="161"/>
        <v>-1.4896426016857629</v>
      </c>
      <c r="N382" s="304">
        <f t="shared" ca="1" si="162"/>
        <v>-85.350234059481778</v>
      </c>
      <c r="P382" s="310">
        <f t="shared" ca="1" si="163"/>
        <v>23</v>
      </c>
      <c r="Q382" s="304">
        <f t="shared" ca="1" si="164"/>
        <v>0</v>
      </c>
      <c r="R382" s="306">
        <f t="shared" ca="1" si="165"/>
        <v>0</v>
      </c>
      <c r="S382" s="307">
        <f t="shared" ca="1" si="166"/>
        <v>3.0549999999999997</v>
      </c>
      <c r="T382" s="304">
        <f t="shared" ca="1" si="146"/>
        <v>29.969549999999998</v>
      </c>
      <c r="U382" s="311">
        <f t="shared" ca="1" si="147"/>
        <v>0</v>
      </c>
      <c r="V382" s="306">
        <f t="shared" ca="1" si="148"/>
        <v>1.2258422153531285</v>
      </c>
      <c r="W382" s="304">
        <f t="shared" ca="1" si="149"/>
        <v>26.526793358005598</v>
      </c>
      <c r="Y382" s="314" t="str">
        <f t="shared" ca="1" si="167"/>
        <v/>
      </c>
      <c r="Z382" s="315" t="str">
        <f t="shared" ca="1" si="168"/>
        <v/>
      </c>
      <c r="AA382" s="316" t="str">
        <f t="shared" ca="1" si="169"/>
        <v/>
      </c>
      <c r="AC382" s="310" t="e">
        <f t="shared" ca="1" si="170"/>
        <v>#N/A</v>
      </c>
      <c r="AD382" s="323" t="e">
        <f t="shared" ca="1" si="171"/>
        <v>#N/A</v>
      </c>
      <c r="AE382" s="324" t="e">
        <f t="shared" ca="1" si="150"/>
        <v>#N/A</v>
      </c>
      <c r="AG382" s="306">
        <f t="shared" ca="1" si="172"/>
        <v>1.0946657780799676</v>
      </c>
      <c r="AH382" s="304">
        <f t="shared" ca="1" si="173"/>
        <v>-8.6830473597043643</v>
      </c>
    </row>
    <row r="383" spans="1:34" x14ac:dyDescent="0.2">
      <c r="A383" s="347">
        <f t="shared" ca="1" si="151"/>
        <v>1E-4</v>
      </c>
      <c r="B383" s="304">
        <f t="shared" ca="1" si="152"/>
        <v>31.900200000000162</v>
      </c>
      <c r="D383" s="306">
        <f t="shared" ca="1" si="153"/>
        <v>-0.70389063847079469</v>
      </c>
      <c r="E383" s="307">
        <f t="shared" ca="1" si="154"/>
        <v>-1.155502610508341</v>
      </c>
      <c r="F383" s="304">
        <f t="shared" ca="1" si="155"/>
        <v>1.3530145283101782</v>
      </c>
      <c r="G383" s="306">
        <f t="shared" ca="1" si="156"/>
        <v>8.3332927113174353</v>
      </c>
      <c r="H383" s="307">
        <f t="shared" ca="1" si="157"/>
        <v>-102.46073266348078</v>
      </c>
      <c r="I383" s="304">
        <f t="shared" ca="1" si="158"/>
        <v>102.79905400999453</v>
      </c>
      <c r="J383" s="306">
        <f t="shared" ca="1" si="159"/>
        <v>706.74279346460708</v>
      </c>
      <c r="K383" s="307">
        <f t="shared" ca="1" si="160"/>
        <v>-6.8831108145736586</v>
      </c>
      <c r="L383" s="304">
        <f t="shared" ca="1" si="145"/>
        <v>706.77631067307425</v>
      </c>
      <c r="M383" s="306">
        <f t="shared" ca="1" si="161"/>
        <v>-1.4896433752769949</v>
      </c>
      <c r="N383" s="304">
        <f t="shared" ca="1" si="162"/>
        <v>-85.350278382994446</v>
      </c>
      <c r="P383" s="310">
        <f t="shared" ca="1" si="163"/>
        <v>23</v>
      </c>
      <c r="Q383" s="304">
        <f t="shared" ca="1" si="164"/>
        <v>0</v>
      </c>
      <c r="R383" s="306">
        <f t="shared" ca="1" si="165"/>
        <v>0</v>
      </c>
      <c r="S383" s="307">
        <f t="shared" ca="1" si="166"/>
        <v>3.0549999999999997</v>
      </c>
      <c r="T383" s="304">
        <f t="shared" ca="1" si="146"/>
        <v>29.969549999999998</v>
      </c>
      <c r="U383" s="311">
        <f t="shared" ca="1" si="147"/>
        <v>0</v>
      </c>
      <c r="V383" s="306">
        <f t="shared" ca="1" si="148"/>
        <v>1.2258434713601276</v>
      </c>
      <c r="W383" s="304">
        <f t="shared" ca="1" si="149"/>
        <v>26.526877030967015</v>
      </c>
      <c r="Y383" s="314" t="str">
        <f t="shared" ca="1" si="167"/>
        <v/>
      </c>
      <c r="Z383" s="315" t="str">
        <f t="shared" ca="1" si="168"/>
        <v/>
      </c>
      <c r="AA383" s="316" t="str">
        <f t="shared" ca="1" si="169"/>
        <v/>
      </c>
      <c r="AC383" s="310" t="e">
        <f t="shared" ca="1" si="170"/>
        <v>#N/A</v>
      </c>
      <c r="AD383" s="323" t="e">
        <f t="shared" ca="1" si="171"/>
        <v>#N/A</v>
      </c>
      <c r="AE383" s="324" t="e">
        <f t="shared" ca="1" si="150"/>
        <v>#N/A</v>
      </c>
      <c r="AG383" s="306">
        <f t="shared" ca="1" si="172"/>
        <v>1.0946390040499097</v>
      </c>
      <c r="AH383" s="304">
        <f t="shared" ca="1" si="173"/>
        <v>-8.6830747489380027</v>
      </c>
    </row>
    <row r="384" spans="1:34" x14ac:dyDescent="0.2">
      <c r="A384" s="347">
        <f t="shared" ca="1" si="151"/>
        <v>1E-4</v>
      </c>
      <c r="B384" s="304">
        <f t="shared" ca="1" si="152"/>
        <v>31.900300000000161</v>
      </c>
      <c r="D384" s="306">
        <f t="shared" ca="1" si="153"/>
        <v>-0.70388616367506585</v>
      </c>
      <c r="E384" s="307">
        <f t="shared" ca="1" si="154"/>
        <v>-1.1554747672685348</v>
      </c>
      <c r="F384" s="304">
        <f t="shared" ca="1" si="155"/>
        <v>1.3529884216827119</v>
      </c>
      <c r="G384" s="306">
        <f t="shared" ca="1" si="156"/>
        <v>8.3332223227010687</v>
      </c>
      <c r="H384" s="307">
        <f t="shared" ca="1" si="157"/>
        <v>-102.46084821095751</v>
      </c>
      <c r="I384" s="304">
        <f t="shared" ca="1" si="158"/>
        <v>102.79916347124833</v>
      </c>
      <c r="J384" s="306">
        <f t="shared" ca="1" si="159"/>
        <v>706.74279346460708</v>
      </c>
      <c r="K384" s="307">
        <f t="shared" ca="1" si="160"/>
        <v>-6.8933568936173808</v>
      </c>
      <c r="L384" s="304">
        <f t="shared" ca="1" si="145"/>
        <v>706.77641053123659</v>
      </c>
      <c r="M384" s="306">
        <f t="shared" ca="1" si="161"/>
        <v>-1.4896441488600454</v>
      </c>
      <c r="N384" s="304">
        <f t="shared" ca="1" si="162"/>
        <v>-85.350322706038341</v>
      </c>
      <c r="P384" s="310">
        <f t="shared" ca="1" si="163"/>
        <v>23</v>
      </c>
      <c r="Q384" s="304">
        <f t="shared" ca="1" si="164"/>
        <v>0</v>
      </c>
      <c r="R384" s="306">
        <f t="shared" ca="1" si="165"/>
        <v>0</v>
      </c>
      <c r="S384" s="307">
        <f t="shared" ca="1" si="166"/>
        <v>3.0549999999999997</v>
      </c>
      <c r="T384" s="304">
        <f t="shared" ca="1" si="146"/>
        <v>29.969549999999998</v>
      </c>
      <c r="U384" s="311">
        <f t="shared" ca="1" si="147"/>
        <v>0</v>
      </c>
      <c r="V384" s="306">
        <f t="shared" ca="1" si="148"/>
        <v>1.2258447273698303</v>
      </c>
      <c r="W384" s="304">
        <f t="shared" ca="1" si="149"/>
        <v>26.526960702781086</v>
      </c>
      <c r="Y384" s="314" t="str">
        <f t="shared" ca="1" si="167"/>
        <v/>
      </c>
      <c r="Z384" s="315" t="str">
        <f t="shared" ca="1" si="168"/>
        <v/>
      </c>
      <c r="AA384" s="316" t="str">
        <f t="shared" ca="1" si="169"/>
        <v/>
      </c>
      <c r="AC384" s="310" t="e">
        <f t="shared" ca="1" si="170"/>
        <v>#N/A</v>
      </c>
      <c r="AD384" s="323" t="e">
        <f t="shared" ca="1" si="171"/>
        <v>#N/A</v>
      </c>
      <c r="AE384" s="324" t="e">
        <f t="shared" ca="1" si="150"/>
        <v>#N/A</v>
      </c>
      <c r="AG384" s="306">
        <f t="shared" ca="1" si="172"/>
        <v>1.0946122303830563</v>
      </c>
      <c r="AH384" s="304">
        <f t="shared" ca="1" si="173"/>
        <v>-8.6831021377960784</v>
      </c>
    </row>
    <row r="385" spans="1:34" x14ac:dyDescent="0.2">
      <c r="A385" s="347">
        <f t="shared" ca="1" si="151"/>
        <v>1E-4</v>
      </c>
      <c r="B385" s="304">
        <f t="shared" ca="1" si="152"/>
        <v>31.900400000000161</v>
      </c>
      <c r="D385" s="306">
        <f t="shared" ca="1" si="153"/>
        <v>-0.70388168887704183</v>
      </c>
      <c r="E385" s="307">
        <f t="shared" ca="1" si="154"/>
        <v>-1.1554469244105618</v>
      </c>
      <c r="F385" s="304">
        <f t="shared" ca="1" si="155"/>
        <v>1.3529623154641903</v>
      </c>
      <c r="G385" s="306">
        <f t="shared" ca="1" si="156"/>
        <v>8.3331519345321805</v>
      </c>
      <c r="H385" s="307">
        <f t="shared" ca="1" si="157"/>
        <v>-102.46096375564994</v>
      </c>
      <c r="I385" s="304">
        <f t="shared" ca="1" si="158"/>
        <v>102.7992729298248</v>
      </c>
      <c r="J385" s="306">
        <f t="shared" ca="1" si="159"/>
        <v>706.74279346460708</v>
      </c>
      <c r="K385" s="307">
        <f t="shared" ca="1" si="160"/>
        <v>-6.9036029842157109</v>
      </c>
      <c r="L385" s="304">
        <f t="shared" ca="1" si="145"/>
        <v>706.77651053803413</v>
      </c>
      <c r="M385" s="306">
        <f t="shared" ca="1" si="161"/>
        <v>-1.489644922434914</v>
      </c>
      <c r="N385" s="304">
        <f t="shared" ca="1" si="162"/>
        <v>-85.350367028613448</v>
      </c>
      <c r="P385" s="310">
        <f t="shared" ca="1" si="163"/>
        <v>23</v>
      </c>
      <c r="Q385" s="304">
        <f t="shared" ca="1" si="164"/>
        <v>0</v>
      </c>
      <c r="R385" s="306">
        <f t="shared" ca="1" si="165"/>
        <v>0</v>
      </c>
      <c r="S385" s="307">
        <f t="shared" ca="1" si="166"/>
        <v>3.0549999999999997</v>
      </c>
      <c r="T385" s="304">
        <f t="shared" ca="1" si="146"/>
        <v>29.969549999999998</v>
      </c>
      <c r="U385" s="311">
        <f t="shared" ca="1" si="147"/>
        <v>0</v>
      </c>
      <c r="V385" s="306">
        <f t="shared" ca="1" si="148"/>
        <v>1.2258459833822368</v>
      </c>
      <c r="W385" s="304">
        <f t="shared" ca="1" si="149"/>
        <v>26.527044373447829</v>
      </c>
      <c r="Y385" s="314" t="str">
        <f t="shared" ca="1" si="167"/>
        <v/>
      </c>
      <c r="Z385" s="315" t="str">
        <f t="shared" ca="1" si="168"/>
        <v/>
      </c>
      <c r="AA385" s="316" t="str">
        <f t="shared" ca="1" si="169"/>
        <v/>
      </c>
      <c r="AC385" s="310" t="e">
        <f t="shared" ca="1" si="170"/>
        <v>#N/A</v>
      </c>
      <c r="AD385" s="323" t="e">
        <f t="shared" ca="1" si="171"/>
        <v>#N/A</v>
      </c>
      <c r="AE385" s="324" t="e">
        <f t="shared" ca="1" si="150"/>
        <v>#N/A</v>
      </c>
      <c r="AG385" s="306">
        <f t="shared" ca="1" si="172"/>
        <v>1.0945854570794129</v>
      </c>
      <c r="AH385" s="304">
        <f t="shared" ca="1" si="173"/>
        <v>-8.6831295262785879</v>
      </c>
    </row>
    <row r="386" spans="1:34" x14ac:dyDescent="0.2">
      <c r="A386" s="347">
        <f t="shared" ca="1" si="151"/>
        <v>1E-4</v>
      </c>
      <c r="B386" s="304">
        <f t="shared" ca="1" si="152"/>
        <v>31.900500000000161</v>
      </c>
      <c r="D386" s="306">
        <f t="shared" ca="1" si="153"/>
        <v>-0.70387721407672899</v>
      </c>
      <c r="E386" s="307">
        <f t="shared" ca="1" si="154"/>
        <v>-1.1554190819344115</v>
      </c>
      <c r="F386" s="304">
        <f t="shared" ca="1" si="155"/>
        <v>1.3529362096546074</v>
      </c>
      <c r="G386" s="306">
        <f t="shared" ca="1" si="156"/>
        <v>8.3330815468107726</v>
      </c>
      <c r="H386" s="307">
        <f t="shared" ca="1" si="157"/>
        <v>-102.46107929755813</v>
      </c>
      <c r="I386" s="304">
        <f t="shared" ca="1" si="158"/>
        <v>102.79938238572396</v>
      </c>
      <c r="J386" s="306">
        <f t="shared" ca="1" si="159"/>
        <v>706.74279346460708</v>
      </c>
      <c r="K386" s="307">
        <f t="shared" ca="1" si="160"/>
        <v>-6.913849086368371</v>
      </c>
      <c r="L386" s="304">
        <f t="shared" ca="1" si="145"/>
        <v>706.77661069346755</v>
      </c>
      <c r="M386" s="306">
        <f t="shared" ca="1" si="161"/>
        <v>-1.4896456960016013</v>
      </c>
      <c r="N386" s="304">
        <f t="shared" ca="1" si="162"/>
        <v>-85.35041135071981</v>
      </c>
      <c r="P386" s="310">
        <f t="shared" ca="1" si="163"/>
        <v>23</v>
      </c>
      <c r="Q386" s="304">
        <f t="shared" ca="1" si="164"/>
        <v>0</v>
      </c>
      <c r="R386" s="306">
        <f t="shared" ca="1" si="165"/>
        <v>0</v>
      </c>
      <c r="S386" s="307">
        <f t="shared" ca="1" si="166"/>
        <v>3.0549999999999997</v>
      </c>
      <c r="T386" s="304">
        <f t="shared" ca="1" si="146"/>
        <v>29.969549999999998</v>
      </c>
      <c r="U386" s="311">
        <f t="shared" ca="1" si="147"/>
        <v>0</v>
      </c>
      <c r="V386" s="306">
        <f t="shared" ca="1" si="148"/>
        <v>1.2258472393973472</v>
      </c>
      <c r="W386" s="304">
        <f t="shared" ca="1" si="149"/>
        <v>26.527128042967259</v>
      </c>
      <c r="Y386" s="314" t="str">
        <f t="shared" ca="1" si="167"/>
        <v/>
      </c>
      <c r="Z386" s="315" t="str">
        <f t="shared" ca="1" si="168"/>
        <v/>
      </c>
      <c r="AA386" s="316" t="str">
        <f t="shared" ca="1" si="169"/>
        <v/>
      </c>
      <c r="AC386" s="310" t="e">
        <f t="shared" ca="1" si="170"/>
        <v>#N/A</v>
      </c>
      <c r="AD386" s="323" t="e">
        <f t="shared" ca="1" si="171"/>
        <v>#N/A</v>
      </c>
      <c r="AE386" s="324" t="e">
        <f t="shared" ca="1" si="150"/>
        <v>#N/A</v>
      </c>
      <c r="AG386" s="306">
        <f t="shared" ca="1" si="172"/>
        <v>1.0945586841389652</v>
      </c>
      <c r="AH386" s="304">
        <f t="shared" ca="1" si="173"/>
        <v>-8.6831569143855418</v>
      </c>
    </row>
    <row r="387" spans="1:34" x14ac:dyDescent="0.2">
      <c r="A387" s="347">
        <f t="shared" ca="1" si="151"/>
        <v>1E-4</v>
      </c>
      <c r="B387" s="304">
        <f t="shared" ca="1" si="152"/>
        <v>31.900600000000161</v>
      </c>
      <c r="D387" s="306">
        <f t="shared" ca="1" si="153"/>
        <v>-0.70387273927412353</v>
      </c>
      <c r="E387" s="307">
        <f t="shared" ca="1" si="154"/>
        <v>-1.1553912398400783</v>
      </c>
      <c r="F387" s="304">
        <f t="shared" ca="1" si="155"/>
        <v>1.3529101042539566</v>
      </c>
      <c r="G387" s="306">
        <f t="shared" ca="1" si="156"/>
        <v>8.333011159536845</v>
      </c>
      <c r="H387" s="307">
        <f t="shared" ca="1" si="157"/>
        <v>-102.46119483668211</v>
      </c>
      <c r="I387" s="304">
        <f t="shared" ca="1" si="158"/>
        <v>102.79949183894587</v>
      </c>
      <c r="J387" s="306">
        <f t="shared" ca="1" si="159"/>
        <v>706.74279346460708</v>
      </c>
      <c r="K387" s="307">
        <f t="shared" ca="1" si="160"/>
        <v>-6.9240952000750831</v>
      </c>
      <c r="L387" s="304">
        <f t="shared" ca="1" si="145"/>
        <v>706.77671099753707</v>
      </c>
      <c r="M387" s="306">
        <f t="shared" ca="1" si="161"/>
        <v>-1.489646469560107</v>
      </c>
      <c r="N387" s="304">
        <f t="shared" ca="1" si="162"/>
        <v>-85.350455672357398</v>
      </c>
      <c r="P387" s="310">
        <f t="shared" ca="1" si="163"/>
        <v>23</v>
      </c>
      <c r="Q387" s="304">
        <f t="shared" ca="1" si="164"/>
        <v>0</v>
      </c>
      <c r="R387" s="306">
        <f t="shared" ca="1" si="165"/>
        <v>0</v>
      </c>
      <c r="S387" s="307">
        <f t="shared" ca="1" si="166"/>
        <v>3.0549999999999997</v>
      </c>
      <c r="T387" s="304">
        <f t="shared" ca="1" si="146"/>
        <v>29.969549999999998</v>
      </c>
      <c r="U387" s="311">
        <f t="shared" ca="1" si="147"/>
        <v>0</v>
      </c>
      <c r="V387" s="306">
        <f t="shared" ca="1" si="148"/>
        <v>1.2258484954151609</v>
      </c>
      <c r="W387" s="304">
        <f t="shared" ca="1" si="149"/>
        <v>26.527211711339369</v>
      </c>
      <c r="Y387" s="314" t="str">
        <f t="shared" ca="1" si="167"/>
        <v/>
      </c>
      <c r="Z387" s="315" t="str">
        <f t="shared" ca="1" si="168"/>
        <v/>
      </c>
      <c r="AA387" s="316" t="str">
        <f t="shared" ca="1" si="169"/>
        <v/>
      </c>
      <c r="AC387" s="310" t="e">
        <f t="shared" ca="1" si="170"/>
        <v>#N/A</v>
      </c>
      <c r="AD387" s="323" t="e">
        <f t="shared" ca="1" si="171"/>
        <v>#N/A</v>
      </c>
      <c r="AE387" s="324" t="e">
        <f t="shared" ca="1" si="150"/>
        <v>#N/A</v>
      </c>
      <c r="AG387" s="306">
        <f t="shared" ca="1" si="172"/>
        <v>1.0945319115617131</v>
      </c>
      <c r="AH387" s="304">
        <f t="shared" ca="1" si="173"/>
        <v>-8.6831843021169437</v>
      </c>
    </row>
    <row r="388" spans="1:34" x14ac:dyDescent="0.2">
      <c r="A388" s="347">
        <f t="shared" ca="1" si="151"/>
        <v>1E-4</v>
      </c>
      <c r="B388" s="304">
        <f t="shared" ca="1" si="152"/>
        <v>31.90070000000016</v>
      </c>
      <c r="D388" s="306">
        <f t="shared" ca="1" si="153"/>
        <v>-0.70386826446923023</v>
      </c>
      <c r="E388" s="307">
        <f t="shared" ca="1" si="154"/>
        <v>-1.1553633981275695</v>
      </c>
      <c r="F388" s="304">
        <f t="shared" ca="1" si="155"/>
        <v>1.3528839992622468</v>
      </c>
      <c r="G388" s="306">
        <f t="shared" ca="1" si="156"/>
        <v>8.3329407727103977</v>
      </c>
      <c r="H388" s="307">
        <f t="shared" ca="1" si="157"/>
        <v>-102.46131037302193</v>
      </c>
      <c r="I388" s="304">
        <f t="shared" ca="1" si="158"/>
        <v>102.79960128949057</v>
      </c>
      <c r="J388" s="306">
        <f t="shared" ca="1" si="159"/>
        <v>706.74279346460708</v>
      </c>
      <c r="K388" s="307">
        <f t="shared" ca="1" si="160"/>
        <v>-6.9343413253355681</v>
      </c>
      <c r="L388" s="304">
        <f t="shared" ref="L388:L451" ca="1" si="174">SQRT(pos_x^2+pos_z^2)</f>
        <v>706.77681145024314</v>
      </c>
      <c r="M388" s="306">
        <f t="shared" ca="1" si="161"/>
        <v>-1.4896472431104317</v>
      </c>
      <c r="N388" s="304">
        <f t="shared" ca="1" si="162"/>
        <v>-85.350499993526242</v>
      </c>
      <c r="P388" s="310">
        <f t="shared" ca="1" si="163"/>
        <v>23</v>
      </c>
      <c r="Q388" s="304">
        <f t="shared" ca="1" si="164"/>
        <v>0</v>
      </c>
      <c r="R388" s="306">
        <f t="shared" ca="1" si="165"/>
        <v>0</v>
      </c>
      <c r="S388" s="307">
        <f t="shared" ca="1" si="166"/>
        <v>3.0549999999999997</v>
      </c>
      <c r="T388" s="304">
        <f t="shared" ref="T388:T451" ca="1" si="175">m*g</f>
        <v>29.969549999999998</v>
      </c>
      <c r="U388" s="311">
        <f t="shared" ref="U388:U451" ca="1" si="176">IF(pos_xz&lt;L_rampe,Poids*COS(Beta),0)</f>
        <v>0</v>
      </c>
      <c r="V388" s="306">
        <f t="shared" ref="V388:V451" ca="1" si="177">Rho_moyen*(20000-Alt_rampe-pos_z)/(20000+Alt_rampe+pos_z)</f>
        <v>1.2258497514356788</v>
      </c>
      <c r="W388" s="304">
        <f t="shared" ref="W388:W451" ca="1" si="178">1/2*Rho*Sref*Cx*vit_xz^2</f>
        <v>26.527295378564197</v>
      </c>
      <c r="Y388" s="314" t="str">
        <f t="shared" ca="1" si="167"/>
        <v/>
      </c>
      <c r="Z388" s="315" t="str">
        <f t="shared" ca="1" si="168"/>
        <v/>
      </c>
      <c r="AA388" s="316" t="str">
        <f t="shared" ca="1" si="169"/>
        <v/>
      </c>
      <c r="AC388" s="310" t="e">
        <f t="shared" ca="1" si="170"/>
        <v>#N/A</v>
      </c>
      <c r="AD388" s="323" t="e">
        <f t="shared" ca="1" si="171"/>
        <v>#N/A</v>
      </c>
      <c r="AE388" s="324" t="e">
        <f t="shared" ref="AE388:AE451" ca="1" si="179">IF(t&lt;T_para, pos_z, NA())</f>
        <v>#N/A</v>
      </c>
      <c r="AG388" s="306">
        <f t="shared" ca="1" si="172"/>
        <v>1.0945051393476586</v>
      </c>
      <c r="AH388" s="304">
        <f t="shared" ca="1" si="173"/>
        <v>-8.68321168947279</v>
      </c>
    </row>
    <row r="389" spans="1:34" x14ac:dyDescent="0.2">
      <c r="A389" s="347">
        <f t="shared" ref="A389:A452" ca="1" si="180">IF(B388+0.01&lt;=T_ini+ROUNDUP(Temps_fin_propu,0), 0.01, IF(K388&gt;0, 0.1, 0.0001))</f>
        <v>1E-4</v>
      </c>
      <c r="B389" s="304">
        <f t="shared" ref="B389:B452" ca="1" si="181">B388+pas</f>
        <v>31.90080000000016</v>
      </c>
      <c r="D389" s="306">
        <f t="shared" ref="D389:D452" ca="1" si="182">IF(AND(L388&lt;L_rampe,Poussee&lt;Poids*SIN(M388)),0,(-W388+Poussee)/m*COS(M388)-U388/m*SIN(M388))</f>
        <v>-0.70386378966204632</v>
      </c>
      <c r="E389" s="307">
        <f t="shared" ref="E389:E452" ca="1" si="183">IF(AND(L388&lt;L_rampe,Poussee&lt;Poids*SIN(M388)),0,(-W388+Poussee)/m*SIN(M388)+U388/m*COS(M388)-Poids/m)</f>
        <v>-1.1553355567968708</v>
      </c>
      <c r="F389" s="304">
        <f t="shared" ref="F389:F452" ca="1" si="184">SQRT(acc_x^2+acc_z^2)</f>
        <v>1.3528578946794645</v>
      </c>
      <c r="G389" s="306">
        <f t="shared" ref="G389:G452" ca="1" si="185">G388+acc_x*pas</f>
        <v>8.3328703863314306</v>
      </c>
      <c r="H389" s="307">
        <f t="shared" ref="H389:H452" ca="1" si="186">H388+acc_z*pas</f>
        <v>-102.46142590657762</v>
      </c>
      <c r="I389" s="304">
        <f t="shared" ref="I389:I452" ca="1" si="187">SQRT(vit_x^2+vit_z^2)</f>
        <v>102.79971073735808</v>
      </c>
      <c r="J389" s="306">
        <f t="shared" ref="J389:J452" ca="1" si="188">J388+0.5*(vit_x+G388)*pas*(K388&gt;=0)</f>
        <v>706.74279346460708</v>
      </c>
      <c r="K389" s="307">
        <f t="shared" ref="K389:K452" ca="1" si="189">K388+0.5*(vit_z+H388)*pas</f>
        <v>-6.9445874621495483</v>
      </c>
      <c r="L389" s="304">
        <f t="shared" ca="1" si="174"/>
        <v>706.77691205158624</v>
      </c>
      <c r="M389" s="306">
        <f t="shared" ref="M389:M452" ca="1" si="190">IF(AND(L388&gt;L_rampe,G389&gt;0),ATAN2(G389,H389),$M$4)</f>
        <v>-1.4896480166525754</v>
      </c>
      <c r="N389" s="304">
        <f t="shared" ref="N389:N452" ca="1" si="191">DEGREES(Beta)</f>
        <v>-85.35054431422634</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3.0549999999999997</v>
      </c>
      <c r="T389" s="304">
        <f t="shared" ca="1" si="175"/>
        <v>29.969549999999998</v>
      </c>
      <c r="U389" s="311">
        <f t="shared" ca="1" si="176"/>
        <v>0</v>
      </c>
      <c r="V389" s="306">
        <f t="shared" ca="1" si="177"/>
        <v>1.2258510074588997</v>
      </c>
      <c r="W389" s="304">
        <f t="shared" ca="1" si="178"/>
        <v>26.527379044641741</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t="e">
        <f t="shared" ca="1" si="179"/>
        <v>#N/A</v>
      </c>
      <c r="AG389" s="306">
        <f t="shared" ref="AG389:AG452" ca="1" si="201">IF(AND(L388&lt;L_rampe,Poussee&lt;Poids*SIN(M388)),0,(-W388+Poussee)/m-Poids*SIN(M388)/m)</f>
        <v>1.0944783674967926</v>
      </c>
      <c r="AH389" s="304">
        <f t="shared" ref="AH389:AH452" ca="1" si="202">IF(AND(L388&lt;L_rampe,Poussee&lt;Poids*SIN(M388)), g*SIN(M388), (-W388+Poussee)/m)</f>
        <v>-8.6832390764530931</v>
      </c>
    </row>
    <row r="390" spans="1:34" x14ac:dyDescent="0.2">
      <c r="A390" s="347">
        <f t="shared" ca="1" si="180"/>
        <v>1E-4</v>
      </c>
      <c r="B390" s="304">
        <f t="shared" ca="1" si="181"/>
        <v>31.90090000000016</v>
      </c>
      <c r="D390" s="306">
        <f t="shared" ca="1" si="182"/>
        <v>-0.70385931485257303</v>
      </c>
      <c r="E390" s="307">
        <f t="shared" ca="1" si="183"/>
        <v>-1.1553077158479805</v>
      </c>
      <c r="F390" s="304">
        <f t="shared" ca="1" si="184"/>
        <v>1.3528317905056089</v>
      </c>
      <c r="G390" s="306">
        <f t="shared" ca="1" si="185"/>
        <v>8.3328000003999456</v>
      </c>
      <c r="H390" s="307">
        <f t="shared" ca="1" si="186"/>
        <v>-102.4615414373492</v>
      </c>
      <c r="I390" s="304">
        <f t="shared" ca="1" si="187"/>
        <v>102.79982018254843</v>
      </c>
      <c r="J390" s="306">
        <f t="shared" ca="1" si="188"/>
        <v>706.74279346460708</v>
      </c>
      <c r="K390" s="307">
        <f t="shared" ca="1" si="189"/>
        <v>-6.9548336105167445</v>
      </c>
      <c r="L390" s="304">
        <f t="shared" ca="1" si="174"/>
        <v>706.77701280156691</v>
      </c>
      <c r="M390" s="306">
        <f t="shared" ca="1" si="190"/>
        <v>-1.4896487901865378</v>
      </c>
      <c r="N390" s="304">
        <f t="shared" ca="1" si="191"/>
        <v>-85.350588634457708</v>
      </c>
      <c r="P390" s="310">
        <f t="shared" ca="1" si="192"/>
        <v>23</v>
      </c>
      <c r="Q390" s="304">
        <f t="shared" ca="1" si="193"/>
        <v>0</v>
      </c>
      <c r="R390" s="306">
        <f t="shared" ca="1" si="194"/>
        <v>0</v>
      </c>
      <c r="S390" s="307">
        <f t="shared" ca="1" si="195"/>
        <v>3.0549999999999997</v>
      </c>
      <c r="T390" s="304">
        <f t="shared" ca="1" si="175"/>
        <v>29.969549999999998</v>
      </c>
      <c r="U390" s="311">
        <f t="shared" ca="1" si="176"/>
        <v>0</v>
      </c>
      <c r="V390" s="306">
        <f t="shared" ca="1" si="177"/>
        <v>1.225852263484825</v>
      </c>
      <c r="W390" s="304">
        <f t="shared" ca="1" si="178"/>
        <v>26.527462709571992</v>
      </c>
      <c r="Y390" s="314" t="str">
        <f t="shared" ca="1" si="196"/>
        <v/>
      </c>
      <c r="Z390" s="315" t="str">
        <f t="shared" ca="1" si="197"/>
        <v/>
      </c>
      <c r="AA390" s="316" t="str">
        <f t="shared" ca="1" si="198"/>
        <v/>
      </c>
      <c r="AC390" s="310" t="e">
        <f t="shared" ca="1" si="199"/>
        <v>#N/A</v>
      </c>
      <c r="AD390" s="323" t="e">
        <f t="shared" ca="1" si="200"/>
        <v>#N/A</v>
      </c>
      <c r="AE390" s="324" t="e">
        <f t="shared" ca="1" si="179"/>
        <v>#N/A</v>
      </c>
      <c r="AG390" s="306">
        <f t="shared" ca="1" si="201"/>
        <v>1.0944515960091135</v>
      </c>
      <c r="AH390" s="304">
        <f t="shared" ca="1" si="202"/>
        <v>-8.6832664630578531</v>
      </c>
    </row>
    <row r="391" spans="1:34" x14ac:dyDescent="0.2">
      <c r="A391" s="347">
        <f t="shared" ca="1" si="180"/>
        <v>1E-4</v>
      </c>
      <c r="B391" s="304">
        <f t="shared" ca="1" si="181"/>
        <v>31.90100000000016</v>
      </c>
      <c r="D391" s="306">
        <f t="shared" ca="1" si="182"/>
        <v>-0.70385484004081389</v>
      </c>
      <c r="E391" s="307">
        <f t="shared" ca="1" si="183"/>
        <v>-1.1552798752809039</v>
      </c>
      <c r="F391" s="304">
        <f t="shared" ca="1" si="184"/>
        <v>1.3528056867406866</v>
      </c>
      <c r="G391" s="306">
        <f t="shared" ca="1" si="185"/>
        <v>8.3327296149159409</v>
      </c>
      <c r="H391" s="307">
        <f t="shared" ca="1" si="186"/>
        <v>-102.46165696533673</v>
      </c>
      <c r="I391" s="304">
        <f t="shared" ca="1" si="187"/>
        <v>102.79992962506168</v>
      </c>
      <c r="J391" s="306">
        <f t="shared" ca="1" si="188"/>
        <v>706.74279346460708</v>
      </c>
      <c r="K391" s="307">
        <f t="shared" ca="1" si="189"/>
        <v>-6.965079770436879</v>
      </c>
      <c r="L391" s="304">
        <f t="shared" ca="1" si="174"/>
        <v>706.7771137001854</v>
      </c>
      <c r="M391" s="306">
        <f t="shared" ca="1" si="190"/>
        <v>-1.4896495637123193</v>
      </c>
      <c r="N391" s="304">
        <f t="shared" ca="1" si="191"/>
        <v>-85.350632954220316</v>
      </c>
      <c r="P391" s="310">
        <f t="shared" ca="1" si="192"/>
        <v>23</v>
      </c>
      <c r="Q391" s="304">
        <f t="shared" ca="1" si="193"/>
        <v>0</v>
      </c>
      <c r="R391" s="306">
        <f t="shared" ca="1" si="194"/>
        <v>0</v>
      </c>
      <c r="S391" s="307">
        <f t="shared" ca="1" si="195"/>
        <v>3.0549999999999997</v>
      </c>
      <c r="T391" s="304">
        <f t="shared" ca="1" si="175"/>
        <v>29.969549999999998</v>
      </c>
      <c r="U391" s="311">
        <f t="shared" ca="1" si="176"/>
        <v>0</v>
      </c>
      <c r="V391" s="306">
        <f t="shared" ca="1" si="177"/>
        <v>1.2258535195134537</v>
      </c>
      <c r="W391" s="304">
        <f t="shared" ca="1" si="178"/>
        <v>26.527546373355001</v>
      </c>
      <c r="Y391" s="314" t="str">
        <f t="shared" ca="1" si="196"/>
        <v/>
      </c>
      <c r="Z391" s="315" t="str">
        <f t="shared" ca="1" si="197"/>
        <v/>
      </c>
      <c r="AA391" s="316" t="str">
        <f t="shared" ca="1" si="198"/>
        <v/>
      </c>
      <c r="AC391" s="310" t="e">
        <f t="shared" ca="1" si="199"/>
        <v>#N/A</v>
      </c>
      <c r="AD391" s="323" t="e">
        <f t="shared" ca="1" si="200"/>
        <v>#N/A</v>
      </c>
      <c r="AE391" s="324" t="e">
        <f t="shared" ca="1" si="179"/>
        <v>#N/A</v>
      </c>
      <c r="AG391" s="306">
        <f t="shared" ca="1" si="201"/>
        <v>1.0944248248846229</v>
      </c>
      <c r="AH391" s="304">
        <f t="shared" ca="1" si="202"/>
        <v>-8.6832938492870682</v>
      </c>
    </row>
    <row r="392" spans="1:34" x14ac:dyDescent="0.2">
      <c r="A392" s="347">
        <f t="shared" ca="1" si="180"/>
        <v>1E-4</v>
      </c>
      <c r="B392" s="304">
        <f t="shared" ca="1" si="181"/>
        <v>31.901100000000159</v>
      </c>
      <c r="D392" s="306">
        <f t="shared" ca="1" si="182"/>
        <v>-0.70385036522676947</v>
      </c>
      <c r="E392" s="307">
        <f t="shared" ca="1" si="183"/>
        <v>-1.1552520350956215</v>
      </c>
      <c r="F392" s="304">
        <f t="shared" ca="1" si="184"/>
        <v>1.3527795833846812</v>
      </c>
      <c r="G392" s="306">
        <f t="shared" ca="1" si="185"/>
        <v>8.3326592298794182</v>
      </c>
      <c r="H392" s="307">
        <f t="shared" ca="1" si="186"/>
        <v>-102.46177249054024</v>
      </c>
      <c r="I392" s="304">
        <f t="shared" ca="1" si="187"/>
        <v>102.80003906489785</v>
      </c>
      <c r="J392" s="306">
        <f t="shared" ca="1" si="188"/>
        <v>706.74279346460708</v>
      </c>
      <c r="K392" s="307">
        <f t="shared" ca="1" si="189"/>
        <v>-6.9753259419096727</v>
      </c>
      <c r="L392" s="304">
        <f t="shared" ca="1" si="174"/>
        <v>706.77721474744226</v>
      </c>
      <c r="M392" s="306">
        <f t="shared" ca="1" si="190"/>
        <v>-1.4896503372299201</v>
      </c>
      <c r="N392" s="304">
        <f t="shared" ca="1" si="191"/>
        <v>-85.350677273514236</v>
      </c>
      <c r="P392" s="310">
        <f t="shared" ca="1" si="192"/>
        <v>23</v>
      </c>
      <c r="Q392" s="304">
        <f t="shared" ca="1" si="193"/>
        <v>0</v>
      </c>
      <c r="R392" s="306">
        <f t="shared" ca="1" si="194"/>
        <v>0</v>
      </c>
      <c r="S392" s="307">
        <f t="shared" ca="1" si="195"/>
        <v>3.0549999999999997</v>
      </c>
      <c r="T392" s="304">
        <f t="shared" ca="1" si="175"/>
        <v>29.969549999999998</v>
      </c>
      <c r="U392" s="311">
        <f t="shared" ca="1" si="176"/>
        <v>0</v>
      </c>
      <c r="V392" s="306">
        <f t="shared" ca="1" si="177"/>
        <v>1.2258547755447855</v>
      </c>
      <c r="W392" s="304">
        <f t="shared" ca="1" si="178"/>
        <v>26.527630035990718</v>
      </c>
      <c r="Y392" s="314" t="str">
        <f t="shared" ca="1" si="196"/>
        <v/>
      </c>
      <c r="Z392" s="315" t="str">
        <f t="shared" ca="1" si="197"/>
        <v/>
      </c>
      <c r="AA392" s="316" t="str">
        <f t="shared" ca="1" si="198"/>
        <v/>
      </c>
      <c r="AC392" s="310" t="e">
        <f t="shared" ca="1" si="199"/>
        <v>#N/A</v>
      </c>
      <c r="AD392" s="323" t="e">
        <f t="shared" ca="1" si="200"/>
        <v>#N/A</v>
      </c>
      <c r="AE392" s="324" t="e">
        <f t="shared" ca="1" si="179"/>
        <v>#N/A</v>
      </c>
      <c r="AG392" s="306">
        <f t="shared" ca="1" si="201"/>
        <v>1.0943980541233049</v>
      </c>
      <c r="AH392" s="304">
        <f t="shared" ca="1" si="202"/>
        <v>-8.6833212351407543</v>
      </c>
    </row>
    <row r="393" spans="1:34" x14ac:dyDescent="0.2">
      <c r="A393" s="347">
        <f t="shared" ca="1" si="180"/>
        <v>1E-4</v>
      </c>
      <c r="B393" s="304">
        <f t="shared" ca="1" si="181"/>
        <v>31.901200000000159</v>
      </c>
      <c r="D393" s="306">
        <f t="shared" ca="1" si="182"/>
        <v>-0.70384589041043655</v>
      </c>
      <c r="E393" s="307">
        <f t="shared" ca="1" si="183"/>
        <v>-1.1552241952921527</v>
      </c>
      <c r="F393" s="304">
        <f t="shared" ca="1" si="184"/>
        <v>1.352753480437608</v>
      </c>
      <c r="G393" s="306">
        <f t="shared" ca="1" si="185"/>
        <v>8.3325888452903776</v>
      </c>
      <c r="H393" s="307">
        <f t="shared" ca="1" si="186"/>
        <v>-102.46188801295978</v>
      </c>
      <c r="I393" s="304">
        <f t="shared" ca="1" si="187"/>
        <v>102.80014850205697</v>
      </c>
      <c r="J393" s="306">
        <f t="shared" ca="1" si="188"/>
        <v>706.74279346460708</v>
      </c>
      <c r="K393" s="307">
        <f t="shared" ca="1" si="189"/>
        <v>-6.9855721249348477</v>
      </c>
      <c r="L393" s="304">
        <f t="shared" ca="1" si="174"/>
        <v>706.77731594333795</v>
      </c>
      <c r="M393" s="306">
        <f t="shared" ca="1" si="190"/>
        <v>-1.4896511107393402</v>
      </c>
      <c r="N393" s="304">
        <f t="shared" ca="1" si="191"/>
        <v>-85.350721592339411</v>
      </c>
      <c r="P393" s="310">
        <f t="shared" ca="1" si="192"/>
        <v>23</v>
      </c>
      <c r="Q393" s="304">
        <f t="shared" ca="1" si="193"/>
        <v>0</v>
      </c>
      <c r="R393" s="306">
        <f t="shared" ca="1" si="194"/>
        <v>0</v>
      </c>
      <c r="S393" s="307">
        <f t="shared" ca="1" si="195"/>
        <v>3.0549999999999997</v>
      </c>
      <c r="T393" s="304">
        <f t="shared" ca="1" si="175"/>
        <v>29.969549999999998</v>
      </c>
      <c r="U393" s="311">
        <f t="shared" ca="1" si="176"/>
        <v>0</v>
      </c>
      <c r="V393" s="306">
        <f t="shared" ca="1" si="177"/>
        <v>1.2258560315788212</v>
      </c>
      <c r="W393" s="304">
        <f t="shared" ca="1" si="178"/>
        <v>26.527713697479204</v>
      </c>
      <c r="Y393" s="314" t="str">
        <f t="shared" ca="1" si="196"/>
        <v/>
      </c>
      <c r="Z393" s="315" t="str">
        <f t="shared" ca="1" si="197"/>
        <v/>
      </c>
      <c r="AA393" s="316" t="str">
        <f t="shared" ca="1" si="198"/>
        <v/>
      </c>
      <c r="AC393" s="310" t="e">
        <f t="shared" ca="1" si="199"/>
        <v>#N/A</v>
      </c>
      <c r="AD393" s="323" t="e">
        <f t="shared" ca="1" si="200"/>
        <v>#N/A</v>
      </c>
      <c r="AE393" s="324" t="e">
        <f t="shared" ca="1" si="179"/>
        <v>#N/A</v>
      </c>
      <c r="AG393" s="306">
        <f t="shared" ca="1" si="201"/>
        <v>1.0943712837251773</v>
      </c>
      <c r="AH393" s="304">
        <f t="shared" ca="1" si="202"/>
        <v>-8.6833486206188937</v>
      </c>
    </row>
    <row r="394" spans="1:34" x14ac:dyDescent="0.2">
      <c r="A394" s="347">
        <f t="shared" ca="1" si="180"/>
        <v>1E-4</v>
      </c>
      <c r="B394" s="304">
        <f t="shared" ca="1" si="181"/>
        <v>31.901300000000159</v>
      </c>
      <c r="D394" s="306">
        <f t="shared" ca="1" si="182"/>
        <v>-0.7038414155918199</v>
      </c>
      <c r="E394" s="307">
        <f t="shared" ca="1" si="183"/>
        <v>-1.1551963558704745</v>
      </c>
      <c r="F394" s="304">
        <f t="shared" ca="1" si="184"/>
        <v>1.3527273778994497</v>
      </c>
      <c r="G394" s="306">
        <f t="shared" ca="1" si="185"/>
        <v>8.332518461148819</v>
      </c>
      <c r="H394" s="307">
        <f t="shared" ca="1" si="186"/>
        <v>-102.46200353259536</v>
      </c>
      <c r="I394" s="304">
        <f t="shared" ca="1" si="187"/>
        <v>102.8002579365391</v>
      </c>
      <c r="J394" s="306">
        <f t="shared" ca="1" si="188"/>
        <v>706.74279346460708</v>
      </c>
      <c r="K394" s="307">
        <f t="shared" ca="1" si="189"/>
        <v>-6.9958183195121251</v>
      </c>
      <c r="L394" s="304">
        <f t="shared" ca="1" si="174"/>
        <v>706.77741728787282</v>
      </c>
      <c r="M394" s="306">
        <f t="shared" ca="1" si="190"/>
        <v>-1.4896518842405797</v>
      </c>
      <c r="N394" s="304">
        <f t="shared" ca="1" si="191"/>
        <v>-85.350765910695884</v>
      </c>
      <c r="P394" s="310">
        <f t="shared" ca="1" si="192"/>
        <v>23</v>
      </c>
      <c r="Q394" s="304">
        <f t="shared" ca="1" si="193"/>
        <v>0</v>
      </c>
      <c r="R394" s="306">
        <f t="shared" ca="1" si="194"/>
        <v>0</v>
      </c>
      <c r="S394" s="307">
        <f t="shared" ca="1" si="195"/>
        <v>3.0549999999999997</v>
      </c>
      <c r="T394" s="304">
        <f t="shared" ca="1" si="175"/>
        <v>29.969549999999998</v>
      </c>
      <c r="U394" s="311">
        <f t="shared" ca="1" si="176"/>
        <v>0</v>
      </c>
      <c r="V394" s="306">
        <f t="shared" ca="1" si="177"/>
        <v>1.2258572876155607</v>
      </c>
      <c r="W394" s="304">
        <f t="shared" ca="1" si="178"/>
        <v>26.527797357820464</v>
      </c>
      <c r="Y394" s="314" t="str">
        <f t="shared" ca="1" si="196"/>
        <v/>
      </c>
      <c r="Z394" s="315" t="str">
        <f t="shared" ca="1" si="197"/>
        <v/>
      </c>
      <c r="AA394" s="316" t="str">
        <f t="shared" ca="1" si="198"/>
        <v/>
      </c>
      <c r="AC394" s="310" t="e">
        <f t="shared" ca="1" si="199"/>
        <v>#N/A</v>
      </c>
      <c r="AD394" s="323" t="e">
        <f t="shared" ca="1" si="200"/>
        <v>#N/A</v>
      </c>
      <c r="AE394" s="324" t="e">
        <f t="shared" ca="1" si="179"/>
        <v>#N/A</v>
      </c>
      <c r="AG394" s="306">
        <f t="shared" ca="1" si="201"/>
        <v>1.0943445136902206</v>
      </c>
      <c r="AH394" s="304">
        <f t="shared" ca="1" si="202"/>
        <v>-8.6833760057215077</v>
      </c>
    </row>
    <row r="395" spans="1:34" x14ac:dyDescent="0.2">
      <c r="A395" s="347">
        <f t="shared" ca="1" si="180"/>
        <v>1E-4</v>
      </c>
      <c r="B395" s="304">
        <f t="shared" ca="1" si="181"/>
        <v>31.901400000000159</v>
      </c>
      <c r="D395" s="306">
        <f t="shared" ca="1" si="182"/>
        <v>-0.70383694077091952</v>
      </c>
      <c r="E395" s="307">
        <f t="shared" ca="1" si="183"/>
        <v>-1.1551685168305887</v>
      </c>
      <c r="F395" s="304">
        <f t="shared" ca="1" si="184"/>
        <v>1.3527012757702082</v>
      </c>
      <c r="G395" s="306">
        <f t="shared" ca="1" si="185"/>
        <v>8.3324480774547425</v>
      </c>
      <c r="H395" s="307">
        <f t="shared" ca="1" si="186"/>
        <v>-102.46211904944704</v>
      </c>
      <c r="I395" s="304">
        <f t="shared" ca="1" si="187"/>
        <v>102.80036736834425</v>
      </c>
      <c r="J395" s="306">
        <f t="shared" ca="1" si="188"/>
        <v>706.74279346460708</v>
      </c>
      <c r="K395" s="307">
        <f t="shared" ca="1" si="189"/>
        <v>-7.0060645256412268</v>
      </c>
      <c r="L395" s="304">
        <f t="shared" ca="1" si="174"/>
        <v>706.77751878104732</v>
      </c>
      <c r="M395" s="306">
        <f t="shared" ca="1" si="190"/>
        <v>-1.4896526577336386</v>
      </c>
      <c r="N395" s="304">
        <f t="shared" ca="1" si="191"/>
        <v>-85.35081022858364</v>
      </c>
      <c r="P395" s="310">
        <f t="shared" ca="1" si="192"/>
        <v>23</v>
      </c>
      <c r="Q395" s="304">
        <f t="shared" ca="1" si="193"/>
        <v>0</v>
      </c>
      <c r="R395" s="306">
        <f t="shared" ca="1" si="194"/>
        <v>0</v>
      </c>
      <c r="S395" s="307">
        <f t="shared" ca="1" si="195"/>
        <v>3.0549999999999997</v>
      </c>
      <c r="T395" s="304">
        <f t="shared" ca="1" si="175"/>
        <v>29.969549999999998</v>
      </c>
      <c r="U395" s="311">
        <f t="shared" ca="1" si="176"/>
        <v>0</v>
      </c>
      <c r="V395" s="306">
        <f t="shared" ca="1" si="177"/>
        <v>1.2258585436550034</v>
      </c>
      <c r="W395" s="304">
        <f t="shared" ca="1" si="178"/>
        <v>26.527881017014487</v>
      </c>
      <c r="Y395" s="314" t="str">
        <f t="shared" ca="1" si="196"/>
        <v/>
      </c>
      <c r="Z395" s="315" t="str">
        <f t="shared" ca="1" si="197"/>
        <v/>
      </c>
      <c r="AA395" s="316" t="str">
        <f t="shared" ca="1" si="198"/>
        <v/>
      </c>
      <c r="AC395" s="310" t="e">
        <f t="shared" ca="1" si="199"/>
        <v>#N/A</v>
      </c>
      <c r="AD395" s="323" t="e">
        <f t="shared" ca="1" si="200"/>
        <v>#N/A</v>
      </c>
      <c r="AE395" s="324" t="e">
        <f t="shared" ca="1" si="179"/>
        <v>#N/A</v>
      </c>
      <c r="AG395" s="306">
        <f t="shared" ca="1" si="201"/>
        <v>1.0943177440184328</v>
      </c>
      <c r="AH395" s="304">
        <f t="shared" ca="1" si="202"/>
        <v>-8.6834033904485981</v>
      </c>
    </row>
    <row r="396" spans="1:34" x14ac:dyDescent="0.2">
      <c r="A396" s="347">
        <f t="shared" ca="1" si="180"/>
        <v>1E-4</v>
      </c>
      <c r="B396" s="304">
        <f t="shared" ca="1" si="181"/>
        <v>31.901500000000159</v>
      </c>
      <c r="D396" s="306">
        <f t="shared" ca="1" si="182"/>
        <v>-0.70383246594773652</v>
      </c>
      <c r="E396" s="307">
        <f t="shared" ca="1" si="183"/>
        <v>-1.1551406781724971</v>
      </c>
      <c r="F396" s="304">
        <f t="shared" ca="1" si="184"/>
        <v>1.3526751740498857</v>
      </c>
      <c r="G396" s="306">
        <f t="shared" ca="1" si="185"/>
        <v>8.332377694208148</v>
      </c>
      <c r="H396" s="307">
        <f t="shared" ca="1" si="186"/>
        <v>-102.46223456351485</v>
      </c>
      <c r="I396" s="304">
        <f t="shared" ca="1" si="187"/>
        <v>102.80047679747247</v>
      </c>
      <c r="J396" s="306">
        <f t="shared" ca="1" si="188"/>
        <v>706.74279346460708</v>
      </c>
      <c r="K396" s="307">
        <f t="shared" ca="1" si="189"/>
        <v>-7.016310743321875</v>
      </c>
      <c r="L396" s="304">
        <f t="shared" ca="1" si="174"/>
        <v>706.7776204228619</v>
      </c>
      <c r="M396" s="306">
        <f t="shared" ca="1" si="190"/>
        <v>-1.4896534312185175</v>
      </c>
      <c r="N396" s="304">
        <f t="shared" ca="1" si="191"/>
        <v>-85.350854546002722</v>
      </c>
      <c r="P396" s="310">
        <f t="shared" ca="1" si="192"/>
        <v>23</v>
      </c>
      <c r="Q396" s="304">
        <f t="shared" ca="1" si="193"/>
        <v>0</v>
      </c>
      <c r="R396" s="306">
        <f t="shared" ca="1" si="194"/>
        <v>0</v>
      </c>
      <c r="S396" s="307">
        <f t="shared" ca="1" si="195"/>
        <v>3.0549999999999997</v>
      </c>
      <c r="T396" s="304">
        <f t="shared" ca="1" si="175"/>
        <v>29.969549999999998</v>
      </c>
      <c r="U396" s="311">
        <f t="shared" ca="1" si="176"/>
        <v>0</v>
      </c>
      <c r="V396" s="306">
        <f t="shared" ca="1" si="177"/>
        <v>1.2258597996971496</v>
      </c>
      <c r="W396" s="304">
        <f t="shared" ca="1" si="178"/>
        <v>26.527964675061291</v>
      </c>
      <c r="Y396" s="314" t="str">
        <f t="shared" ca="1" si="196"/>
        <v/>
      </c>
      <c r="Z396" s="315" t="str">
        <f t="shared" ca="1" si="197"/>
        <v/>
      </c>
      <c r="AA396" s="316" t="str">
        <f t="shared" ca="1" si="198"/>
        <v/>
      </c>
      <c r="AC396" s="310" t="e">
        <f t="shared" ca="1" si="199"/>
        <v>#N/A</v>
      </c>
      <c r="AD396" s="323" t="e">
        <f t="shared" ca="1" si="200"/>
        <v>#N/A</v>
      </c>
      <c r="AE396" s="324" t="e">
        <f t="shared" ca="1" si="179"/>
        <v>#N/A</v>
      </c>
      <c r="AG396" s="306">
        <f t="shared" ca="1" si="201"/>
        <v>1.0942909747098195</v>
      </c>
      <c r="AH396" s="304">
        <f t="shared" ca="1" si="202"/>
        <v>-8.6834307748001596</v>
      </c>
    </row>
    <row r="397" spans="1:34" x14ac:dyDescent="0.2">
      <c r="A397" s="347">
        <f t="shared" ca="1" si="180"/>
        <v>1E-4</v>
      </c>
      <c r="B397" s="304">
        <f t="shared" ca="1" si="181"/>
        <v>31.901600000000158</v>
      </c>
      <c r="D397" s="306">
        <f t="shared" ca="1" si="182"/>
        <v>-0.70382799112226935</v>
      </c>
      <c r="E397" s="307">
        <f t="shared" ca="1" si="183"/>
        <v>-1.1551128398961925</v>
      </c>
      <c r="F397" s="304">
        <f t="shared" ca="1" si="184"/>
        <v>1.352649072738475</v>
      </c>
      <c r="G397" s="306">
        <f t="shared" ca="1" si="185"/>
        <v>8.3323073114090356</v>
      </c>
      <c r="H397" s="307">
        <f t="shared" ca="1" si="186"/>
        <v>-102.46235007479885</v>
      </c>
      <c r="I397" s="304">
        <f t="shared" ca="1" si="187"/>
        <v>102.8005862239238</v>
      </c>
      <c r="J397" s="306">
        <f t="shared" ca="1" si="188"/>
        <v>706.74279346460708</v>
      </c>
      <c r="K397" s="307">
        <f t="shared" ca="1" si="189"/>
        <v>-7.0265569725537906</v>
      </c>
      <c r="L397" s="304">
        <f t="shared" ca="1" si="174"/>
        <v>706.77772221331713</v>
      </c>
      <c r="M397" s="306">
        <f t="shared" ca="1" si="190"/>
        <v>-1.4896542046952159</v>
      </c>
      <c r="N397" s="304">
        <f t="shared" ca="1" si="191"/>
        <v>-85.350898862953088</v>
      </c>
      <c r="P397" s="310">
        <f t="shared" ca="1" si="192"/>
        <v>23</v>
      </c>
      <c r="Q397" s="304">
        <f t="shared" ca="1" si="193"/>
        <v>0</v>
      </c>
      <c r="R397" s="306">
        <f t="shared" ca="1" si="194"/>
        <v>0</v>
      </c>
      <c r="S397" s="307">
        <f t="shared" ca="1" si="195"/>
        <v>3.0549999999999997</v>
      </c>
      <c r="T397" s="304">
        <f t="shared" ca="1" si="175"/>
        <v>29.969549999999998</v>
      </c>
      <c r="U397" s="311">
        <f t="shared" ca="1" si="176"/>
        <v>0</v>
      </c>
      <c r="V397" s="306">
        <f t="shared" ca="1" si="177"/>
        <v>1.2258610557419991</v>
      </c>
      <c r="W397" s="304">
        <f t="shared" ca="1" si="178"/>
        <v>26.528048331960886</v>
      </c>
      <c r="Y397" s="314" t="str">
        <f t="shared" ca="1" si="196"/>
        <v/>
      </c>
      <c r="Z397" s="315" t="str">
        <f t="shared" ca="1" si="197"/>
        <v/>
      </c>
      <c r="AA397" s="316" t="str">
        <f t="shared" ca="1" si="198"/>
        <v/>
      </c>
      <c r="AC397" s="310" t="e">
        <f t="shared" ca="1" si="199"/>
        <v>#N/A</v>
      </c>
      <c r="AD397" s="323" t="e">
        <f t="shared" ca="1" si="200"/>
        <v>#N/A</v>
      </c>
      <c r="AE397" s="324" t="e">
        <f t="shared" ca="1" si="179"/>
        <v>#N/A</v>
      </c>
      <c r="AG397" s="306">
        <f t="shared" ca="1" si="201"/>
        <v>1.0942642057643717</v>
      </c>
      <c r="AH397" s="304">
        <f t="shared" ca="1" si="202"/>
        <v>-8.683458158776201</v>
      </c>
    </row>
    <row r="398" spans="1:34" x14ac:dyDescent="0.2">
      <c r="A398" s="347">
        <f t="shared" ca="1" si="180"/>
        <v>1E-4</v>
      </c>
      <c r="B398" s="304">
        <f t="shared" ca="1" si="181"/>
        <v>31.901700000000158</v>
      </c>
      <c r="D398" s="306">
        <f t="shared" ca="1" si="182"/>
        <v>-0.70382351629452122</v>
      </c>
      <c r="E398" s="307">
        <f t="shared" ca="1" si="183"/>
        <v>-1.1550850020016732</v>
      </c>
      <c r="F398" s="304">
        <f t="shared" ca="1" si="184"/>
        <v>1.3526229718359768</v>
      </c>
      <c r="G398" s="306">
        <f t="shared" ca="1" si="185"/>
        <v>8.332236929057407</v>
      </c>
      <c r="H398" s="307">
        <f t="shared" ca="1" si="186"/>
        <v>-102.46246558329905</v>
      </c>
      <c r="I398" s="304">
        <f t="shared" ca="1" si="187"/>
        <v>102.80069564769828</v>
      </c>
      <c r="J398" s="306">
        <f t="shared" ca="1" si="188"/>
        <v>706.74279346460708</v>
      </c>
      <c r="K398" s="307">
        <f t="shared" ca="1" si="189"/>
        <v>-7.0368032133366958</v>
      </c>
      <c r="L398" s="304">
        <f t="shared" ca="1" si="174"/>
        <v>706.77782415241325</v>
      </c>
      <c r="M398" s="306">
        <f t="shared" ca="1" si="190"/>
        <v>-1.4896549781637343</v>
      </c>
      <c r="N398" s="304">
        <f t="shared" ca="1" si="191"/>
        <v>-85.350943179434779</v>
      </c>
      <c r="P398" s="310">
        <f t="shared" ca="1" si="192"/>
        <v>23</v>
      </c>
      <c r="Q398" s="304">
        <f t="shared" ca="1" si="193"/>
        <v>0</v>
      </c>
      <c r="R398" s="306">
        <f t="shared" ca="1" si="194"/>
        <v>0</v>
      </c>
      <c r="S398" s="307">
        <f t="shared" ca="1" si="195"/>
        <v>3.0549999999999997</v>
      </c>
      <c r="T398" s="304">
        <f t="shared" ca="1" si="175"/>
        <v>29.969549999999998</v>
      </c>
      <c r="U398" s="311">
        <f t="shared" ca="1" si="176"/>
        <v>0</v>
      </c>
      <c r="V398" s="306">
        <f t="shared" ca="1" si="177"/>
        <v>1.2258623117895526</v>
      </c>
      <c r="W398" s="304">
        <f t="shared" ca="1" si="178"/>
        <v>26.528131987713309</v>
      </c>
      <c r="Y398" s="314" t="str">
        <f t="shared" ca="1" si="196"/>
        <v/>
      </c>
      <c r="Z398" s="315" t="str">
        <f t="shared" ca="1" si="197"/>
        <v/>
      </c>
      <c r="AA398" s="316" t="str">
        <f t="shared" ca="1" si="198"/>
        <v/>
      </c>
      <c r="AC398" s="310" t="e">
        <f t="shared" ca="1" si="199"/>
        <v>#N/A</v>
      </c>
      <c r="AD398" s="323" t="e">
        <f t="shared" ca="1" si="200"/>
        <v>#N/A</v>
      </c>
      <c r="AE398" s="324" t="e">
        <f t="shared" ca="1" si="179"/>
        <v>#N/A</v>
      </c>
      <c r="AG398" s="306">
        <f t="shared" ca="1" si="201"/>
        <v>1.0942374371820893</v>
      </c>
      <c r="AH398" s="304">
        <f t="shared" ca="1" si="202"/>
        <v>-8.6834855423767223</v>
      </c>
    </row>
    <row r="399" spans="1:34" x14ac:dyDescent="0.2">
      <c r="A399" s="347">
        <f t="shared" ca="1" si="180"/>
        <v>1E-4</v>
      </c>
      <c r="B399" s="304">
        <f t="shared" ca="1" si="181"/>
        <v>31.901800000000158</v>
      </c>
      <c r="D399" s="306">
        <f t="shared" ca="1" si="182"/>
        <v>-0.70381904146449326</v>
      </c>
      <c r="E399" s="307">
        <f t="shared" ca="1" si="183"/>
        <v>-1.1550571644889267</v>
      </c>
      <c r="F399" s="304">
        <f t="shared" ca="1" si="184"/>
        <v>1.352596871342381</v>
      </c>
      <c r="G399" s="306">
        <f t="shared" ca="1" si="185"/>
        <v>8.3321665471532604</v>
      </c>
      <c r="H399" s="307">
        <f t="shared" ca="1" si="186"/>
        <v>-102.4625810890155</v>
      </c>
      <c r="I399" s="304">
        <f t="shared" ca="1" si="187"/>
        <v>102.80080506879592</v>
      </c>
      <c r="J399" s="306">
        <f t="shared" ca="1" si="188"/>
        <v>706.74279346460708</v>
      </c>
      <c r="K399" s="307">
        <f t="shared" ca="1" si="189"/>
        <v>-7.0470494656703115</v>
      </c>
      <c r="L399" s="304">
        <f t="shared" ca="1" si="174"/>
        <v>706.77792624015069</v>
      </c>
      <c r="M399" s="306">
        <f t="shared" ca="1" si="190"/>
        <v>-1.4896557516240727</v>
      </c>
      <c r="N399" s="304">
        <f t="shared" ca="1" si="191"/>
        <v>-85.350987495447797</v>
      </c>
      <c r="P399" s="310">
        <f t="shared" ca="1" si="192"/>
        <v>23</v>
      </c>
      <c r="Q399" s="304">
        <f t="shared" ca="1" si="193"/>
        <v>0</v>
      </c>
      <c r="R399" s="306">
        <f t="shared" ca="1" si="194"/>
        <v>0</v>
      </c>
      <c r="S399" s="307">
        <f t="shared" ca="1" si="195"/>
        <v>3.0549999999999997</v>
      </c>
      <c r="T399" s="304">
        <f t="shared" ca="1" si="175"/>
        <v>29.969549999999998</v>
      </c>
      <c r="U399" s="311">
        <f t="shared" ca="1" si="176"/>
        <v>0</v>
      </c>
      <c r="V399" s="306">
        <f t="shared" ca="1" si="177"/>
        <v>1.2258635678398089</v>
      </c>
      <c r="W399" s="304">
        <f t="shared" ca="1" si="178"/>
        <v>26.528215642318521</v>
      </c>
      <c r="Y399" s="314" t="str">
        <f t="shared" ca="1" si="196"/>
        <v/>
      </c>
      <c r="Z399" s="315" t="str">
        <f t="shared" ca="1" si="197"/>
        <v/>
      </c>
      <c r="AA399" s="316" t="str">
        <f t="shared" ca="1" si="198"/>
        <v/>
      </c>
      <c r="AC399" s="310" t="e">
        <f t="shared" ca="1" si="199"/>
        <v>#N/A</v>
      </c>
      <c r="AD399" s="323" t="e">
        <f t="shared" ca="1" si="200"/>
        <v>#N/A</v>
      </c>
      <c r="AE399" s="324" t="e">
        <f t="shared" ca="1" si="179"/>
        <v>#N/A</v>
      </c>
      <c r="AG399" s="306">
        <f t="shared" ca="1" si="201"/>
        <v>1.09421066896296</v>
      </c>
      <c r="AH399" s="304">
        <f t="shared" ca="1" si="202"/>
        <v>-8.6835129256017378</v>
      </c>
    </row>
    <row r="400" spans="1:34" x14ac:dyDescent="0.2">
      <c r="A400" s="347">
        <f t="shared" ca="1" si="180"/>
        <v>1E-4</v>
      </c>
      <c r="B400" s="304">
        <f t="shared" ca="1" si="181"/>
        <v>31.901900000000158</v>
      </c>
      <c r="D400" s="306">
        <f t="shared" ca="1" si="182"/>
        <v>-0.70381456663218389</v>
      </c>
      <c r="E400" s="307">
        <f t="shared" ca="1" si="183"/>
        <v>-1.1550293273579655</v>
      </c>
      <c r="F400" s="304">
        <f t="shared" ca="1" si="184"/>
        <v>1.3525707712576975</v>
      </c>
      <c r="G400" s="306">
        <f t="shared" ca="1" si="185"/>
        <v>8.3320961656965977</v>
      </c>
      <c r="H400" s="307">
        <f t="shared" ca="1" si="186"/>
        <v>-102.46269659194823</v>
      </c>
      <c r="I400" s="304">
        <f t="shared" ca="1" si="187"/>
        <v>102.80091448721677</v>
      </c>
      <c r="J400" s="306">
        <f t="shared" ca="1" si="188"/>
        <v>706.74279346460708</v>
      </c>
      <c r="K400" s="307">
        <f t="shared" ca="1" si="189"/>
        <v>-7.0572957295543599</v>
      </c>
      <c r="L400" s="304">
        <f t="shared" ca="1" si="174"/>
        <v>706.77802847653004</v>
      </c>
      <c r="M400" s="306">
        <f t="shared" ca="1" si="190"/>
        <v>-1.489656525076231</v>
      </c>
      <c r="N400" s="304">
        <f t="shared" ca="1" si="191"/>
        <v>-85.351031810992126</v>
      </c>
      <c r="P400" s="310">
        <f t="shared" ca="1" si="192"/>
        <v>23</v>
      </c>
      <c r="Q400" s="304">
        <f t="shared" ca="1" si="193"/>
        <v>0</v>
      </c>
      <c r="R400" s="306">
        <f t="shared" ca="1" si="194"/>
        <v>0</v>
      </c>
      <c r="S400" s="307">
        <f t="shared" ca="1" si="195"/>
        <v>3.0549999999999997</v>
      </c>
      <c r="T400" s="304">
        <f t="shared" ca="1" si="175"/>
        <v>29.969549999999998</v>
      </c>
      <c r="U400" s="311">
        <f t="shared" ca="1" si="176"/>
        <v>0</v>
      </c>
      <c r="V400" s="306">
        <f t="shared" ca="1" si="177"/>
        <v>1.225864823892769</v>
      </c>
      <c r="W400" s="304">
        <f t="shared" ca="1" si="178"/>
        <v>26.528299295776556</v>
      </c>
      <c r="Y400" s="314" t="str">
        <f t="shared" ca="1" si="196"/>
        <v/>
      </c>
      <c r="Z400" s="315" t="str">
        <f t="shared" ca="1" si="197"/>
        <v/>
      </c>
      <c r="AA400" s="316" t="str">
        <f t="shared" ca="1" si="198"/>
        <v/>
      </c>
      <c r="AC400" s="310" t="e">
        <f t="shared" ca="1" si="199"/>
        <v>#N/A</v>
      </c>
      <c r="AD400" s="323" t="e">
        <f t="shared" ca="1" si="200"/>
        <v>#N/A</v>
      </c>
      <c r="AE400" s="324" t="e">
        <f t="shared" ca="1" si="179"/>
        <v>#N/A</v>
      </c>
      <c r="AG400" s="306">
        <f t="shared" ca="1" si="201"/>
        <v>1.0941839011069945</v>
      </c>
      <c r="AH400" s="304">
        <f t="shared" ca="1" si="202"/>
        <v>-8.683540308451235</v>
      </c>
    </row>
    <row r="401" spans="1:34" x14ac:dyDescent="0.2">
      <c r="A401" s="347">
        <f t="shared" ca="1" si="180"/>
        <v>1E-4</v>
      </c>
      <c r="B401" s="304">
        <f t="shared" ca="1" si="181"/>
        <v>31.902000000000157</v>
      </c>
      <c r="D401" s="306">
        <f t="shared" ca="1" si="182"/>
        <v>-0.70381009179759746</v>
      </c>
      <c r="E401" s="307">
        <f t="shared" ca="1" si="183"/>
        <v>-1.1550014906087789</v>
      </c>
      <c r="F401" s="304">
        <f t="shared" ca="1" si="184"/>
        <v>1.35254467158192</v>
      </c>
      <c r="G401" s="306">
        <f t="shared" ca="1" si="185"/>
        <v>8.3320257846874188</v>
      </c>
      <c r="H401" s="307">
        <f t="shared" ca="1" si="186"/>
        <v>-102.46281209209729</v>
      </c>
      <c r="I401" s="304">
        <f t="shared" ca="1" si="187"/>
        <v>102.80102390296089</v>
      </c>
      <c r="J401" s="306">
        <f t="shared" ca="1" si="188"/>
        <v>706.74279346460708</v>
      </c>
      <c r="K401" s="307">
        <f t="shared" ca="1" si="189"/>
        <v>-7.067542004988562</v>
      </c>
      <c r="L401" s="304">
        <f t="shared" ca="1" si="174"/>
        <v>706.77813086155163</v>
      </c>
      <c r="M401" s="306">
        <f t="shared" ca="1" si="190"/>
        <v>-1.4896572985202099</v>
      </c>
      <c r="N401" s="304">
        <f t="shared" ca="1" si="191"/>
        <v>-85.351076126067795</v>
      </c>
      <c r="P401" s="310">
        <f t="shared" ca="1" si="192"/>
        <v>23</v>
      </c>
      <c r="Q401" s="304">
        <f t="shared" ca="1" si="193"/>
        <v>0</v>
      </c>
      <c r="R401" s="306">
        <f t="shared" ca="1" si="194"/>
        <v>0</v>
      </c>
      <c r="S401" s="307">
        <f t="shared" ca="1" si="195"/>
        <v>3.0549999999999997</v>
      </c>
      <c r="T401" s="304">
        <f t="shared" ca="1" si="175"/>
        <v>29.969549999999998</v>
      </c>
      <c r="U401" s="311">
        <f t="shared" ca="1" si="176"/>
        <v>0</v>
      </c>
      <c r="V401" s="306">
        <f t="shared" ca="1" si="177"/>
        <v>1.225866079948432</v>
      </c>
      <c r="W401" s="304">
        <f t="shared" ca="1" si="178"/>
        <v>26.52838294808743</v>
      </c>
      <c r="Y401" s="314" t="str">
        <f t="shared" ca="1" si="196"/>
        <v/>
      </c>
      <c r="Z401" s="315" t="str">
        <f t="shared" ca="1" si="197"/>
        <v/>
      </c>
      <c r="AA401" s="316" t="str">
        <f t="shared" ca="1" si="198"/>
        <v/>
      </c>
      <c r="AC401" s="310" t="e">
        <f t="shared" ca="1" si="199"/>
        <v>#N/A</v>
      </c>
      <c r="AD401" s="323" t="e">
        <f t="shared" ca="1" si="200"/>
        <v>#N/A</v>
      </c>
      <c r="AE401" s="324" t="e">
        <f t="shared" ca="1" si="179"/>
        <v>#N/A</v>
      </c>
      <c r="AG401" s="306">
        <f t="shared" ca="1" si="201"/>
        <v>1.0941571336141838</v>
      </c>
      <c r="AH401" s="304">
        <f t="shared" ca="1" si="202"/>
        <v>-8.6835676909252228</v>
      </c>
    </row>
    <row r="402" spans="1:34" x14ac:dyDescent="0.2">
      <c r="A402" s="347">
        <f t="shared" ca="1" si="180"/>
        <v>1E-4</v>
      </c>
      <c r="B402" s="304">
        <f t="shared" ca="1" si="181"/>
        <v>31.902100000000157</v>
      </c>
      <c r="D402" s="306">
        <f t="shared" ca="1" si="182"/>
        <v>-0.70380561696073018</v>
      </c>
      <c r="E402" s="307">
        <f t="shared" ca="1" si="183"/>
        <v>-1.154973654241358</v>
      </c>
      <c r="F402" s="304">
        <f t="shared" ca="1" si="184"/>
        <v>1.3525185723150386</v>
      </c>
      <c r="G402" s="306">
        <f t="shared" ca="1" si="185"/>
        <v>8.331955404125722</v>
      </c>
      <c r="H402" s="307">
        <f t="shared" ca="1" si="186"/>
        <v>-102.46292758946272</v>
      </c>
      <c r="I402" s="304">
        <f t="shared" ca="1" si="187"/>
        <v>102.80113331602828</v>
      </c>
      <c r="J402" s="306">
        <f t="shared" ca="1" si="188"/>
        <v>706.74279346460708</v>
      </c>
      <c r="K402" s="307">
        <f t="shared" ca="1" si="189"/>
        <v>-7.0777882919726398</v>
      </c>
      <c r="L402" s="304">
        <f t="shared" ca="1" si="174"/>
        <v>706.77823339521592</v>
      </c>
      <c r="M402" s="306">
        <f t="shared" ca="1" si="190"/>
        <v>-1.4896580719560091</v>
      </c>
      <c r="N402" s="304">
        <f t="shared" ca="1" si="191"/>
        <v>-85.351120440674819</v>
      </c>
      <c r="P402" s="310">
        <f t="shared" ca="1" si="192"/>
        <v>23</v>
      </c>
      <c r="Q402" s="304">
        <f t="shared" ca="1" si="193"/>
        <v>0</v>
      </c>
      <c r="R402" s="306">
        <f t="shared" ca="1" si="194"/>
        <v>0</v>
      </c>
      <c r="S402" s="307">
        <f t="shared" ca="1" si="195"/>
        <v>3.0549999999999997</v>
      </c>
      <c r="T402" s="304">
        <f t="shared" ca="1" si="175"/>
        <v>29.969549999999998</v>
      </c>
      <c r="U402" s="311">
        <f t="shared" ca="1" si="176"/>
        <v>0</v>
      </c>
      <c r="V402" s="306">
        <f t="shared" ca="1" si="177"/>
        <v>1.2258673360067984</v>
      </c>
      <c r="W402" s="304">
        <f t="shared" ca="1" si="178"/>
        <v>26.528466599251143</v>
      </c>
      <c r="Y402" s="314" t="str">
        <f t="shared" ca="1" si="196"/>
        <v/>
      </c>
      <c r="Z402" s="315" t="str">
        <f t="shared" ca="1" si="197"/>
        <v/>
      </c>
      <c r="AA402" s="316" t="str">
        <f t="shared" ca="1" si="198"/>
        <v/>
      </c>
      <c r="AC402" s="310" t="e">
        <f t="shared" ca="1" si="199"/>
        <v>#N/A</v>
      </c>
      <c r="AD402" s="323" t="e">
        <f t="shared" ca="1" si="200"/>
        <v>#N/A</v>
      </c>
      <c r="AE402" s="324" t="e">
        <f t="shared" ca="1" si="179"/>
        <v>#N/A</v>
      </c>
      <c r="AG402" s="306">
        <f t="shared" ca="1" si="201"/>
        <v>1.0941303664845226</v>
      </c>
      <c r="AH402" s="304">
        <f t="shared" ca="1" si="202"/>
        <v>-8.6835950730237101</v>
      </c>
    </row>
    <row r="403" spans="1:34" x14ac:dyDescent="0.2">
      <c r="A403" s="347">
        <f t="shared" ca="1" si="180"/>
        <v>1E-4</v>
      </c>
      <c r="B403" s="304">
        <f t="shared" ca="1" si="181"/>
        <v>31.902200000000157</v>
      </c>
      <c r="D403" s="306">
        <f t="shared" ca="1" si="182"/>
        <v>-0.70380114212158551</v>
      </c>
      <c r="E403" s="307">
        <f t="shared" ca="1" si="183"/>
        <v>-1.1549458182557117</v>
      </c>
      <c r="F403" s="304">
        <f t="shared" ca="1" si="184"/>
        <v>1.3524924734570629</v>
      </c>
      <c r="G403" s="306">
        <f t="shared" ca="1" si="185"/>
        <v>8.331885024011509</v>
      </c>
      <c r="H403" s="307">
        <f t="shared" ca="1" si="186"/>
        <v>-102.46304308404454</v>
      </c>
      <c r="I403" s="304">
        <f t="shared" ca="1" si="187"/>
        <v>102.80124272641901</v>
      </c>
      <c r="J403" s="306">
        <f t="shared" ca="1" si="188"/>
        <v>706.74279346460708</v>
      </c>
      <c r="K403" s="307">
        <f t="shared" ca="1" si="189"/>
        <v>-7.0880345905063153</v>
      </c>
      <c r="L403" s="304">
        <f t="shared" ca="1" si="174"/>
        <v>706.77833607752325</v>
      </c>
      <c r="M403" s="306">
        <f t="shared" ca="1" si="190"/>
        <v>-1.4896588453836286</v>
      </c>
      <c r="N403" s="304">
        <f t="shared" ca="1" si="191"/>
        <v>-85.351164754813169</v>
      </c>
      <c r="P403" s="310">
        <f t="shared" ca="1" si="192"/>
        <v>23</v>
      </c>
      <c r="Q403" s="304">
        <f t="shared" ca="1" si="193"/>
        <v>0</v>
      </c>
      <c r="R403" s="306">
        <f t="shared" ca="1" si="194"/>
        <v>0</v>
      </c>
      <c r="S403" s="307">
        <f t="shared" ca="1" si="195"/>
        <v>3.0549999999999997</v>
      </c>
      <c r="T403" s="304">
        <f t="shared" ca="1" si="175"/>
        <v>29.969549999999998</v>
      </c>
      <c r="U403" s="311">
        <f t="shared" ca="1" si="176"/>
        <v>0</v>
      </c>
      <c r="V403" s="306">
        <f t="shared" ca="1" si="177"/>
        <v>1.2258685920678682</v>
      </c>
      <c r="W403" s="304">
        <f t="shared" ca="1" si="178"/>
        <v>26.528550249267717</v>
      </c>
      <c r="Y403" s="314" t="str">
        <f t="shared" ca="1" si="196"/>
        <v/>
      </c>
      <c r="Z403" s="315" t="str">
        <f t="shared" ca="1" si="197"/>
        <v/>
      </c>
      <c r="AA403" s="316" t="str">
        <f t="shared" ca="1" si="198"/>
        <v/>
      </c>
      <c r="AC403" s="310" t="e">
        <f t="shared" ca="1" si="199"/>
        <v>#N/A</v>
      </c>
      <c r="AD403" s="323" t="e">
        <f t="shared" ca="1" si="200"/>
        <v>#N/A</v>
      </c>
      <c r="AE403" s="324" t="e">
        <f t="shared" ca="1" si="179"/>
        <v>#N/A</v>
      </c>
      <c r="AG403" s="306">
        <f t="shared" ca="1" si="201"/>
        <v>1.0941035997180126</v>
      </c>
      <c r="AH403" s="304">
        <f t="shared" ca="1" si="202"/>
        <v>-8.6836224547466916</v>
      </c>
    </row>
    <row r="404" spans="1:34" x14ac:dyDescent="0.2">
      <c r="A404" s="347">
        <f t="shared" ca="1" si="180"/>
        <v>1E-4</v>
      </c>
      <c r="B404" s="304">
        <f t="shared" ca="1" si="181"/>
        <v>31.902300000000157</v>
      </c>
      <c r="D404" s="306">
        <f t="shared" ca="1" si="182"/>
        <v>-0.70379666728016554</v>
      </c>
      <c r="E404" s="307">
        <f t="shared" ca="1" si="183"/>
        <v>-1.1549179826518223</v>
      </c>
      <c r="F404" s="304">
        <f t="shared" ca="1" si="184"/>
        <v>1.3524663750079788</v>
      </c>
      <c r="G404" s="306">
        <f t="shared" ca="1" si="185"/>
        <v>8.3318146443447816</v>
      </c>
      <c r="H404" s="307">
        <f t="shared" ca="1" si="186"/>
        <v>-102.46315857584281</v>
      </c>
      <c r="I404" s="304">
        <f t="shared" ca="1" si="187"/>
        <v>102.80135213413308</v>
      </c>
      <c r="J404" s="306">
        <f t="shared" ca="1" si="188"/>
        <v>706.74279346460708</v>
      </c>
      <c r="K404" s="307">
        <f t="shared" ca="1" si="189"/>
        <v>-7.0982809005893097</v>
      </c>
      <c r="L404" s="304">
        <f t="shared" ca="1" si="174"/>
        <v>706.7784389084743</v>
      </c>
      <c r="M404" s="306">
        <f t="shared" ca="1" si="190"/>
        <v>-1.4896596188030686</v>
      </c>
      <c r="N404" s="304">
        <f t="shared" ca="1" si="191"/>
        <v>-85.351209068482888</v>
      </c>
      <c r="P404" s="310">
        <f t="shared" ca="1" si="192"/>
        <v>23</v>
      </c>
      <c r="Q404" s="304">
        <f t="shared" ca="1" si="193"/>
        <v>0</v>
      </c>
      <c r="R404" s="306">
        <f t="shared" ca="1" si="194"/>
        <v>0</v>
      </c>
      <c r="S404" s="307">
        <f t="shared" ca="1" si="195"/>
        <v>3.0549999999999997</v>
      </c>
      <c r="T404" s="304">
        <f t="shared" ca="1" si="175"/>
        <v>29.969549999999998</v>
      </c>
      <c r="U404" s="311">
        <f t="shared" ca="1" si="176"/>
        <v>0</v>
      </c>
      <c r="V404" s="306">
        <f t="shared" ca="1" si="177"/>
        <v>1.2258698481316415</v>
      </c>
      <c r="W404" s="304">
        <f t="shared" ca="1" si="178"/>
        <v>26.528633898137151</v>
      </c>
      <c r="Y404" s="314" t="str">
        <f t="shared" ca="1" si="196"/>
        <v/>
      </c>
      <c r="Z404" s="315" t="str">
        <f t="shared" ca="1" si="197"/>
        <v/>
      </c>
      <c r="AA404" s="316" t="str">
        <f t="shared" ca="1" si="198"/>
        <v/>
      </c>
      <c r="AC404" s="310" t="e">
        <f t="shared" ca="1" si="199"/>
        <v>#N/A</v>
      </c>
      <c r="AD404" s="323" t="e">
        <f t="shared" ca="1" si="200"/>
        <v>#N/A</v>
      </c>
      <c r="AE404" s="324" t="e">
        <f t="shared" ca="1" si="179"/>
        <v>#N/A</v>
      </c>
      <c r="AG404" s="306">
        <f t="shared" ca="1" si="201"/>
        <v>1.0940768333146451</v>
      </c>
      <c r="AH404" s="304">
        <f t="shared" ca="1" si="202"/>
        <v>-8.6836498360941796</v>
      </c>
    </row>
    <row r="405" spans="1:34" x14ac:dyDescent="0.2">
      <c r="A405" s="347">
        <f t="shared" ca="1" si="180"/>
        <v>1E-4</v>
      </c>
      <c r="B405" s="304">
        <f t="shared" ca="1" si="181"/>
        <v>31.902400000000156</v>
      </c>
      <c r="D405" s="306">
        <f t="shared" ca="1" si="182"/>
        <v>-0.70379219243647007</v>
      </c>
      <c r="E405" s="307">
        <f t="shared" ca="1" si="183"/>
        <v>-1.1548901474296969</v>
      </c>
      <c r="F405" s="304">
        <f t="shared" ca="1" si="184"/>
        <v>1.352440276967793</v>
      </c>
      <c r="G405" s="306">
        <f t="shared" ca="1" si="185"/>
        <v>8.331744265125538</v>
      </c>
      <c r="H405" s="307">
        <f t="shared" ca="1" si="186"/>
        <v>-102.46327406485756</v>
      </c>
      <c r="I405" s="304">
        <f t="shared" ca="1" si="187"/>
        <v>102.80146153917056</v>
      </c>
      <c r="J405" s="306">
        <f t="shared" ca="1" si="188"/>
        <v>706.74279346460708</v>
      </c>
      <c r="K405" s="307">
        <f t="shared" ca="1" si="189"/>
        <v>-7.1085272222213449</v>
      </c>
      <c r="L405" s="304">
        <f t="shared" ca="1" si="174"/>
        <v>706.7785418880693</v>
      </c>
      <c r="M405" s="306">
        <f t="shared" ca="1" si="190"/>
        <v>-1.4896603922143294</v>
      </c>
      <c r="N405" s="304">
        <f t="shared" ca="1" si="191"/>
        <v>-85.351253381683961</v>
      </c>
      <c r="P405" s="310">
        <f t="shared" ca="1" si="192"/>
        <v>23</v>
      </c>
      <c r="Q405" s="304">
        <f t="shared" ca="1" si="193"/>
        <v>0</v>
      </c>
      <c r="R405" s="306">
        <f t="shared" ca="1" si="194"/>
        <v>0</v>
      </c>
      <c r="S405" s="307">
        <f t="shared" ca="1" si="195"/>
        <v>3.0549999999999997</v>
      </c>
      <c r="T405" s="304">
        <f t="shared" ca="1" si="175"/>
        <v>29.969549999999998</v>
      </c>
      <c r="U405" s="311">
        <f t="shared" ca="1" si="176"/>
        <v>0</v>
      </c>
      <c r="V405" s="306">
        <f t="shared" ca="1" si="177"/>
        <v>1.2258711041981176</v>
      </c>
      <c r="W405" s="304">
        <f t="shared" ca="1" si="178"/>
        <v>26.528717545859461</v>
      </c>
      <c r="Y405" s="314" t="str">
        <f t="shared" ca="1" si="196"/>
        <v/>
      </c>
      <c r="Z405" s="315" t="str">
        <f t="shared" ca="1" si="197"/>
        <v/>
      </c>
      <c r="AA405" s="316" t="str">
        <f t="shared" ca="1" si="198"/>
        <v/>
      </c>
      <c r="AC405" s="310" t="e">
        <f t="shared" ca="1" si="199"/>
        <v>#N/A</v>
      </c>
      <c r="AD405" s="323" t="e">
        <f t="shared" ca="1" si="200"/>
        <v>#N/A</v>
      </c>
      <c r="AE405" s="324" t="e">
        <f t="shared" ca="1" si="179"/>
        <v>#N/A</v>
      </c>
      <c r="AG405" s="306">
        <f t="shared" ca="1" si="201"/>
        <v>1.0940500672744218</v>
      </c>
      <c r="AH405" s="304">
        <f t="shared" ca="1" si="202"/>
        <v>-8.6836772170661707</v>
      </c>
    </row>
    <row r="406" spans="1:34" x14ac:dyDescent="0.2">
      <c r="A406" s="347">
        <f t="shared" ca="1" si="180"/>
        <v>1E-4</v>
      </c>
      <c r="B406" s="304">
        <f t="shared" ca="1" si="181"/>
        <v>31.902500000000156</v>
      </c>
      <c r="D406" s="306">
        <f t="shared" ca="1" si="182"/>
        <v>-0.70378771759049896</v>
      </c>
      <c r="E406" s="307">
        <f t="shared" ca="1" si="183"/>
        <v>-1.1548623125893265</v>
      </c>
      <c r="F406" s="304">
        <f t="shared" ca="1" si="184"/>
        <v>1.3524141793364972</v>
      </c>
      <c r="G406" s="306">
        <f t="shared" ca="1" si="185"/>
        <v>8.3316738863537783</v>
      </c>
      <c r="H406" s="307">
        <f t="shared" ca="1" si="186"/>
        <v>-102.46338955108882</v>
      </c>
      <c r="I406" s="304">
        <f t="shared" ca="1" si="187"/>
        <v>102.80157094153147</v>
      </c>
      <c r="J406" s="306">
        <f t="shared" ca="1" si="188"/>
        <v>706.74279346460708</v>
      </c>
      <c r="K406" s="307">
        <f t="shared" ca="1" si="189"/>
        <v>-7.1187735554021421</v>
      </c>
      <c r="L406" s="304">
        <f t="shared" ca="1" si="174"/>
        <v>706.7786450163087</v>
      </c>
      <c r="M406" s="306">
        <f t="shared" ca="1" si="190"/>
        <v>-1.4896611656174112</v>
      </c>
      <c r="N406" s="304">
        <f t="shared" ca="1" si="191"/>
        <v>-85.351297694416402</v>
      </c>
      <c r="P406" s="310">
        <f t="shared" ca="1" si="192"/>
        <v>23</v>
      </c>
      <c r="Q406" s="304">
        <f t="shared" ca="1" si="193"/>
        <v>0</v>
      </c>
      <c r="R406" s="306">
        <f t="shared" ca="1" si="194"/>
        <v>0</v>
      </c>
      <c r="S406" s="307">
        <f t="shared" ca="1" si="195"/>
        <v>3.0549999999999997</v>
      </c>
      <c r="T406" s="304">
        <f t="shared" ca="1" si="175"/>
        <v>29.969549999999998</v>
      </c>
      <c r="U406" s="311">
        <f t="shared" ca="1" si="176"/>
        <v>0</v>
      </c>
      <c r="V406" s="306">
        <f t="shared" ca="1" si="177"/>
        <v>1.225872360267297</v>
      </c>
      <c r="W406" s="304">
        <f t="shared" ca="1" si="178"/>
        <v>26.528801192434649</v>
      </c>
      <c r="Y406" s="314" t="str">
        <f t="shared" ca="1" si="196"/>
        <v/>
      </c>
      <c r="Z406" s="315" t="str">
        <f t="shared" ca="1" si="197"/>
        <v/>
      </c>
      <c r="AA406" s="316" t="str">
        <f t="shared" ca="1" si="198"/>
        <v/>
      </c>
      <c r="AC406" s="310" t="e">
        <f t="shared" ca="1" si="199"/>
        <v>#N/A</v>
      </c>
      <c r="AD406" s="323" t="e">
        <f t="shared" ca="1" si="200"/>
        <v>#N/A</v>
      </c>
      <c r="AE406" s="324" t="e">
        <f t="shared" ca="1" si="179"/>
        <v>#N/A</v>
      </c>
      <c r="AG406" s="306">
        <f t="shared" ca="1" si="201"/>
        <v>1.0940233015973373</v>
      </c>
      <c r="AH406" s="304">
        <f t="shared" ca="1" si="202"/>
        <v>-8.6837045976626719</v>
      </c>
    </row>
    <row r="407" spans="1:34" x14ac:dyDescent="0.2">
      <c r="A407" s="347">
        <f t="shared" ca="1" si="180"/>
        <v>1E-4</v>
      </c>
      <c r="B407" s="304">
        <f t="shared" ca="1" si="181"/>
        <v>31.902600000000156</v>
      </c>
      <c r="D407" s="306">
        <f t="shared" ca="1" si="182"/>
        <v>-0.70378324274225201</v>
      </c>
      <c r="E407" s="307">
        <f t="shared" ca="1" si="183"/>
        <v>-1.1548344781307129</v>
      </c>
      <c r="F407" s="304">
        <f t="shared" ca="1" si="184"/>
        <v>1.3523880821140932</v>
      </c>
      <c r="G407" s="306">
        <f t="shared" ca="1" si="185"/>
        <v>8.3316035080295041</v>
      </c>
      <c r="H407" s="307">
        <f t="shared" ca="1" si="186"/>
        <v>-102.46350503453664</v>
      </c>
      <c r="I407" s="304">
        <f t="shared" ca="1" si="187"/>
        <v>102.80168034121584</v>
      </c>
      <c r="J407" s="306">
        <f t="shared" ca="1" si="188"/>
        <v>706.74279346460708</v>
      </c>
      <c r="K407" s="307">
        <f t="shared" ca="1" si="189"/>
        <v>-7.1290199001314232</v>
      </c>
      <c r="L407" s="304">
        <f t="shared" ca="1" si="174"/>
        <v>706.77874829319308</v>
      </c>
      <c r="M407" s="306">
        <f t="shared" ca="1" si="190"/>
        <v>-1.4896619390123138</v>
      </c>
      <c r="N407" s="304">
        <f t="shared" ca="1" si="191"/>
        <v>-85.351342006680213</v>
      </c>
      <c r="P407" s="310">
        <f t="shared" ca="1" si="192"/>
        <v>23</v>
      </c>
      <c r="Q407" s="304">
        <f t="shared" ca="1" si="193"/>
        <v>0</v>
      </c>
      <c r="R407" s="306">
        <f t="shared" ca="1" si="194"/>
        <v>0</v>
      </c>
      <c r="S407" s="307">
        <f t="shared" ca="1" si="195"/>
        <v>3.0549999999999997</v>
      </c>
      <c r="T407" s="304">
        <f t="shared" ca="1" si="175"/>
        <v>29.969549999999998</v>
      </c>
      <c r="U407" s="311">
        <f t="shared" ca="1" si="176"/>
        <v>0</v>
      </c>
      <c r="V407" s="306">
        <f t="shared" ca="1" si="177"/>
        <v>1.2258736163391795</v>
      </c>
      <c r="W407" s="304">
        <f t="shared" ca="1" si="178"/>
        <v>26.52888483786273</v>
      </c>
      <c r="Y407" s="314" t="str">
        <f t="shared" ca="1" si="196"/>
        <v/>
      </c>
      <c r="Z407" s="315" t="str">
        <f t="shared" ca="1" si="197"/>
        <v/>
      </c>
      <c r="AA407" s="316" t="str">
        <f t="shared" ca="1" si="198"/>
        <v/>
      </c>
      <c r="AC407" s="310" t="e">
        <f t="shared" ca="1" si="199"/>
        <v>#N/A</v>
      </c>
      <c r="AD407" s="323" t="e">
        <f t="shared" ca="1" si="200"/>
        <v>#N/A</v>
      </c>
      <c r="AE407" s="324" t="e">
        <f t="shared" ca="1" si="179"/>
        <v>#N/A</v>
      </c>
      <c r="AG407" s="306">
        <f t="shared" ca="1" si="201"/>
        <v>1.0939965362833881</v>
      </c>
      <c r="AH407" s="304">
        <f t="shared" ca="1" si="202"/>
        <v>-8.6837319778836832</v>
      </c>
    </row>
    <row r="408" spans="1:34" x14ac:dyDescent="0.2">
      <c r="A408" s="347">
        <f t="shared" ca="1" si="180"/>
        <v>1E-4</v>
      </c>
      <c r="B408" s="304">
        <f t="shared" ca="1" si="181"/>
        <v>31.902700000000156</v>
      </c>
      <c r="D408" s="306">
        <f t="shared" ca="1" si="182"/>
        <v>-0.70377876789173299</v>
      </c>
      <c r="E408" s="307">
        <f t="shared" ca="1" si="183"/>
        <v>-1.1548066440538509</v>
      </c>
      <c r="F408" s="304">
        <f t="shared" ca="1" si="184"/>
        <v>1.3523619853005788</v>
      </c>
      <c r="G408" s="306">
        <f t="shared" ca="1" si="185"/>
        <v>8.3315331301527156</v>
      </c>
      <c r="H408" s="307">
        <f t="shared" ca="1" si="186"/>
        <v>-102.46362051520104</v>
      </c>
      <c r="I408" s="304">
        <f t="shared" ca="1" si="187"/>
        <v>102.80178973822373</v>
      </c>
      <c r="J408" s="306">
        <f t="shared" ca="1" si="188"/>
        <v>706.74279346460708</v>
      </c>
      <c r="K408" s="307">
        <f t="shared" ca="1" si="189"/>
        <v>-7.1392662564089102</v>
      </c>
      <c r="L408" s="304">
        <f t="shared" ca="1" si="174"/>
        <v>706.77885171872265</v>
      </c>
      <c r="M408" s="306">
        <f t="shared" ca="1" si="190"/>
        <v>-1.4896627123990374</v>
      </c>
      <c r="N408" s="304">
        <f t="shared" ca="1" si="191"/>
        <v>-85.351386318475406</v>
      </c>
      <c r="P408" s="310">
        <f t="shared" ca="1" si="192"/>
        <v>23</v>
      </c>
      <c r="Q408" s="304">
        <f t="shared" ca="1" si="193"/>
        <v>0</v>
      </c>
      <c r="R408" s="306">
        <f t="shared" ca="1" si="194"/>
        <v>0</v>
      </c>
      <c r="S408" s="307">
        <f t="shared" ca="1" si="195"/>
        <v>3.0549999999999997</v>
      </c>
      <c r="T408" s="304">
        <f t="shared" ca="1" si="175"/>
        <v>29.969549999999998</v>
      </c>
      <c r="U408" s="311">
        <f t="shared" ca="1" si="176"/>
        <v>0</v>
      </c>
      <c r="V408" s="306">
        <f t="shared" ca="1" si="177"/>
        <v>1.2258748724137654</v>
      </c>
      <c r="W408" s="304">
        <f t="shared" ca="1" si="178"/>
        <v>26.528968482143725</v>
      </c>
      <c r="Y408" s="314" t="str">
        <f t="shared" ca="1" si="196"/>
        <v/>
      </c>
      <c r="Z408" s="315" t="str">
        <f t="shared" ca="1" si="197"/>
        <v/>
      </c>
      <c r="AA408" s="316" t="str">
        <f t="shared" ca="1" si="198"/>
        <v/>
      </c>
      <c r="AC408" s="310" t="e">
        <f t="shared" ca="1" si="199"/>
        <v>#N/A</v>
      </c>
      <c r="AD408" s="323" t="e">
        <f t="shared" ca="1" si="200"/>
        <v>#N/A</v>
      </c>
      <c r="AE408" s="324" t="e">
        <f t="shared" ca="1" si="179"/>
        <v>#N/A</v>
      </c>
      <c r="AG408" s="306">
        <f t="shared" ca="1" si="201"/>
        <v>1.0939697713325778</v>
      </c>
      <c r="AH408" s="304">
        <f t="shared" ca="1" si="202"/>
        <v>-8.6837593577292083</v>
      </c>
    </row>
    <row r="409" spans="1:34" x14ac:dyDescent="0.2">
      <c r="A409" s="347">
        <f t="shared" ca="1" si="180"/>
        <v>1E-4</v>
      </c>
      <c r="B409" s="304">
        <f t="shared" ca="1" si="181"/>
        <v>31.902800000000155</v>
      </c>
      <c r="D409" s="306">
        <f t="shared" ca="1" si="182"/>
        <v>-0.70377429303894212</v>
      </c>
      <c r="E409" s="307">
        <f t="shared" ca="1" si="183"/>
        <v>-1.1547788103587298</v>
      </c>
      <c r="F409" s="304">
        <f t="shared" ca="1" si="184"/>
        <v>1.3523358888959451</v>
      </c>
      <c r="G409" s="306">
        <f t="shared" ca="1" si="185"/>
        <v>8.3314627527234109</v>
      </c>
      <c r="H409" s="307">
        <f t="shared" ca="1" si="186"/>
        <v>-102.46373599308208</v>
      </c>
      <c r="I409" s="304">
        <f t="shared" ca="1" si="187"/>
        <v>102.80189913255514</v>
      </c>
      <c r="J409" s="306">
        <f t="shared" ca="1" si="188"/>
        <v>706.74279346460708</v>
      </c>
      <c r="K409" s="307">
        <f t="shared" ca="1" si="189"/>
        <v>-7.1495126242343243</v>
      </c>
      <c r="L409" s="304">
        <f t="shared" ca="1" si="174"/>
        <v>706.77895529289799</v>
      </c>
      <c r="M409" s="306">
        <f t="shared" ca="1" si="190"/>
        <v>-1.4896634857775821</v>
      </c>
      <c r="N409" s="304">
        <f t="shared" ca="1" si="191"/>
        <v>-85.351430629801996</v>
      </c>
      <c r="P409" s="310">
        <f t="shared" ca="1" si="192"/>
        <v>23</v>
      </c>
      <c r="Q409" s="304">
        <f t="shared" ca="1" si="193"/>
        <v>0</v>
      </c>
      <c r="R409" s="306">
        <f t="shared" ca="1" si="194"/>
        <v>0</v>
      </c>
      <c r="S409" s="307">
        <f t="shared" ca="1" si="195"/>
        <v>3.0549999999999997</v>
      </c>
      <c r="T409" s="304">
        <f t="shared" ca="1" si="175"/>
        <v>29.969549999999998</v>
      </c>
      <c r="U409" s="311">
        <f t="shared" ca="1" si="176"/>
        <v>0</v>
      </c>
      <c r="V409" s="306">
        <f t="shared" ca="1" si="177"/>
        <v>1.225876128491054</v>
      </c>
      <c r="W409" s="304">
        <f t="shared" ca="1" si="178"/>
        <v>26.529052125277616</v>
      </c>
      <c r="Y409" s="314" t="str">
        <f t="shared" ca="1" si="196"/>
        <v/>
      </c>
      <c r="Z409" s="315" t="str">
        <f t="shared" ca="1" si="197"/>
        <v/>
      </c>
      <c r="AA409" s="316" t="str">
        <f t="shared" ca="1" si="198"/>
        <v/>
      </c>
      <c r="AC409" s="310" t="e">
        <f t="shared" ca="1" si="199"/>
        <v>#N/A</v>
      </c>
      <c r="AD409" s="323" t="e">
        <f t="shared" ca="1" si="200"/>
        <v>#N/A</v>
      </c>
      <c r="AE409" s="324" t="e">
        <f t="shared" ca="1" si="179"/>
        <v>#N/A</v>
      </c>
      <c r="AG409" s="306">
        <f t="shared" ca="1" si="201"/>
        <v>1.0939430067448903</v>
      </c>
      <c r="AH409" s="304">
        <f t="shared" ca="1" si="202"/>
        <v>-8.6837867371992559</v>
      </c>
    </row>
    <row r="410" spans="1:34" x14ac:dyDescent="0.2">
      <c r="A410" s="347">
        <f t="shared" ca="1" si="180"/>
        <v>1E-4</v>
      </c>
      <c r="B410" s="304">
        <f t="shared" ca="1" si="181"/>
        <v>31.902900000000155</v>
      </c>
      <c r="D410" s="306">
        <f t="shared" ca="1" si="182"/>
        <v>-0.70376981818387851</v>
      </c>
      <c r="E410" s="307">
        <f t="shared" ca="1" si="183"/>
        <v>-1.1547509770453619</v>
      </c>
      <c r="F410" s="304">
        <f t="shared" ca="1" si="184"/>
        <v>1.3523097929002021</v>
      </c>
      <c r="G410" s="306">
        <f t="shared" ca="1" si="185"/>
        <v>8.3313923757415917</v>
      </c>
      <c r="H410" s="307">
        <f t="shared" ca="1" si="186"/>
        <v>-102.46385146817978</v>
      </c>
      <c r="I410" s="304">
        <f t="shared" ca="1" si="187"/>
        <v>102.80200852421014</v>
      </c>
      <c r="J410" s="306">
        <f t="shared" ca="1" si="188"/>
        <v>706.74279346460708</v>
      </c>
      <c r="K410" s="307">
        <f t="shared" ca="1" si="189"/>
        <v>-7.1597590036073875</v>
      </c>
      <c r="L410" s="304">
        <f t="shared" ca="1" si="174"/>
        <v>706.77905901571955</v>
      </c>
      <c r="M410" s="306">
        <f t="shared" ca="1" si="190"/>
        <v>-1.4896642591479483</v>
      </c>
      <c r="N410" s="304">
        <f t="shared" ca="1" si="191"/>
        <v>-85.351474940659969</v>
      </c>
      <c r="P410" s="310">
        <f t="shared" ca="1" si="192"/>
        <v>23</v>
      </c>
      <c r="Q410" s="304">
        <f t="shared" ca="1" si="193"/>
        <v>0</v>
      </c>
      <c r="R410" s="306">
        <f t="shared" ca="1" si="194"/>
        <v>0</v>
      </c>
      <c r="S410" s="307">
        <f t="shared" ca="1" si="195"/>
        <v>3.0549999999999997</v>
      </c>
      <c r="T410" s="304">
        <f t="shared" ca="1" si="175"/>
        <v>29.969549999999998</v>
      </c>
      <c r="U410" s="311">
        <f t="shared" ca="1" si="176"/>
        <v>0</v>
      </c>
      <c r="V410" s="306">
        <f t="shared" ca="1" si="177"/>
        <v>1.225877384571046</v>
      </c>
      <c r="W410" s="304">
        <f t="shared" ca="1" si="178"/>
        <v>26.529135767264446</v>
      </c>
      <c r="Y410" s="314" t="str">
        <f t="shared" ca="1" si="196"/>
        <v/>
      </c>
      <c r="Z410" s="315" t="str">
        <f t="shared" ca="1" si="197"/>
        <v/>
      </c>
      <c r="AA410" s="316" t="str">
        <f t="shared" ca="1" si="198"/>
        <v/>
      </c>
      <c r="AC410" s="310" t="e">
        <f t="shared" ca="1" si="199"/>
        <v>#N/A</v>
      </c>
      <c r="AD410" s="323" t="e">
        <f t="shared" ca="1" si="200"/>
        <v>#N/A</v>
      </c>
      <c r="AE410" s="324" t="e">
        <f t="shared" ca="1" si="179"/>
        <v>#N/A</v>
      </c>
      <c r="AG410" s="306">
        <f t="shared" ca="1" si="201"/>
        <v>1.0939162425203399</v>
      </c>
      <c r="AH410" s="304">
        <f t="shared" ca="1" si="202"/>
        <v>-8.6838141162938189</v>
      </c>
    </row>
    <row r="411" spans="1:34" x14ac:dyDescent="0.2">
      <c r="A411" s="347">
        <f t="shared" ca="1" si="180"/>
        <v>1E-4</v>
      </c>
      <c r="B411" s="304">
        <f t="shared" ca="1" si="181"/>
        <v>31.903000000000155</v>
      </c>
      <c r="D411" s="306">
        <f t="shared" ca="1" si="182"/>
        <v>-0.70376534332654317</v>
      </c>
      <c r="E411" s="307">
        <f t="shared" ca="1" si="183"/>
        <v>-1.154723144113726</v>
      </c>
      <c r="F411" s="304">
        <f t="shared" ca="1" si="184"/>
        <v>1.3522836973133323</v>
      </c>
      <c r="G411" s="306">
        <f t="shared" ca="1" si="185"/>
        <v>8.3313219992072582</v>
      </c>
      <c r="H411" s="307">
        <f t="shared" ca="1" si="186"/>
        <v>-102.46396694049419</v>
      </c>
      <c r="I411" s="304">
        <f t="shared" ca="1" si="187"/>
        <v>102.80211791318874</v>
      </c>
      <c r="J411" s="306">
        <f t="shared" ca="1" si="188"/>
        <v>706.74279346460708</v>
      </c>
      <c r="K411" s="307">
        <f t="shared" ca="1" si="189"/>
        <v>-7.1700053945278208</v>
      </c>
      <c r="L411" s="304">
        <f t="shared" ca="1" si="174"/>
        <v>706.77916288718768</v>
      </c>
      <c r="M411" s="306">
        <f t="shared" ca="1" si="190"/>
        <v>-1.4896650325101357</v>
      </c>
      <c r="N411" s="304">
        <f t="shared" ca="1" si="191"/>
        <v>-85.351519251049339</v>
      </c>
      <c r="P411" s="310">
        <f t="shared" ca="1" si="192"/>
        <v>23</v>
      </c>
      <c r="Q411" s="304">
        <f t="shared" ca="1" si="193"/>
        <v>0</v>
      </c>
      <c r="R411" s="306">
        <f t="shared" ca="1" si="194"/>
        <v>0</v>
      </c>
      <c r="S411" s="307">
        <f t="shared" ca="1" si="195"/>
        <v>3.0549999999999997</v>
      </c>
      <c r="T411" s="304">
        <f t="shared" ca="1" si="175"/>
        <v>29.969549999999998</v>
      </c>
      <c r="U411" s="311">
        <f t="shared" ca="1" si="176"/>
        <v>0</v>
      </c>
      <c r="V411" s="306">
        <f t="shared" ca="1" si="177"/>
        <v>1.2258786406537412</v>
      </c>
      <c r="W411" s="304">
        <f t="shared" ca="1" si="178"/>
        <v>26.529219408104204</v>
      </c>
      <c r="Y411" s="314" t="str">
        <f t="shared" ca="1" si="196"/>
        <v/>
      </c>
      <c r="Z411" s="315" t="str">
        <f t="shared" ca="1" si="197"/>
        <v/>
      </c>
      <c r="AA411" s="316" t="str">
        <f t="shared" ca="1" si="198"/>
        <v/>
      </c>
      <c r="AC411" s="310" t="e">
        <f t="shared" ca="1" si="199"/>
        <v>#N/A</v>
      </c>
      <c r="AD411" s="323" t="e">
        <f t="shared" ca="1" si="200"/>
        <v>#N/A</v>
      </c>
      <c r="AE411" s="324" t="e">
        <f t="shared" ca="1" si="179"/>
        <v>#N/A</v>
      </c>
      <c r="AG411" s="306">
        <f t="shared" ca="1" si="201"/>
        <v>1.0938894786589053</v>
      </c>
      <c r="AH411" s="304">
        <f t="shared" ca="1" si="202"/>
        <v>-8.6838414950129135</v>
      </c>
    </row>
    <row r="412" spans="1:34" x14ac:dyDescent="0.2">
      <c r="A412" s="347">
        <f t="shared" ca="1" si="180"/>
        <v>1E-4</v>
      </c>
      <c r="B412" s="304">
        <f t="shared" ca="1" si="181"/>
        <v>31.903100000000155</v>
      </c>
      <c r="D412" s="306">
        <f t="shared" ca="1" si="182"/>
        <v>-0.70376086846693897</v>
      </c>
      <c r="E412" s="307">
        <f t="shared" ca="1" si="183"/>
        <v>-1.1546953115638328</v>
      </c>
      <c r="F412" s="304">
        <f t="shared" ca="1" si="184"/>
        <v>1.3522576021353465</v>
      </c>
      <c r="G412" s="306">
        <f t="shared" ca="1" si="185"/>
        <v>8.3312516231204121</v>
      </c>
      <c r="H412" s="307">
        <f t="shared" ca="1" si="186"/>
        <v>-102.46408241002534</v>
      </c>
      <c r="I412" s="304">
        <f t="shared" ca="1" si="187"/>
        <v>102.80222729949098</v>
      </c>
      <c r="J412" s="306">
        <f t="shared" ca="1" si="188"/>
        <v>706.74279346460708</v>
      </c>
      <c r="K412" s="307">
        <f t="shared" ca="1" si="189"/>
        <v>-7.1802517969953472</v>
      </c>
      <c r="L412" s="304">
        <f t="shared" ca="1" si="174"/>
        <v>706.77926690730294</v>
      </c>
      <c r="M412" s="306">
        <f t="shared" ca="1" si="190"/>
        <v>-1.4896658058641445</v>
      </c>
      <c r="N412" s="304">
        <f t="shared" ca="1" si="191"/>
        <v>-85.351563560970121</v>
      </c>
      <c r="P412" s="310">
        <f t="shared" ca="1" si="192"/>
        <v>23</v>
      </c>
      <c r="Q412" s="304">
        <f t="shared" ca="1" si="193"/>
        <v>0</v>
      </c>
      <c r="R412" s="306">
        <f t="shared" ca="1" si="194"/>
        <v>0</v>
      </c>
      <c r="S412" s="307">
        <f t="shared" ca="1" si="195"/>
        <v>3.0549999999999997</v>
      </c>
      <c r="T412" s="304">
        <f t="shared" ca="1" si="175"/>
        <v>29.969549999999998</v>
      </c>
      <c r="U412" s="311">
        <f t="shared" ca="1" si="176"/>
        <v>0</v>
      </c>
      <c r="V412" s="306">
        <f t="shared" ca="1" si="177"/>
        <v>1.2258798967391393</v>
      </c>
      <c r="W412" s="304">
        <f t="shared" ca="1" si="178"/>
        <v>26.529303047796894</v>
      </c>
      <c r="Y412" s="314" t="str">
        <f t="shared" ca="1" si="196"/>
        <v/>
      </c>
      <c r="Z412" s="315" t="str">
        <f t="shared" ca="1" si="197"/>
        <v/>
      </c>
      <c r="AA412" s="316" t="str">
        <f t="shared" ca="1" si="198"/>
        <v/>
      </c>
      <c r="AC412" s="310" t="e">
        <f t="shared" ca="1" si="199"/>
        <v>#N/A</v>
      </c>
      <c r="AD412" s="323" t="e">
        <f t="shared" ca="1" si="200"/>
        <v>#N/A</v>
      </c>
      <c r="AE412" s="324" t="e">
        <f t="shared" ca="1" si="179"/>
        <v>#N/A</v>
      </c>
      <c r="AG412" s="306">
        <f t="shared" ca="1" si="201"/>
        <v>1.0938627151605971</v>
      </c>
      <c r="AH412" s="304">
        <f t="shared" ca="1" si="202"/>
        <v>-8.6838688733565323</v>
      </c>
    </row>
    <row r="413" spans="1:34" x14ac:dyDescent="0.2">
      <c r="A413" s="347">
        <f t="shared" ca="1" si="180"/>
        <v>1E-4</v>
      </c>
      <c r="B413" s="304">
        <f t="shared" ca="1" si="181"/>
        <v>31.903200000000155</v>
      </c>
      <c r="D413" s="306">
        <f t="shared" ca="1" si="182"/>
        <v>-0.7037563936050657</v>
      </c>
      <c r="E413" s="307">
        <f t="shared" ca="1" si="183"/>
        <v>-1.1546674793956768</v>
      </c>
      <c r="F413" s="304">
        <f t="shared" ca="1" si="184"/>
        <v>1.3522315073662401</v>
      </c>
      <c r="G413" s="306">
        <f t="shared" ca="1" si="185"/>
        <v>8.3311812474810516</v>
      </c>
      <c r="H413" s="307">
        <f t="shared" ca="1" si="186"/>
        <v>-102.46419787677328</v>
      </c>
      <c r="I413" s="304">
        <f t="shared" ca="1" si="187"/>
        <v>102.80233668311693</v>
      </c>
      <c r="J413" s="306">
        <f t="shared" ca="1" si="188"/>
        <v>706.74279346460708</v>
      </c>
      <c r="K413" s="307">
        <f t="shared" ca="1" si="189"/>
        <v>-7.1904982110096869</v>
      </c>
      <c r="L413" s="304">
        <f t="shared" ca="1" si="174"/>
        <v>706.77937107606556</v>
      </c>
      <c r="M413" s="306">
        <f t="shared" ca="1" si="190"/>
        <v>-1.489666579209975</v>
      </c>
      <c r="N413" s="304">
        <f t="shared" ca="1" si="191"/>
        <v>-85.351607870422313</v>
      </c>
      <c r="P413" s="310">
        <f t="shared" ca="1" si="192"/>
        <v>23</v>
      </c>
      <c r="Q413" s="304">
        <f t="shared" ca="1" si="193"/>
        <v>0</v>
      </c>
      <c r="R413" s="306">
        <f t="shared" ca="1" si="194"/>
        <v>0</v>
      </c>
      <c r="S413" s="307">
        <f t="shared" ca="1" si="195"/>
        <v>3.0549999999999997</v>
      </c>
      <c r="T413" s="304">
        <f t="shared" ca="1" si="175"/>
        <v>29.969549999999998</v>
      </c>
      <c r="U413" s="311">
        <f t="shared" ca="1" si="176"/>
        <v>0</v>
      </c>
      <c r="V413" s="306">
        <f t="shared" ca="1" si="177"/>
        <v>1.2258811528272402</v>
      </c>
      <c r="W413" s="304">
        <f t="shared" ca="1" si="178"/>
        <v>26.529386686342558</v>
      </c>
      <c r="Y413" s="314" t="str">
        <f t="shared" ca="1" si="196"/>
        <v/>
      </c>
      <c r="Z413" s="315" t="str">
        <f t="shared" ca="1" si="197"/>
        <v/>
      </c>
      <c r="AA413" s="316" t="str">
        <f t="shared" ca="1" si="198"/>
        <v/>
      </c>
      <c r="AC413" s="310" t="e">
        <f t="shared" ca="1" si="199"/>
        <v>#N/A</v>
      </c>
      <c r="AD413" s="323" t="e">
        <f t="shared" ca="1" si="200"/>
        <v>#N/A</v>
      </c>
      <c r="AE413" s="324" t="e">
        <f t="shared" ca="1" si="179"/>
        <v>#N/A</v>
      </c>
      <c r="AG413" s="306">
        <f t="shared" ca="1" si="201"/>
        <v>1.0938359520254082</v>
      </c>
      <c r="AH413" s="304">
        <f t="shared" ca="1" si="202"/>
        <v>-8.6838962513246791</v>
      </c>
    </row>
    <row r="414" spans="1:34" x14ac:dyDescent="0.2">
      <c r="A414" s="347">
        <f t="shared" ca="1" si="180"/>
        <v>1E-4</v>
      </c>
      <c r="B414" s="304">
        <f t="shared" ca="1" si="181"/>
        <v>31.903300000000154</v>
      </c>
      <c r="D414" s="306">
        <f t="shared" ca="1" si="182"/>
        <v>-0.70375191874092435</v>
      </c>
      <c r="E414" s="307">
        <f t="shared" ca="1" si="183"/>
        <v>-1.1546396476092422</v>
      </c>
      <c r="F414" s="304">
        <f t="shared" ca="1" si="184"/>
        <v>1.3522054130060002</v>
      </c>
      <c r="G414" s="306">
        <f t="shared" ca="1" si="185"/>
        <v>8.3311108722891767</v>
      </c>
      <c r="H414" s="307">
        <f t="shared" ca="1" si="186"/>
        <v>-102.46431334073804</v>
      </c>
      <c r="I414" s="304">
        <f t="shared" ca="1" si="187"/>
        <v>102.8024460640666</v>
      </c>
      <c r="J414" s="306">
        <f t="shared" ca="1" si="188"/>
        <v>706.74279346460708</v>
      </c>
      <c r="K414" s="307">
        <f t="shared" ca="1" si="189"/>
        <v>-7.2007446365705627</v>
      </c>
      <c r="L414" s="304">
        <f t="shared" ca="1" si="174"/>
        <v>706.7794753934761</v>
      </c>
      <c r="M414" s="306">
        <f t="shared" ca="1" si="190"/>
        <v>-1.4896673525476274</v>
      </c>
      <c r="N414" s="304">
        <f t="shared" ca="1" si="191"/>
        <v>-85.351652179405932</v>
      </c>
      <c r="P414" s="310">
        <f t="shared" ca="1" si="192"/>
        <v>23</v>
      </c>
      <c r="Q414" s="304">
        <f t="shared" ca="1" si="193"/>
        <v>0</v>
      </c>
      <c r="R414" s="306">
        <f t="shared" ca="1" si="194"/>
        <v>0</v>
      </c>
      <c r="S414" s="307">
        <f t="shared" ca="1" si="195"/>
        <v>3.0549999999999997</v>
      </c>
      <c r="T414" s="304">
        <f t="shared" ca="1" si="175"/>
        <v>29.969549999999998</v>
      </c>
      <c r="U414" s="311">
        <f t="shared" ca="1" si="176"/>
        <v>0</v>
      </c>
      <c r="V414" s="306">
        <f t="shared" ca="1" si="177"/>
        <v>1.2258824089180442</v>
      </c>
      <c r="W414" s="304">
        <f t="shared" ca="1" si="178"/>
        <v>26.529470323741176</v>
      </c>
      <c r="Y414" s="314" t="str">
        <f t="shared" ca="1" si="196"/>
        <v/>
      </c>
      <c r="Z414" s="315" t="str">
        <f t="shared" ca="1" si="197"/>
        <v/>
      </c>
      <c r="AA414" s="316" t="str">
        <f t="shared" ca="1" si="198"/>
        <v/>
      </c>
      <c r="AC414" s="310" t="e">
        <f t="shared" ca="1" si="199"/>
        <v>#N/A</v>
      </c>
      <c r="AD414" s="323" t="e">
        <f t="shared" ca="1" si="200"/>
        <v>#N/A</v>
      </c>
      <c r="AE414" s="324" t="e">
        <f t="shared" ca="1" si="179"/>
        <v>#N/A</v>
      </c>
      <c r="AG414" s="306">
        <f t="shared" ca="1" si="201"/>
        <v>1.0938091892533315</v>
      </c>
      <c r="AH414" s="304">
        <f t="shared" ca="1" si="202"/>
        <v>-8.683923628917368</v>
      </c>
    </row>
    <row r="415" spans="1:34" x14ac:dyDescent="0.2">
      <c r="A415" s="347">
        <f t="shared" ca="1" si="180"/>
        <v>1E-4</v>
      </c>
      <c r="B415" s="304">
        <f t="shared" ca="1" si="181"/>
        <v>31.903400000000154</v>
      </c>
      <c r="D415" s="306">
        <f t="shared" ca="1" si="182"/>
        <v>-0.70374744387451371</v>
      </c>
      <c r="E415" s="307">
        <f t="shared" ca="1" si="183"/>
        <v>-1.1546118162045396</v>
      </c>
      <c r="F415" s="304">
        <f t="shared" ca="1" si="184"/>
        <v>1.3521793190546354</v>
      </c>
      <c r="G415" s="306">
        <f t="shared" ca="1" si="185"/>
        <v>8.3310404975447891</v>
      </c>
      <c r="H415" s="307">
        <f t="shared" ca="1" si="186"/>
        <v>-102.46442880191967</v>
      </c>
      <c r="I415" s="304">
        <f t="shared" ca="1" si="187"/>
        <v>102.80255544234004</v>
      </c>
      <c r="J415" s="306">
        <f t="shared" ca="1" si="188"/>
        <v>706.74279346460708</v>
      </c>
      <c r="K415" s="307">
        <f t="shared" ca="1" si="189"/>
        <v>-7.2109910736776959</v>
      </c>
      <c r="L415" s="304">
        <f t="shared" ca="1" si="174"/>
        <v>706.77957985953503</v>
      </c>
      <c r="M415" s="306">
        <f t="shared" ca="1" si="190"/>
        <v>-1.4896681258771016</v>
      </c>
      <c r="N415" s="304">
        <f t="shared" ca="1" si="191"/>
        <v>-85.351696487920975</v>
      </c>
      <c r="P415" s="310">
        <f t="shared" ca="1" si="192"/>
        <v>23</v>
      </c>
      <c r="Q415" s="304">
        <f t="shared" ca="1" si="193"/>
        <v>0</v>
      </c>
      <c r="R415" s="306">
        <f t="shared" ca="1" si="194"/>
        <v>0</v>
      </c>
      <c r="S415" s="307">
        <f t="shared" ca="1" si="195"/>
        <v>3.0549999999999997</v>
      </c>
      <c r="T415" s="304">
        <f t="shared" ca="1" si="175"/>
        <v>29.969549999999998</v>
      </c>
      <c r="U415" s="311">
        <f t="shared" ca="1" si="176"/>
        <v>0</v>
      </c>
      <c r="V415" s="306">
        <f t="shared" ca="1" si="177"/>
        <v>1.2258836650115508</v>
      </c>
      <c r="W415" s="304">
        <f t="shared" ca="1" si="178"/>
        <v>26.529553959992764</v>
      </c>
      <c r="Y415" s="314" t="str">
        <f t="shared" ca="1" si="196"/>
        <v/>
      </c>
      <c r="Z415" s="315" t="str">
        <f t="shared" ca="1" si="197"/>
        <v/>
      </c>
      <c r="AA415" s="316" t="str">
        <f t="shared" ca="1" si="198"/>
        <v/>
      </c>
      <c r="AC415" s="310" t="e">
        <f t="shared" ca="1" si="199"/>
        <v>#N/A</v>
      </c>
      <c r="AD415" s="323" t="e">
        <f t="shared" ca="1" si="200"/>
        <v>#N/A</v>
      </c>
      <c r="AE415" s="324" t="e">
        <f t="shared" ca="1" si="179"/>
        <v>#N/A</v>
      </c>
      <c r="AG415" s="306">
        <f t="shared" ca="1" si="201"/>
        <v>1.093782426844367</v>
      </c>
      <c r="AH415" s="304">
        <f t="shared" ca="1" si="202"/>
        <v>-8.6839510061345919</v>
      </c>
    </row>
    <row r="416" spans="1:34" x14ac:dyDescent="0.2">
      <c r="A416" s="347">
        <f t="shared" ca="1" si="180"/>
        <v>1E-4</v>
      </c>
      <c r="B416" s="304">
        <f t="shared" ca="1" si="181"/>
        <v>31.903500000000154</v>
      </c>
      <c r="D416" s="306">
        <f t="shared" ca="1" si="182"/>
        <v>-0.70374296900583599</v>
      </c>
      <c r="E416" s="307">
        <f t="shared" ca="1" si="183"/>
        <v>-1.1545839851815618</v>
      </c>
      <c r="F416" s="304">
        <f t="shared" ca="1" si="184"/>
        <v>1.3521532255121407</v>
      </c>
      <c r="G416" s="306">
        <f t="shared" ca="1" si="185"/>
        <v>8.330970123247889</v>
      </c>
      <c r="H416" s="307">
        <f t="shared" ca="1" si="186"/>
        <v>-102.46454426031818</v>
      </c>
      <c r="I416" s="304">
        <f t="shared" ca="1" si="187"/>
        <v>102.80266481793724</v>
      </c>
      <c r="J416" s="306">
        <f t="shared" ca="1" si="188"/>
        <v>706.74279346460708</v>
      </c>
      <c r="K416" s="307">
        <f t="shared" ca="1" si="189"/>
        <v>-7.2212375223308074</v>
      </c>
      <c r="L416" s="304">
        <f t="shared" ca="1" si="174"/>
        <v>706.7796844742428</v>
      </c>
      <c r="M416" s="306">
        <f t="shared" ca="1" si="190"/>
        <v>-1.4896688991983975</v>
      </c>
      <c r="N416" s="304">
        <f t="shared" ca="1" si="191"/>
        <v>-85.351740795967444</v>
      </c>
      <c r="P416" s="310">
        <f t="shared" ca="1" si="192"/>
        <v>23</v>
      </c>
      <c r="Q416" s="304">
        <f t="shared" ca="1" si="193"/>
        <v>0</v>
      </c>
      <c r="R416" s="306">
        <f t="shared" ca="1" si="194"/>
        <v>0</v>
      </c>
      <c r="S416" s="307">
        <f t="shared" ca="1" si="195"/>
        <v>3.0549999999999997</v>
      </c>
      <c r="T416" s="304">
        <f t="shared" ca="1" si="175"/>
        <v>29.969549999999998</v>
      </c>
      <c r="U416" s="311">
        <f t="shared" ca="1" si="176"/>
        <v>0</v>
      </c>
      <c r="V416" s="306">
        <f t="shared" ca="1" si="177"/>
        <v>1.2258849211077609</v>
      </c>
      <c r="W416" s="304">
        <f t="shared" ca="1" si="178"/>
        <v>26.529637595097341</v>
      </c>
      <c r="Y416" s="314" t="str">
        <f t="shared" ca="1" si="196"/>
        <v/>
      </c>
      <c r="Z416" s="315" t="str">
        <f t="shared" ca="1" si="197"/>
        <v/>
      </c>
      <c r="AA416" s="316" t="str">
        <f t="shared" ca="1" si="198"/>
        <v/>
      </c>
      <c r="AC416" s="310" t="e">
        <f t="shared" ca="1" si="199"/>
        <v>#N/A</v>
      </c>
      <c r="AD416" s="323" t="e">
        <f t="shared" ca="1" si="200"/>
        <v>#N/A</v>
      </c>
      <c r="AE416" s="324" t="e">
        <f t="shared" ca="1" si="179"/>
        <v>#N/A</v>
      </c>
      <c r="AG416" s="306">
        <f t="shared" ca="1" si="201"/>
        <v>1.0937556647985147</v>
      </c>
      <c r="AH416" s="304">
        <f t="shared" ca="1" si="202"/>
        <v>-8.6839783829763562</v>
      </c>
    </row>
    <row r="417" spans="1:34" x14ac:dyDescent="0.2">
      <c r="A417" s="347">
        <f t="shared" ca="1" si="180"/>
        <v>1E-4</v>
      </c>
      <c r="B417" s="304">
        <f t="shared" ca="1" si="181"/>
        <v>31.903600000000154</v>
      </c>
      <c r="D417" s="306">
        <f t="shared" ca="1" si="182"/>
        <v>-0.70373849413489509</v>
      </c>
      <c r="E417" s="307">
        <f t="shared" ca="1" si="183"/>
        <v>-1.1545561545403036</v>
      </c>
      <c r="F417" s="304">
        <f t="shared" ca="1" si="184"/>
        <v>1.3521271323785138</v>
      </c>
      <c r="G417" s="306">
        <f t="shared" ca="1" si="185"/>
        <v>8.3308997493984762</v>
      </c>
      <c r="H417" s="307">
        <f t="shared" ca="1" si="186"/>
        <v>-102.46465971593364</v>
      </c>
      <c r="I417" s="304">
        <f t="shared" ca="1" si="187"/>
        <v>102.80277419085829</v>
      </c>
      <c r="J417" s="306">
        <f t="shared" ca="1" si="188"/>
        <v>706.74279346460708</v>
      </c>
      <c r="K417" s="307">
        <f t="shared" ca="1" si="189"/>
        <v>-7.2314839825296202</v>
      </c>
      <c r="L417" s="304">
        <f t="shared" ca="1" si="174"/>
        <v>706.77978923759974</v>
      </c>
      <c r="M417" s="306">
        <f t="shared" ca="1" si="190"/>
        <v>-1.4896696725115157</v>
      </c>
      <c r="N417" s="304">
        <f t="shared" ca="1" si="191"/>
        <v>-85.351785103545353</v>
      </c>
      <c r="P417" s="310">
        <f t="shared" ca="1" si="192"/>
        <v>23</v>
      </c>
      <c r="Q417" s="304">
        <f t="shared" ca="1" si="193"/>
        <v>0</v>
      </c>
      <c r="R417" s="306">
        <f t="shared" ca="1" si="194"/>
        <v>0</v>
      </c>
      <c r="S417" s="307">
        <f t="shared" ca="1" si="195"/>
        <v>3.0549999999999997</v>
      </c>
      <c r="T417" s="304">
        <f t="shared" ca="1" si="175"/>
        <v>29.969549999999998</v>
      </c>
      <c r="U417" s="311">
        <f t="shared" ca="1" si="176"/>
        <v>0</v>
      </c>
      <c r="V417" s="306">
        <f t="shared" ca="1" si="177"/>
        <v>1.2258861772066738</v>
      </c>
      <c r="W417" s="304">
        <f t="shared" ca="1" si="178"/>
        <v>26.529721229054914</v>
      </c>
      <c r="Y417" s="314" t="str">
        <f t="shared" ca="1" si="196"/>
        <v/>
      </c>
      <c r="Z417" s="315" t="str">
        <f t="shared" ca="1" si="197"/>
        <v/>
      </c>
      <c r="AA417" s="316" t="str">
        <f t="shared" ca="1" si="198"/>
        <v/>
      </c>
      <c r="AC417" s="310" t="e">
        <f t="shared" ca="1" si="199"/>
        <v>#N/A</v>
      </c>
      <c r="AD417" s="323" t="e">
        <f t="shared" ca="1" si="200"/>
        <v>#N/A</v>
      </c>
      <c r="AE417" s="324" t="e">
        <f t="shared" ca="1" si="179"/>
        <v>#N/A</v>
      </c>
      <c r="AG417" s="306">
        <f t="shared" ca="1" si="201"/>
        <v>1.0937289031157675</v>
      </c>
      <c r="AH417" s="304">
        <f t="shared" ca="1" si="202"/>
        <v>-8.6840057594426661</v>
      </c>
    </row>
    <row r="418" spans="1:34" x14ac:dyDescent="0.2">
      <c r="A418" s="347">
        <f t="shared" ca="1" si="180"/>
        <v>1E-4</v>
      </c>
      <c r="B418" s="304">
        <f t="shared" ca="1" si="181"/>
        <v>31.903700000000153</v>
      </c>
      <c r="D418" s="306">
        <f t="shared" ca="1" si="182"/>
        <v>-0.70373401926168677</v>
      </c>
      <c r="E418" s="307">
        <f t="shared" ca="1" si="183"/>
        <v>-1.1545283242807631</v>
      </c>
      <c r="F418" s="304">
        <f t="shared" ca="1" si="184"/>
        <v>1.3521010396537512</v>
      </c>
      <c r="G418" s="306">
        <f t="shared" ca="1" si="185"/>
        <v>8.3308293759965508</v>
      </c>
      <c r="H418" s="307">
        <f t="shared" ca="1" si="186"/>
        <v>-102.46477516876607</v>
      </c>
      <c r="I418" s="304">
        <f t="shared" ca="1" si="187"/>
        <v>102.80288356110322</v>
      </c>
      <c r="J418" s="306">
        <f t="shared" ca="1" si="188"/>
        <v>706.74279346460708</v>
      </c>
      <c r="K418" s="307">
        <f t="shared" ca="1" si="189"/>
        <v>-7.2417304542738554</v>
      </c>
      <c r="L418" s="304">
        <f t="shared" ca="1" si="174"/>
        <v>706.77989414960621</v>
      </c>
      <c r="M418" s="306">
        <f t="shared" ca="1" si="190"/>
        <v>-1.489670445816456</v>
      </c>
      <c r="N418" s="304">
        <f t="shared" ca="1" si="191"/>
        <v>-85.351829410654716</v>
      </c>
      <c r="P418" s="310">
        <f t="shared" ca="1" si="192"/>
        <v>23</v>
      </c>
      <c r="Q418" s="304">
        <f t="shared" ca="1" si="193"/>
        <v>0</v>
      </c>
      <c r="R418" s="306">
        <f t="shared" ca="1" si="194"/>
        <v>0</v>
      </c>
      <c r="S418" s="307">
        <f t="shared" ca="1" si="195"/>
        <v>3.0549999999999997</v>
      </c>
      <c r="T418" s="304">
        <f t="shared" ca="1" si="175"/>
        <v>29.969549999999998</v>
      </c>
      <c r="U418" s="311">
        <f t="shared" ca="1" si="176"/>
        <v>0</v>
      </c>
      <c r="V418" s="306">
        <f t="shared" ca="1" si="177"/>
        <v>1.2258874333082892</v>
      </c>
      <c r="W418" s="304">
        <f t="shared" ca="1" si="178"/>
        <v>26.52980486186549</v>
      </c>
      <c r="Y418" s="314" t="str">
        <f t="shared" ca="1" si="196"/>
        <v/>
      </c>
      <c r="Z418" s="315" t="str">
        <f t="shared" ca="1" si="197"/>
        <v/>
      </c>
      <c r="AA418" s="316" t="str">
        <f t="shared" ca="1" si="198"/>
        <v/>
      </c>
      <c r="AC418" s="310" t="e">
        <f t="shared" ca="1" si="199"/>
        <v>#N/A</v>
      </c>
      <c r="AD418" s="323" t="e">
        <f t="shared" ca="1" si="200"/>
        <v>#N/A</v>
      </c>
      <c r="AE418" s="324" t="e">
        <f t="shared" ca="1" si="179"/>
        <v>#N/A</v>
      </c>
      <c r="AG418" s="306">
        <f t="shared" ca="1" si="201"/>
        <v>1.0937021417961237</v>
      </c>
      <c r="AH418" s="304">
        <f t="shared" ca="1" si="202"/>
        <v>-8.6840331355335234</v>
      </c>
    </row>
    <row r="419" spans="1:34" x14ac:dyDescent="0.2">
      <c r="A419" s="347">
        <f t="shared" ca="1" si="180"/>
        <v>1E-4</v>
      </c>
      <c r="B419" s="304">
        <f t="shared" ca="1" si="181"/>
        <v>31.903800000000153</v>
      </c>
      <c r="D419" s="306">
        <f t="shared" ca="1" si="182"/>
        <v>-0.70372954438621504</v>
      </c>
      <c r="E419" s="307">
        <f t="shared" ca="1" si="183"/>
        <v>-1.1545004944029351</v>
      </c>
      <c r="F419" s="304">
        <f t="shared" ca="1" si="184"/>
        <v>1.3520749473378506</v>
      </c>
      <c r="G419" s="306">
        <f t="shared" ca="1" si="185"/>
        <v>8.3307590030421128</v>
      </c>
      <c r="H419" s="307">
        <f t="shared" ca="1" si="186"/>
        <v>-102.4648906188155</v>
      </c>
      <c r="I419" s="304">
        <f t="shared" ca="1" si="187"/>
        <v>102.80299292867204</v>
      </c>
      <c r="J419" s="306">
        <f t="shared" ca="1" si="188"/>
        <v>706.74279346460708</v>
      </c>
      <c r="K419" s="307">
        <f t="shared" ca="1" si="189"/>
        <v>-7.2519769375632341</v>
      </c>
      <c r="L419" s="304">
        <f t="shared" ca="1" si="174"/>
        <v>706.77999921026287</v>
      </c>
      <c r="M419" s="306">
        <f t="shared" ca="1" si="190"/>
        <v>-1.4896712191132186</v>
      </c>
      <c r="N419" s="304">
        <f t="shared" ca="1" si="191"/>
        <v>-85.351873717295518</v>
      </c>
      <c r="P419" s="310">
        <f t="shared" ca="1" si="192"/>
        <v>23</v>
      </c>
      <c r="Q419" s="304">
        <f t="shared" ca="1" si="193"/>
        <v>0</v>
      </c>
      <c r="R419" s="306">
        <f t="shared" ca="1" si="194"/>
        <v>0</v>
      </c>
      <c r="S419" s="307">
        <f t="shared" ca="1" si="195"/>
        <v>3.0549999999999997</v>
      </c>
      <c r="T419" s="304">
        <f t="shared" ca="1" si="175"/>
        <v>29.969549999999998</v>
      </c>
      <c r="U419" s="311">
        <f t="shared" ca="1" si="176"/>
        <v>0</v>
      </c>
      <c r="V419" s="306">
        <f t="shared" ca="1" si="177"/>
        <v>1.225888689412608</v>
      </c>
      <c r="W419" s="304">
        <f t="shared" ca="1" si="178"/>
        <v>26.529888493529086</v>
      </c>
      <c r="Y419" s="314" t="str">
        <f t="shared" ca="1" si="196"/>
        <v/>
      </c>
      <c r="Z419" s="315" t="str">
        <f t="shared" ca="1" si="197"/>
        <v/>
      </c>
      <c r="AA419" s="316" t="str">
        <f t="shared" ca="1" si="198"/>
        <v/>
      </c>
      <c r="AC419" s="310" t="e">
        <f t="shared" ca="1" si="199"/>
        <v>#N/A</v>
      </c>
      <c r="AD419" s="323" t="e">
        <f t="shared" ca="1" si="200"/>
        <v>#N/A</v>
      </c>
      <c r="AE419" s="324" t="e">
        <f t="shared" ca="1" si="179"/>
        <v>#N/A</v>
      </c>
      <c r="AG419" s="306">
        <f t="shared" ca="1" si="201"/>
        <v>1.0936753808395796</v>
      </c>
      <c r="AH419" s="304">
        <f t="shared" ca="1" si="202"/>
        <v>-8.6840605112489335</v>
      </c>
    </row>
    <row r="420" spans="1:34" x14ac:dyDescent="0.2">
      <c r="A420" s="347">
        <f t="shared" ca="1" si="180"/>
        <v>1E-4</v>
      </c>
      <c r="B420" s="304">
        <f t="shared" ca="1" si="181"/>
        <v>31.903900000000153</v>
      </c>
      <c r="D420" s="306">
        <f t="shared" ca="1" si="182"/>
        <v>-0.70372506950847991</v>
      </c>
      <c r="E420" s="307">
        <f t="shared" ca="1" si="183"/>
        <v>-1.1544726649068142</v>
      </c>
      <c r="F420" s="304">
        <f t="shared" ca="1" si="184"/>
        <v>1.3520488554308074</v>
      </c>
      <c r="G420" s="306">
        <f t="shared" ca="1" si="185"/>
        <v>8.3306886305351622</v>
      </c>
      <c r="H420" s="307">
        <f t="shared" ca="1" si="186"/>
        <v>-102.465006066082</v>
      </c>
      <c r="I420" s="304">
        <f t="shared" ca="1" si="187"/>
        <v>102.80310229356481</v>
      </c>
      <c r="J420" s="306">
        <f t="shared" ca="1" si="188"/>
        <v>706.74279346460708</v>
      </c>
      <c r="K420" s="307">
        <f t="shared" ca="1" si="189"/>
        <v>-7.2622234323974793</v>
      </c>
      <c r="L420" s="304">
        <f t="shared" ca="1" si="174"/>
        <v>706.78010441957008</v>
      </c>
      <c r="M420" s="306">
        <f t="shared" ca="1" si="190"/>
        <v>-1.4896719924018038</v>
      </c>
      <c r="N420" s="304">
        <f t="shared" ca="1" si="191"/>
        <v>-85.351918023467803</v>
      </c>
      <c r="P420" s="310">
        <f t="shared" ca="1" si="192"/>
        <v>23</v>
      </c>
      <c r="Q420" s="304">
        <f t="shared" ca="1" si="193"/>
        <v>0</v>
      </c>
      <c r="R420" s="306">
        <f t="shared" ca="1" si="194"/>
        <v>0</v>
      </c>
      <c r="S420" s="307">
        <f t="shared" ca="1" si="195"/>
        <v>3.0549999999999997</v>
      </c>
      <c r="T420" s="304">
        <f t="shared" ca="1" si="175"/>
        <v>29.969549999999998</v>
      </c>
      <c r="U420" s="311">
        <f t="shared" ca="1" si="176"/>
        <v>0</v>
      </c>
      <c r="V420" s="306">
        <f t="shared" ca="1" si="177"/>
        <v>1.225889945519629</v>
      </c>
      <c r="W420" s="304">
        <f t="shared" ca="1" si="178"/>
        <v>26.529972124045699</v>
      </c>
      <c r="Y420" s="314" t="str">
        <f t="shared" ca="1" si="196"/>
        <v/>
      </c>
      <c r="Z420" s="315" t="str">
        <f t="shared" ca="1" si="197"/>
        <v/>
      </c>
      <c r="AA420" s="316" t="str">
        <f t="shared" ca="1" si="198"/>
        <v/>
      </c>
      <c r="AC420" s="310" t="e">
        <f t="shared" ca="1" si="199"/>
        <v>#N/A</v>
      </c>
      <c r="AD420" s="323" t="e">
        <f t="shared" ca="1" si="200"/>
        <v>#N/A</v>
      </c>
      <c r="AE420" s="324" t="e">
        <f t="shared" ca="1" si="179"/>
        <v>#N/A</v>
      </c>
      <c r="AG420" s="306">
        <f t="shared" ca="1" si="201"/>
        <v>1.0936486202461317</v>
      </c>
      <c r="AH420" s="304">
        <f t="shared" ca="1" si="202"/>
        <v>-8.6840878865889</v>
      </c>
    </row>
    <row r="421" spans="1:34" x14ac:dyDescent="0.2">
      <c r="A421" s="347">
        <f t="shared" ca="1" si="180"/>
        <v>1E-4</v>
      </c>
      <c r="B421" s="304">
        <f t="shared" ca="1" si="181"/>
        <v>31.904000000000153</v>
      </c>
      <c r="D421" s="306">
        <f t="shared" ca="1" si="182"/>
        <v>-0.70372059462848058</v>
      </c>
      <c r="E421" s="307">
        <f t="shared" ca="1" si="183"/>
        <v>-1.1544448357924058</v>
      </c>
      <c r="F421" s="304">
        <f t="shared" ca="1" si="184"/>
        <v>1.3520227639326259</v>
      </c>
      <c r="G421" s="306">
        <f t="shared" ca="1" si="185"/>
        <v>8.3306182584756989</v>
      </c>
      <c r="H421" s="307">
        <f t="shared" ca="1" si="186"/>
        <v>-102.46512151056558</v>
      </c>
      <c r="I421" s="304">
        <f t="shared" ca="1" si="187"/>
        <v>102.80321165578154</v>
      </c>
      <c r="J421" s="306">
        <f t="shared" ca="1" si="188"/>
        <v>706.74279346460708</v>
      </c>
      <c r="K421" s="307">
        <f t="shared" ca="1" si="189"/>
        <v>-7.2724699387763119</v>
      </c>
      <c r="L421" s="304">
        <f t="shared" ca="1" si="174"/>
        <v>706.78020977752817</v>
      </c>
      <c r="M421" s="306">
        <f t="shared" ca="1" si="190"/>
        <v>-1.4896727656822113</v>
      </c>
      <c r="N421" s="304">
        <f t="shared" ca="1" si="191"/>
        <v>-85.351962329171528</v>
      </c>
      <c r="P421" s="310">
        <f t="shared" ca="1" si="192"/>
        <v>23</v>
      </c>
      <c r="Q421" s="304">
        <f t="shared" ca="1" si="193"/>
        <v>0</v>
      </c>
      <c r="R421" s="306">
        <f t="shared" ca="1" si="194"/>
        <v>0</v>
      </c>
      <c r="S421" s="307">
        <f t="shared" ca="1" si="195"/>
        <v>3.0549999999999997</v>
      </c>
      <c r="T421" s="304">
        <f t="shared" ca="1" si="175"/>
        <v>29.969549999999998</v>
      </c>
      <c r="U421" s="311">
        <f t="shared" ca="1" si="176"/>
        <v>0</v>
      </c>
      <c r="V421" s="306">
        <f t="shared" ca="1" si="177"/>
        <v>1.2258912016293531</v>
      </c>
      <c r="W421" s="304">
        <f t="shared" ca="1" si="178"/>
        <v>26.53005575341534</v>
      </c>
      <c r="Y421" s="314" t="str">
        <f t="shared" ca="1" si="196"/>
        <v/>
      </c>
      <c r="Z421" s="315" t="str">
        <f t="shared" ca="1" si="197"/>
        <v/>
      </c>
      <c r="AA421" s="316" t="str">
        <f t="shared" ca="1" si="198"/>
        <v/>
      </c>
      <c r="AC421" s="310" t="e">
        <f t="shared" ca="1" si="199"/>
        <v>#N/A</v>
      </c>
      <c r="AD421" s="323" t="e">
        <f t="shared" ca="1" si="200"/>
        <v>#N/A</v>
      </c>
      <c r="AE421" s="324" t="e">
        <f t="shared" ca="1" si="179"/>
        <v>#N/A</v>
      </c>
      <c r="AG421" s="306">
        <f t="shared" ca="1" si="201"/>
        <v>1.0936218600157801</v>
      </c>
      <c r="AH421" s="304">
        <f t="shared" ca="1" si="202"/>
        <v>-8.684115261553421</v>
      </c>
    </row>
    <row r="422" spans="1:34" x14ac:dyDescent="0.2">
      <c r="A422" s="347">
        <f t="shared" ca="1" si="180"/>
        <v>1E-4</v>
      </c>
      <c r="B422" s="304">
        <f t="shared" ca="1" si="181"/>
        <v>31.904100000000152</v>
      </c>
      <c r="D422" s="306">
        <f t="shared" ca="1" si="182"/>
        <v>-0.70371611974622128</v>
      </c>
      <c r="E422" s="307">
        <f t="shared" ca="1" si="183"/>
        <v>-1.1544170070597009</v>
      </c>
      <c r="F422" s="304">
        <f t="shared" ca="1" si="184"/>
        <v>1.3519966728433008</v>
      </c>
      <c r="G422" s="306">
        <f t="shared" ca="1" si="185"/>
        <v>8.3305478868637248</v>
      </c>
      <c r="H422" s="307">
        <f t="shared" ca="1" si="186"/>
        <v>-102.46523695226628</v>
      </c>
      <c r="I422" s="304">
        <f t="shared" ca="1" si="187"/>
        <v>102.80332101532228</v>
      </c>
      <c r="J422" s="306">
        <f t="shared" ca="1" si="188"/>
        <v>706.74279346460708</v>
      </c>
      <c r="K422" s="307">
        <f t="shared" ca="1" si="189"/>
        <v>-7.2827164566994531</v>
      </c>
      <c r="L422" s="304">
        <f t="shared" ca="1" si="174"/>
        <v>706.7803152841376</v>
      </c>
      <c r="M422" s="306">
        <f t="shared" ca="1" si="190"/>
        <v>-1.4896735389544415</v>
      </c>
      <c r="N422" s="304">
        <f t="shared" ca="1" si="191"/>
        <v>-85.352006634406735</v>
      </c>
      <c r="P422" s="310">
        <f t="shared" ca="1" si="192"/>
        <v>23</v>
      </c>
      <c r="Q422" s="304">
        <f t="shared" ca="1" si="193"/>
        <v>0</v>
      </c>
      <c r="R422" s="306">
        <f t="shared" ca="1" si="194"/>
        <v>0</v>
      </c>
      <c r="S422" s="307">
        <f t="shared" ca="1" si="195"/>
        <v>3.0549999999999997</v>
      </c>
      <c r="T422" s="304">
        <f t="shared" ca="1" si="175"/>
        <v>29.969549999999998</v>
      </c>
      <c r="U422" s="311">
        <f t="shared" ca="1" si="176"/>
        <v>0</v>
      </c>
      <c r="V422" s="306">
        <f t="shared" ca="1" si="177"/>
        <v>1.2258924577417798</v>
      </c>
      <c r="W422" s="304">
        <f t="shared" ca="1" si="178"/>
        <v>26.53013938163803</v>
      </c>
      <c r="Y422" s="314" t="str">
        <f t="shared" ca="1" si="196"/>
        <v/>
      </c>
      <c r="Z422" s="315" t="str">
        <f t="shared" ca="1" si="197"/>
        <v/>
      </c>
      <c r="AA422" s="316" t="str">
        <f t="shared" ca="1" si="198"/>
        <v/>
      </c>
      <c r="AC422" s="310" t="e">
        <f t="shared" ca="1" si="199"/>
        <v>#N/A</v>
      </c>
      <c r="AD422" s="323" t="e">
        <f t="shared" ca="1" si="200"/>
        <v>#N/A</v>
      </c>
      <c r="AE422" s="324" t="e">
        <f t="shared" ca="1" si="179"/>
        <v>#N/A</v>
      </c>
      <c r="AG422" s="306">
        <f t="shared" ca="1" si="201"/>
        <v>1.0935951001485211</v>
      </c>
      <c r="AH422" s="304">
        <f t="shared" ca="1" si="202"/>
        <v>-8.6841426361425018</v>
      </c>
    </row>
    <row r="423" spans="1:34" x14ac:dyDescent="0.2">
      <c r="A423" s="347">
        <f t="shared" ca="1" si="180"/>
        <v>1E-4</v>
      </c>
      <c r="B423" s="304">
        <f t="shared" ca="1" si="181"/>
        <v>31.904200000000152</v>
      </c>
      <c r="D423" s="306">
        <f t="shared" ca="1" si="182"/>
        <v>-0.7037116448616999</v>
      </c>
      <c r="E423" s="307">
        <f t="shared" ca="1" si="183"/>
        <v>-1.154389178708696</v>
      </c>
      <c r="F423" s="304">
        <f t="shared" ca="1" si="184"/>
        <v>1.3519705821628283</v>
      </c>
      <c r="G423" s="306">
        <f t="shared" ca="1" si="185"/>
        <v>8.3304775156992381</v>
      </c>
      <c r="H423" s="307">
        <f t="shared" ca="1" si="186"/>
        <v>-102.46535239118415</v>
      </c>
      <c r="I423" s="304">
        <f t="shared" ca="1" si="187"/>
        <v>102.80343037218709</v>
      </c>
      <c r="J423" s="306">
        <f t="shared" ca="1" si="188"/>
        <v>706.74279346460708</v>
      </c>
      <c r="K423" s="307">
        <f t="shared" ca="1" si="189"/>
        <v>-7.2929629861666259</v>
      </c>
      <c r="L423" s="304">
        <f t="shared" ca="1" si="174"/>
        <v>706.78042093939882</v>
      </c>
      <c r="M423" s="306">
        <f t="shared" ca="1" si="190"/>
        <v>-1.4896743122184946</v>
      </c>
      <c r="N423" s="304">
        <f t="shared" ca="1" si="191"/>
        <v>-85.352050939173424</v>
      </c>
      <c r="P423" s="310">
        <f t="shared" ca="1" si="192"/>
        <v>23</v>
      </c>
      <c r="Q423" s="304">
        <f t="shared" ca="1" si="193"/>
        <v>0</v>
      </c>
      <c r="R423" s="306">
        <f t="shared" ca="1" si="194"/>
        <v>0</v>
      </c>
      <c r="S423" s="307">
        <f t="shared" ca="1" si="195"/>
        <v>3.0549999999999997</v>
      </c>
      <c r="T423" s="304">
        <f t="shared" ca="1" si="175"/>
        <v>29.969549999999998</v>
      </c>
      <c r="U423" s="311">
        <f t="shared" ca="1" si="176"/>
        <v>0</v>
      </c>
      <c r="V423" s="306">
        <f t="shared" ca="1" si="177"/>
        <v>1.2258937138569097</v>
      </c>
      <c r="W423" s="304">
        <f t="shared" ca="1" si="178"/>
        <v>26.530223008713783</v>
      </c>
      <c r="Y423" s="314" t="str">
        <f t="shared" ca="1" si="196"/>
        <v/>
      </c>
      <c r="Z423" s="315" t="str">
        <f t="shared" ca="1" si="197"/>
        <v/>
      </c>
      <c r="AA423" s="316" t="str">
        <f t="shared" ca="1" si="198"/>
        <v/>
      </c>
      <c r="AC423" s="310" t="e">
        <f t="shared" ca="1" si="199"/>
        <v>#N/A</v>
      </c>
      <c r="AD423" s="323" t="e">
        <f t="shared" ca="1" si="200"/>
        <v>#N/A</v>
      </c>
      <c r="AE423" s="324" t="e">
        <f t="shared" ca="1" si="179"/>
        <v>#N/A</v>
      </c>
      <c r="AG423" s="306">
        <f t="shared" ca="1" si="201"/>
        <v>1.0935683406443495</v>
      </c>
      <c r="AH423" s="304">
        <f t="shared" ca="1" si="202"/>
        <v>-8.6841700103561479</v>
      </c>
    </row>
    <row r="424" spans="1:34" x14ac:dyDescent="0.2">
      <c r="A424" s="347">
        <f t="shared" ca="1" si="180"/>
        <v>1E-4</v>
      </c>
      <c r="B424" s="304">
        <f t="shared" ca="1" si="181"/>
        <v>31.904300000000152</v>
      </c>
      <c r="D424" s="306">
        <f t="shared" ca="1" si="182"/>
        <v>-0.70370716997491867</v>
      </c>
      <c r="E424" s="307">
        <f t="shared" ca="1" si="183"/>
        <v>-1.1543613507393857</v>
      </c>
      <c r="F424" s="304">
        <f t="shared" ca="1" si="184"/>
        <v>1.3519444918912049</v>
      </c>
      <c r="G424" s="306">
        <f t="shared" ca="1" si="185"/>
        <v>8.3304071449822406</v>
      </c>
      <c r="H424" s="307">
        <f t="shared" ca="1" si="186"/>
        <v>-102.46546782731923</v>
      </c>
      <c r="I424" s="304">
        <f t="shared" ca="1" si="187"/>
        <v>102.80353972637597</v>
      </c>
      <c r="J424" s="306">
        <f t="shared" ca="1" si="188"/>
        <v>706.74279346460708</v>
      </c>
      <c r="K424" s="307">
        <f t="shared" ca="1" si="189"/>
        <v>-7.3032095271775512</v>
      </c>
      <c r="L424" s="304">
        <f t="shared" ca="1" si="174"/>
        <v>706.78052674331241</v>
      </c>
      <c r="M424" s="306">
        <f t="shared" ca="1" si="190"/>
        <v>-1.4896750854743706</v>
      </c>
      <c r="N424" s="304">
        <f t="shared" ca="1" si="191"/>
        <v>-85.352095243471595</v>
      </c>
      <c r="P424" s="310">
        <f t="shared" ca="1" si="192"/>
        <v>23</v>
      </c>
      <c r="Q424" s="304">
        <f t="shared" ca="1" si="193"/>
        <v>0</v>
      </c>
      <c r="R424" s="306">
        <f t="shared" ca="1" si="194"/>
        <v>0</v>
      </c>
      <c r="S424" s="307">
        <f t="shared" ca="1" si="195"/>
        <v>3.0549999999999997</v>
      </c>
      <c r="T424" s="304">
        <f t="shared" ca="1" si="175"/>
        <v>29.969549999999998</v>
      </c>
      <c r="U424" s="311">
        <f t="shared" ca="1" si="176"/>
        <v>0</v>
      </c>
      <c r="V424" s="306">
        <f t="shared" ca="1" si="177"/>
        <v>1.2258949699747415</v>
      </c>
      <c r="W424" s="304">
        <f t="shared" ca="1" si="178"/>
        <v>26.530306634642582</v>
      </c>
      <c r="Y424" s="314" t="str">
        <f t="shared" ca="1" si="196"/>
        <v/>
      </c>
      <c r="Z424" s="315" t="str">
        <f t="shared" ca="1" si="197"/>
        <v/>
      </c>
      <c r="AA424" s="316" t="str">
        <f t="shared" ca="1" si="198"/>
        <v/>
      </c>
      <c r="AC424" s="310" t="e">
        <f t="shared" ca="1" si="199"/>
        <v>#N/A</v>
      </c>
      <c r="AD424" s="323" t="e">
        <f t="shared" ca="1" si="200"/>
        <v>#N/A</v>
      </c>
      <c r="AE424" s="324" t="e">
        <f t="shared" ca="1" si="179"/>
        <v>#N/A</v>
      </c>
      <c r="AG424" s="306">
        <f t="shared" ca="1" si="201"/>
        <v>1.0935415815032616</v>
      </c>
      <c r="AH424" s="304">
        <f t="shared" ca="1" si="202"/>
        <v>-8.6841973841943645</v>
      </c>
    </row>
    <row r="425" spans="1:34" x14ac:dyDescent="0.2">
      <c r="A425" s="347">
        <f t="shared" ca="1" si="180"/>
        <v>1E-4</v>
      </c>
      <c r="B425" s="304">
        <f t="shared" ca="1" si="181"/>
        <v>31.904400000000152</v>
      </c>
      <c r="D425" s="306">
        <f t="shared" ca="1" si="182"/>
        <v>-0.70370269508587646</v>
      </c>
      <c r="E425" s="307">
        <f t="shared" ca="1" si="183"/>
        <v>-1.1543335231517737</v>
      </c>
      <c r="F425" s="304">
        <f t="shared" ca="1" si="184"/>
        <v>1.3519184020284334</v>
      </c>
      <c r="G425" s="306">
        <f t="shared" ca="1" si="185"/>
        <v>8.3303367747127322</v>
      </c>
      <c r="H425" s="307">
        <f t="shared" ca="1" si="186"/>
        <v>-102.46558326067155</v>
      </c>
      <c r="I425" s="304">
        <f t="shared" ca="1" si="187"/>
        <v>102.80364907788899</v>
      </c>
      <c r="J425" s="306">
        <f t="shared" ca="1" si="188"/>
        <v>706.74279346460708</v>
      </c>
      <c r="K425" s="307">
        <f t="shared" ca="1" si="189"/>
        <v>-7.3134560797319503</v>
      </c>
      <c r="L425" s="304">
        <f t="shared" ca="1" si="174"/>
        <v>706.78063269587858</v>
      </c>
      <c r="M425" s="306">
        <f t="shared" ca="1" si="190"/>
        <v>-1.4896758587220693</v>
      </c>
      <c r="N425" s="304">
        <f t="shared" ca="1" si="191"/>
        <v>-85.352139547301249</v>
      </c>
      <c r="P425" s="310">
        <f t="shared" ca="1" si="192"/>
        <v>23</v>
      </c>
      <c r="Q425" s="304">
        <f t="shared" ca="1" si="193"/>
        <v>0</v>
      </c>
      <c r="R425" s="306">
        <f t="shared" ca="1" si="194"/>
        <v>0</v>
      </c>
      <c r="S425" s="307">
        <f t="shared" ca="1" si="195"/>
        <v>3.0549999999999997</v>
      </c>
      <c r="T425" s="304">
        <f t="shared" ca="1" si="175"/>
        <v>29.969549999999998</v>
      </c>
      <c r="U425" s="311">
        <f t="shared" ca="1" si="176"/>
        <v>0</v>
      </c>
      <c r="V425" s="306">
        <f t="shared" ca="1" si="177"/>
        <v>1.2258962260952766</v>
      </c>
      <c r="W425" s="304">
        <f t="shared" ca="1" si="178"/>
        <v>26.530390259424479</v>
      </c>
      <c r="Y425" s="314" t="str">
        <f t="shared" ca="1" si="196"/>
        <v/>
      </c>
      <c r="Z425" s="315" t="str">
        <f t="shared" ca="1" si="197"/>
        <v/>
      </c>
      <c r="AA425" s="316" t="str">
        <f t="shared" ca="1" si="198"/>
        <v/>
      </c>
      <c r="AC425" s="310" t="e">
        <f t="shared" ca="1" si="199"/>
        <v>#N/A</v>
      </c>
      <c r="AD425" s="323" t="e">
        <f t="shared" ca="1" si="200"/>
        <v>#N/A</v>
      </c>
      <c r="AE425" s="324" t="e">
        <f t="shared" ca="1" si="179"/>
        <v>#N/A</v>
      </c>
      <c r="AG425" s="306">
        <f t="shared" ca="1" si="201"/>
        <v>1.0935148227252611</v>
      </c>
      <c r="AH425" s="304">
        <f t="shared" ca="1" si="202"/>
        <v>-8.6842247576571463</v>
      </c>
    </row>
    <row r="426" spans="1:34" x14ac:dyDescent="0.2">
      <c r="A426" s="347">
        <f t="shared" ca="1" si="180"/>
        <v>1E-4</v>
      </c>
      <c r="B426" s="304">
        <f t="shared" ca="1" si="181"/>
        <v>31.904500000000152</v>
      </c>
      <c r="D426" s="306">
        <f t="shared" ca="1" si="182"/>
        <v>-0.70369822019457851</v>
      </c>
      <c r="E426" s="307">
        <f t="shared" ca="1" si="183"/>
        <v>-1.154305695945844</v>
      </c>
      <c r="F426" s="304">
        <f t="shared" ca="1" si="184"/>
        <v>1.3518923125745026</v>
      </c>
      <c r="G426" s="306">
        <f t="shared" ca="1" si="185"/>
        <v>8.3302664048907129</v>
      </c>
      <c r="H426" s="307">
        <f t="shared" ca="1" si="186"/>
        <v>-102.46569869124114</v>
      </c>
      <c r="I426" s="304">
        <f t="shared" ca="1" si="187"/>
        <v>102.80375842672615</v>
      </c>
      <c r="J426" s="306">
        <f t="shared" ca="1" si="188"/>
        <v>706.74279346460708</v>
      </c>
      <c r="K426" s="307">
        <f t="shared" ca="1" si="189"/>
        <v>-7.3237026438295461</v>
      </c>
      <c r="L426" s="304">
        <f t="shared" ca="1" si="174"/>
        <v>706.78073879709791</v>
      </c>
      <c r="M426" s="306">
        <f t="shared" ca="1" si="190"/>
        <v>-1.4896766319615915</v>
      </c>
      <c r="N426" s="304">
        <f t="shared" ca="1" si="191"/>
        <v>-85.352183850662428</v>
      </c>
      <c r="P426" s="310">
        <f t="shared" ca="1" si="192"/>
        <v>23</v>
      </c>
      <c r="Q426" s="304">
        <f t="shared" ca="1" si="193"/>
        <v>0</v>
      </c>
      <c r="R426" s="306">
        <f t="shared" ca="1" si="194"/>
        <v>0</v>
      </c>
      <c r="S426" s="307">
        <f t="shared" ca="1" si="195"/>
        <v>3.0549999999999997</v>
      </c>
      <c r="T426" s="304">
        <f t="shared" ca="1" si="175"/>
        <v>29.969549999999998</v>
      </c>
      <c r="U426" s="311">
        <f t="shared" ca="1" si="176"/>
        <v>0</v>
      </c>
      <c r="V426" s="306">
        <f t="shared" ca="1" si="177"/>
        <v>1.225897482218514</v>
      </c>
      <c r="W426" s="304">
        <f t="shared" ca="1" si="178"/>
        <v>26.53047388305944</v>
      </c>
      <c r="Y426" s="314" t="str">
        <f t="shared" ca="1" si="196"/>
        <v/>
      </c>
      <c r="Z426" s="315" t="str">
        <f t="shared" ca="1" si="197"/>
        <v/>
      </c>
      <c r="AA426" s="316" t="str">
        <f t="shared" ca="1" si="198"/>
        <v/>
      </c>
      <c r="AC426" s="310" t="e">
        <f t="shared" ca="1" si="199"/>
        <v>#N/A</v>
      </c>
      <c r="AD426" s="323" t="e">
        <f t="shared" ca="1" si="200"/>
        <v>#N/A</v>
      </c>
      <c r="AE426" s="324" t="e">
        <f t="shared" ca="1" si="179"/>
        <v>#N/A</v>
      </c>
      <c r="AG426" s="306">
        <f t="shared" ca="1" si="201"/>
        <v>1.0934880643103337</v>
      </c>
      <c r="AH426" s="304">
        <f t="shared" ca="1" si="202"/>
        <v>-8.6842521307445111</v>
      </c>
    </row>
    <row r="427" spans="1:34" x14ac:dyDescent="0.2">
      <c r="A427" s="347">
        <f t="shared" ca="1" si="180"/>
        <v>1E-4</v>
      </c>
      <c r="B427" s="304">
        <f t="shared" ca="1" si="181"/>
        <v>31.904600000000151</v>
      </c>
      <c r="D427" s="306">
        <f t="shared" ca="1" si="182"/>
        <v>-0.70369374530101936</v>
      </c>
      <c r="E427" s="307">
        <f t="shared" ca="1" si="183"/>
        <v>-1.1542778691216089</v>
      </c>
      <c r="F427" s="304">
        <f t="shared" ca="1" si="184"/>
        <v>1.3518662235294208</v>
      </c>
      <c r="G427" s="306">
        <f t="shared" ca="1" si="185"/>
        <v>8.3301960355161828</v>
      </c>
      <c r="H427" s="307">
        <f t="shared" ca="1" si="186"/>
        <v>-102.46581411902805</v>
      </c>
      <c r="I427" s="304">
        <f t="shared" ca="1" si="187"/>
        <v>102.8038677728875</v>
      </c>
      <c r="J427" s="306">
        <f t="shared" ca="1" si="188"/>
        <v>706.74279346460708</v>
      </c>
      <c r="K427" s="307">
        <f t="shared" ca="1" si="189"/>
        <v>-7.3339492194700595</v>
      </c>
      <c r="L427" s="304">
        <f t="shared" ca="1" si="174"/>
        <v>706.78084504697074</v>
      </c>
      <c r="M427" s="306">
        <f t="shared" ca="1" si="190"/>
        <v>-1.4896774051929367</v>
      </c>
      <c r="N427" s="304">
        <f t="shared" ca="1" si="191"/>
        <v>-85.352228153555089</v>
      </c>
      <c r="P427" s="310">
        <f t="shared" ca="1" si="192"/>
        <v>23</v>
      </c>
      <c r="Q427" s="304">
        <f t="shared" ca="1" si="193"/>
        <v>0</v>
      </c>
      <c r="R427" s="306">
        <f t="shared" ca="1" si="194"/>
        <v>0</v>
      </c>
      <c r="S427" s="307">
        <f t="shared" ca="1" si="195"/>
        <v>3.0549999999999997</v>
      </c>
      <c r="T427" s="304">
        <f t="shared" ca="1" si="175"/>
        <v>29.969549999999998</v>
      </c>
      <c r="U427" s="311">
        <f t="shared" ca="1" si="176"/>
        <v>0</v>
      </c>
      <c r="V427" s="306">
        <f t="shared" ca="1" si="177"/>
        <v>1.2258987383444544</v>
      </c>
      <c r="W427" s="304">
        <f t="shared" ca="1" si="178"/>
        <v>26.530557505547513</v>
      </c>
      <c r="Y427" s="314" t="str">
        <f t="shared" ca="1" si="196"/>
        <v/>
      </c>
      <c r="Z427" s="315" t="str">
        <f t="shared" ca="1" si="197"/>
        <v/>
      </c>
      <c r="AA427" s="316" t="str">
        <f t="shared" ca="1" si="198"/>
        <v/>
      </c>
      <c r="AC427" s="310" t="e">
        <f t="shared" ca="1" si="199"/>
        <v>#N/A</v>
      </c>
      <c r="AD427" s="323" t="e">
        <f t="shared" ca="1" si="200"/>
        <v>#N/A</v>
      </c>
      <c r="AE427" s="324" t="e">
        <f t="shared" ca="1" si="179"/>
        <v>#N/A</v>
      </c>
      <c r="AG427" s="306">
        <f t="shared" ca="1" si="201"/>
        <v>1.0934613062584866</v>
      </c>
      <c r="AH427" s="304">
        <f t="shared" ca="1" si="202"/>
        <v>-8.6842795034564464</v>
      </c>
    </row>
    <row r="428" spans="1:34" x14ac:dyDescent="0.2">
      <c r="A428" s="347">
        <f t="shared" ca="1" si="180"/>
        <v>1E-4</v>
      </c>
      <c r="B428" s="304">
        <f t="shared" ca="1" si="181"/>
        <v>31.904700000000151</v>
      </c>
      <c r="D428" s="306">
        <f t="shared" ca="1" si="182"/>
        <v>-0.70368927040520579</v>
      </c>
      <c r="E428" s="307">
        <f t="shared" ca="1" si="183"/>
        <v>-1.1542500426790507</v>
      </c>
      <c r="F428" s="304">
        <f t="shared" ca="1" si="184"/>
        <v>1.3518401348931763</v>
      </c>
      <c r="G428" s="306">
        <f t="shared" ca="1" si="185"/>
        <v>8.3301256665891419</v>
      </c>
      <c r="H428" s="307">
        <f t="shared" ca="1" si="186"/>
        <v>-102.46592954403232</v>
      </c>
      <c r="I428" s="304">
        <f t="shared" ca="1" si="187"/>
        <v>102.8039771163731</v>
      </c>
      <c r="J428" s="306">
        <f t="shared" ca="1" si="188"/>
        <v>706.74279346460708</v>
      </c>
      <c r="K428" s="307">
        <f t="shared" ca="1" si="189"/>
        <v>-7.3441958066532127</v>
      </c>
      <c r="L428" s="304">
        <f t="shared" ca="1" si="174"/>
        <v>706.78095144549752</v>
      </c>
      <c r="M428" s="306">
        <f t="shared" ca="1" si="190"/>
        <v>-1.4896781784161053</v>
      </c>
      <c r="N428" s="304">
        <f t="shared" ca="1" si="191"/>
        <v>-85.352272455979275</v>
      </c>
      <c r="P428" s="310">
        <f t="shared" ca="1" si="192"/>
        <v>23</v>
      </c>
      <c r="Q428" s="304">
        <f t="shared" ca="1" si="193"/>
        <v>0</v>
      </c>
      <c r="R428" s="306">
        <f t="shared" ca="1" si="194"/>
        <v>0</v>
      </c>
      <c r="S428" s="307">
        <f t="shared" ca="1" si="195"/>
        <v>3.0549999999999997</v>
      </c>
      <c r="T428" s="304">
        <f t="shared" ca="1" si="175"/>
        <v>29.969549999999998</v>
      </c>
      <c r="U428" s="311">
        <f t="shared" ca="1" si="176"/>
        <v>0</v>
      </c>
      <c r="V428" s="306">
        <f t="shared" ca="1" si="177"/>
        <v>1.2258999944730968</v>
      </c>
      <c r="W428" s="304">
        <f t="shared" ca="1" si="178"/>
        <v>26.530641126888675</v>
      </c>
      <c r="Y428" s="314" t="str">
        <f t="shared" ca="1" si="196"/>
        <v/>
      </c>
      <c r="Z428" s="315" t="str">
        <f t="shared" ca="1" si="197"/>
        <v/>
      </c>
      <c r="AA428" s="316" t="str">
        <f t="shared" ca="1" si="198"/>
        <v/>
      </c>
      <c r="AC428" s="310" t="e">
        <f t="shared" ca="1" si="199"/>
        <v>#N/A</v>
      </c>
      <c r="AD428" s="323" t="e">
        <f t="shared" ca="1" si="200"/>
        <v>#N/A</v>
      </c>
      <c r="AE428" s="324" t="e">
        <f t="shared" ca="1" si="179"/>
        <v>#N/A</v>
      </c>
      <c r="AG428" s="306">
        <f t="shared" ca="1" si="201"/>
        <v>1.0934345485697072</v>
      </c>
      <c r="AH428" s="304">
        <f t="shared" ca="1" si="202"/>
        <v>-8.6843068757929682</v>
      </c>
    </row>
    <row r="429" spans="1:34" x14ac:dyDescent="0.2">
      <c r="A429" s="347">
        <f t="shared" ca="1" si="180"/>
        <v>1E-4</v>
      </c>
      <c r="B429" s="304">
        <f t="shared" ca="1" si="181"/>
        <v>31.904800000000151</v>
      </c>
      <c r="D429" s="306">
        <f t="shared" ca="1" si="182"/>
        <v>-0.70368479550713481</v>
      </c>
      <c r="E429" s="307">
        <f t="shared" ca="1" si="183"/>
        <v>-1.1542222166181801</v>
      </c>
      <c r="F429" s="304">
        <f t="shared" ca="1" si="184"/>
        <v>1.3518140466657769</v>
      </c>
      <c r="G429" s="306">
        <f t="shared" ca="1" si="185"/>
        <v>8.3300552981095919</v>
      </c>
      <c r="H429" s="307">
        <f t="shared" ca="1" si="186"/>
        <v>-102.46604496625399</v>
      </c>
      <c r="I429" s="304">
        <f t="shared" ca="1" si="187"/>
        <v>102.80408645718295</v>
      </c>
      <c r="J429" s="306">
        <f t="shared" ca="1" si="188"/>
        <v>706.74279346460708</v>
      </c>
      <c r="K429" s="307">
        <f t="shared" ca="1" si="189"/>
        <v>-7.3544424053787267</v>
      </c>
      <c r="L429" s="304">
        <f t="shared" ca="1" si="174"/>
        <v>706.78105799267871</v>
      </c>
      <c r="M429" s="306">
        <f t="shared" ca="1" si="190"/>
        <v>-1.4896789516310971</v>
      </c>
      <c r="N429" s="304">
        <f t="shared" ca="1" si="191"/>
        <v>-85.352316757934972</v>
      </c>
      <c r="P429" s="310">
        <f t="shared" ca="1" si="192"/>
        <v>23</v>
      </c>
      <c r="Q429" s="304">
        <f t="shared" ca="1" si="193"/>
        <v>0</v>
      </c>
      <c r="R429" s="306">
        <f t="shared" ca="1" si="194"/>
        <v>0</v>
      </c>
      <c r="S429" s="307">
        <f t="shared" ca="1" si="195"/>
        <v>3.0549999999999997</v>
      </c>
      <c r="T429" s="304">
        <f t="shared" ca="1" si="175"/>
        <v>29.969549999999998</v>
      </c>
      <c r="U429" s="311">
        <f t="shared" ca="1" si="176"/>
        <v>0</v>
      </c>
      <c r="V429" s="306">
        <f t="shared" ca="1" si="177"/>
        <v>1.2259012506044422</v>
      </c>
      <c r="W429" s="304">
        <f t="shared" ca="1" si="178"/>
        <v>26.530724747082949</v>
      </c>
      <c r="Y429" s="314" t="str">
        <f t="shared" ca="1" si="196"/>
        <v/>
      </c>
      <c r="Z429" s="315" t="str">
        <f t="shared" ca="1" si="197"/>
        <v/>
      </c>
      <c r="AA429" s="316" t="str">
        <f t="shared" ca="1" si="198"/>
        <v/>
      </c>
      <c r="AC429" s="310" t="e">
        <f t="shared" ca="1" si="199"/>
        <v>#N/A</v>
      </c>
      <c r="AD429" s="323" t="e">
        <f t="shared" ca="1" si="200"/>
        <v>#N/A</v>
      </c>
      <c r="AE429" s="324" t="e">
        <f t="shared" ca="1" si="179"/>
        <v>#N/A</v>
      </c>
      <c r="AG429" s="306">
        <f t="shared" ca="1" si="201"/>
        <v>1.0934077912440063</v>
      </c>
      <c r="AH429" s="304">
        <f t="shared" ca="1" si="202"/>
        <v>-8.6843342477540677</v>
      </c>
    </row>
    <row r="430" spans="1:34" x14ac:dyDescent="0.2">
      <c r="A430" s="347">
        <f t="shared" ca="1" si="180"/>
        <v>1E-4</v>
      </c>
      <c r="B430" s="304">
        <f t="shared" ca="1" si="181"/>
        <v>31.904900000000151</v>
      </c>
      <c r="D430" s="306">
        <f t="shared" ca="1" si="182"/>
        <v>-0.70368032060681085</v>
      </c>
      <c r="E430" s="307">
        <f t="shared" ca="1" si="183"/>
        <v>-1.1541943909389865</v>
      </c>
      <c r="F430" s="304">
        <f t="shared" ca="1" si="184"/>
        <v>1.3517879588472159</v>
      </c>
      <c r="G430" s="306">
        <f t="shared" ca="1" si="185"/>
        <v>8.329984930077531</v>
      </c>
      <c r="H430" s="307">
        <f t="shared" ca="1" si="186"/>
        <v>-102.46616038569309</v>
      </c>
      <c r="I430" s="304">
        <f t="shared" ca="1" si="187"/>
        <v>102.80419579531711</v>
      </c>
      <c r="J430" s="306">
        <f t="shared" ca="1" si="188"/>
        <v>706.74279346460708</v>
      </c>
      <c r="K430" s="307">
        <f t="shared" ca="1" si="189"/>
        <v>-7.3646890156463245</v>
      </c>
      <c r="L430" s="304">
        <f t="shared" ca="1" si="174"/>
        <v>706.78116468851476</v>
      </c>
      <c r="M430" s="306">
        <f t="shared" ca="1" si="190"/>
        <v>-1.4896797248379128</v>
      </c>
      <c r="N430" s="304">
        <f t="shared" ca="1" si="191"/>
        <v>-85.352361059422194</v>
      </c>
      <c r="P430" s="310">
        <f t="shared" ca="1" si="192"/>
        <v>23</v>
      </c>
      <c r="Q430" s="304">
        <f t="shared" ca="1" si="193"/>
        <v>0</v>
      </c>
      <c r="R430" s="306">
        <f t="shared" ca="1" si="194"/>
        <v>0</v>
      </c>
      <c r="S430" s="307">
        <f t="shared" ca="1" si="195"/>
        <v>3.0549999999999997</v>
      </c>
      <c r="T430" s="304">
        <f t="shared" ca="1" si="175"/>
        <v>29.969549999999998</v>
      </c>
      <c r="U430" s="311">
        <f t="shared" ca="1" si="176"/>
        <v>0</v>
      </c>
      <c r="V430" s="306">
        <f t="shared" ca="1" si="177"/>
        <v>1.2259025067384897</v>
      </c>
      <c r="W430" s="304">
        <f t="shared" ca="1" si="178"/>
        <v>26.530808366130358</v>
      </c>
      <c r="Y430" s="314" t="str">
        <f t="shared" ca="1" si="196"/>
        <v/>
      </c>
      <c r="Z430" s="315" t="str">
        <f t="shared" ca="1" si="197"/>
        <v/>
      </c>
      <c r="AA430" s="316" t="str">
        <f t="shared" ca="1" si="198"/>
        <v/>
      </c>
      <c r="AC430" s="310" t="e">
        <f t="shared" ca="1" si="199"/>
        <v>#N/A</v>
      </c>
      <c r="AD430" s="323" t="e">
        <f t="shared" ca="1" si="200"/>
        <v>#N/A</v>
      </c>
      <c r="AE430" s="324" t="e">
        <f t="shared" ca="1" si="179"/>
        <v>#N/A</v>
      </c>
      <c r="AG430" s="306">
        <f t="shared" ca="1" si="201"/>
        <v>1.0933810342813697</v>
      </c>
      <c r="AH430" s="304">
        <f t="shared" ca="1" si="202"/>
        <v>-8.6843616193397555</v>
      </c>
    </row>
    <row r="431" spans="1:34" x14ac:dyDescent="0.2">
      <c r="A431" s="347">
        <f t="shared" ca="1" si="180"/>
        <v>1E-4</v>
      </c>
      <c r="B431" s="304">
        <f t="shared" ca="1" si="181"/>
        <v>31.90500000000015</v>
      </c>
      <c r="D431" s="306">
        <f t="shared" ca="1" si="182"/>
        <v>-0.70367584570422992</v>
      </c>
      <c r="E431" s="307">
        <f t="shared" ca="1" si="183"/>
        <v>-1.1541665656414626</v>
      </c>
      <c r="F431" s="304">
        <f t="shared" ca="1" si="184"/>
        <v>1.3517618714374851</v>
      </c>
      <c r="G431" s="306">
        <f t="shared" ca="1" si="185"/>
        <v>8.3299145624929611</v>
      </c>
      <c r="H431" s="307">
        <f t="shared" ca="1" si="186"/>
        <v>-102.46627580234966</v>
      </c>
      <c r="I431" s="304">
        <f t="shared" ca="1" si="187"/>
        <v>102.80430513077562</v>
      </c>
      <c r="J431" s="306">
        <f t="shared" ca="1" si="188"/>
        <v>706.74279346460708</v>
      </c>
      <c r="K431" s="307">
        <f t="shared" ca="1" si="189"/>
        <v>-7.3749356374557262</v>
      </c>
      <c r="L431" s="304">
        <f t="shared" ca="1" si="174"/>
        <v>706.78127153300613</v>
      </c>
      <c r="M431" s="306">
        <f t="shared" ca="1" si="190"/>
        <v>-1.4896804980365521</v>
      </c>
      <c r="N431" s="304">
        <f t="shared" ca="1" si="191"/>
        <v>-85.352405360440954</v>
      </c>
      <c r="P431" s="310">
        <f t="shared" ca="1" si="192"/>
        <v>23</v>
      </c>
      <c r="Q431" s="304">
        <f t="shared" ca="1" si="193"/>
        <v>0</v>
      </c>
      <c r="R431" s="306">
        <f t="shared" ca="1" si="194"/>
        <v>0</v>
      </c>
      <c r="S431" s="307">
        <f t="shared" ca="1" si="195"/>
        <v>3.0549999999999997</v>
      </c>
      <c r="T431" s="304">
        <f t="shared" ca="1" si="175"/>
        <v>29.969549999999998</v>
      </c>
      <c r="U431" s="311">
        <f t="shared" ca="1" si="176"/>
        <v>0</v>
      </c>
      <c r="V431" s="306">
        <f t="shared" ca="1" si="177"/>
        <v>1.2259037628752403</v>
      </c>
      <c r="W431" s="304">
        <f t="shared" ca="1" si="178"/>
        <v>26.530891984030905</v>
      </c>
      <c r="Y431" s="314" t="str">
        <f t="shared" ca="1" si="196"/>
        <v/>
      </c>
      <c r="Z431" s="315" t="str">
        <f t="shared" ca="1" si="197"/>
        <v/>
      </c>
      <c r="AA431" s="316" t="str">
        <f t="shared" ca="1" si="198"/>
        <v/>
      </c>
      <c r="AC431" s="310" t="e">
        <f t="shared" ca="1" si="199"/>
        <v>#N/A</v>
      </c>
      <c r="AD431" s="323" t="e">
        <f t="shared" ca="1" si="200"/>
        <v>#N/A</v>
      </c>
      <c r="AE431" s="324" t="e">
        <f t="shared" ca="1" si="179"/>
        <v>#N/A</v>
      </c>
      <c r="AG431" s="306">
        <f t="shared" ca="1" si="201"/>
        <v>1.0933542776817955</v>
      </c>
      <c r="AH431" s="304">
        <f t="shared" ca="1" si="202"/>
        <v>-8.6843889905500369</v>
      </c>
    </row>
    <row r="432" spans="1:34" x14ac:dyDescent="0.2">
      <c r="A432" s="347">
        <f t="shared" ca="1" si="180"/>
        <v>1E-4</v>
      </c>
      <c r="B432" s="304">
        <f t="shared" ca="1" si="181"/>
        <v>31.90510000000015</v>
      </c>
      <c r="D432" s="306">
        <f t="shared" ca="1" si="182"/>
        <v>-0.70367137079939557</v>
      </c>
      <c r="E432" s="307">
        <f t="shared" ca="1" si="183"/>
        <v>-1.1541387407256085</v>
      </c>
      <c r="F432" s="304">
        <f t="shared" ca="1" si="184"/>
        <v>1.3517357844365865</v>
      </c>
      <c r="G432" s="306">
        <f t="shared" ca="1" si="185"/>
        <v>8.3298441953558804</v>
      </c>
      <c r="H432" s="307">
        <f t="shared" ca="1" si="186"/>
        <v>-102.46639121622373</v>
      </c>
      <c r="I432" s="304">
        <f t="shared" ca="1" si="187"/>
        <v>102.8044144635585</v>
      </c>
      <c r="J432" s="306">
        <f t="shared" ca="1" si="188"/>
        <v>706.74279346460708</v>
      </c>
      <c r="K432" s="307">
        <f t="shared" ca="1" si="189"/>
        <v>-7.3851822708066548</v>
      </c>
      <c r="L432" s="304">
        <f t="shared" ca="1" si="174"/>
        <v>706.78137852615305</v>
      </c>
      <c r="M432" s="306">
        <f t="shared" ca="1" si="190"/>
        <v>-1.4896812712270151</v>
      </c>
      <c r="N432" s="304">
        <f t="shared" ca="1" si="191"/>
        <v>-85.35244966099124</v>
      </c>
      <c r="P432" s="310">
        <f t="shared" ca="1" si="192"/>
        <v>23</v>
      </c>
      <c r="Q432" s="304">
        <f t="shared" ca="1" si="193"/>
        <v>0</v>
      </c>
      <c r="R432" s="306">
        <f t="shared" ca="1" si="194"/>
        <v>0</v>
      </c>
      <c r="S432" s="307">
        <f t="shared" ca="1" si="195"/>
        <v>3.0549999999999997</v>
      </c>
      <c r="T432" s="304">
        <f t="shared" ca="1" si="175"/>
        <v>29.969549999999998</v>
      </c>
      <c r="U432" s="311">
        <f t="shared" ca="1" si="176"/>
        <v>0</v>
      </c>
      <c r="V432" s="306">
        <f t="shared" ca="1" si="177"/>
        <v>1.2259050190146927</v>
      </c>
      <c r="W432" s="304">
        <f t="shared" ca="1" si="178"/>
        <v>26.530975600784593</v>
      </c>
      <c r="Y432" s="314" t="str">
        <f t="shared" ca="1" si="196"/>
        <v/>
      </c>
      <c r="Z432" s="315" t="str">
        <f t="shared" ca="1" si="197"/>
        <v/>
      </c>
      <c r="AA432" s="316" t="str">
        <f t="shared" ca="1" si="198"/>
        <v/>
      </c>
      <c r="AC432" s="310" t="e">
        <f t="shared" ca="1" si="199"/>
        <v>#N/A</v>
      </c>
      <c r="AD432" s="323" t="e">
        <f t="shared" ca="1" si="200"/>
        <v>#N/A</v>
      </c>
      <c r="AE432" s="324" t="e">
        <f t="shared" ca="1" si="179"/>
        <v>#N/A</v>
      </c>
      <c r="AG432" s="306">
        <f t="shared" ca="1" si="201"/>
        <v>1.0933275214452838</v>
      </c>
      <c r="AH432" s="304">
        <f t="shared" ca="1" si="202"/>
        <v>-8.6844163613849119</v>
      </c>
    </row>
    <row r="433" spans="1:34" x14ac:dyDescent="0.2">
      <c r="A433" s="347">
        <f t="shared" ca="1" si="180"/>
        <v>1E-4</v>
      </c>
      <c r="B433" s="304">
        <f t="shared" ca="1" si="181"/>
        <v>31.90520000000015</v>
      </c>
      <c r="D433" s="306">
        <f t="shared" ca="1" si="182"/>
        <v>-0.70366689589230969</v>
      </c>
      <c r="E433" s="307">
        <f t="shared" ca="1" si="183"/>
        <v>-1.1541109161914225</v>
      </c>
      <c r="F433" s="304">
        <f t="shared" ca="1" si="184"/>
        <v>1.3517096978445198</v>
      </c>
      <c r="G433" s="306">
        <f t="shared" ca="1" si="185"/>
        <v>8.3297738286662906</v>
      </c>
      <c r="H433" s="307">
        <f t="shared" ca="1" si="186"/>
        <v>-102.46650662731534</v>
      </c>
      <c r="I433" s="304">
        <f t="shared" ca="1" si="187"/>
        <v>102.80452379366578</v>
      </c>
      <c r="J433" s="306">
        <f t="shared" ca="1" si="188"/>
        <v>706.74279346460708</v>
      </c>
      <c r="K433" s="307">
        <f t="shared" ca="1" si="189"/>
        <v>-7.3954289156988313</v>
      </c>
      <c r="L433" s="304">
        <f t="shared" ca="1" si="174"/>
        <v>706.78148566795619</v>
      </c>
      <c r="M433" s="306">
        <f t="shared" ca="1" si="190"/>
        <v>-1.489682044409302</v>
      </c>
      <c r="N433" s="304">
        <f t="shared" ca="1" si="191"/>
        <v>-85.35249396107308</v>
      </c>
      <c r="P433" s="310">
        <f t="shared" ca="1" si="192"/>
        <v>23</v>
      </c>
      <c r="Q433" s="304">
        <f t="shared" ca="1" si="193"/>
        <v>0</v>
      </c>
      <c r="R433" s="306">
        <f t="shared" ca="1" si="194"/>
        <v>0</v>
      </c>
      <c r="S433" s="307">
        <f t="shared" ca="1" si="195"/>
        <v>3.0549999999999997</v>
      </c>
      <c r="T433" s="304">
        <f t="shared" ca="1" si="175"/>
        <v>29.969549999999998</v>
      </c>
      <c r="U433" s="311">
        <f t="shared" ca="1" si="176"/>
        <v>0</v>
      </c>
      <c r="V433" s="306">
        <f t="shared" ca="1" si="177"/>
        <v>1.2259062751568481</v>
      </c>
      <c r="W433" s="304">
        <f t="shared" ca="1" si="178"/>
        <v>26.531059216391427</v>
      </c>
      <c r="Y433" s="314" t="str">
        <f t="shared" ca="1" si="196"/>
        <v/>
      </c>
      <c r="Z433" s="315" t="str">
        <f t="shared" ca="1" si="197"/>
        <v/>
      </c>
      <c r="AA433" s="316" t="str">
        <f t="shared" ca="1" si="198"/>
        <v/>
      </c>
      <c r="AC433" s="310" t="e">
        <f t="shared" ca="1" si="199"/>
        <v>#N/A</v>
      </c>
      <c r="AD433" s="323" t="e">
        <f t="shared" ca="1" si="200"/>
        <v>#N/A</v>
      </c>
      <c r="AE433" s="324" t="e">
        <f t="shared" ca="1" si="179"/>
        <v>#N/A</v>
      </c>
      <c r="AG433" s="306">
        <f t="shared" ca="1" si="201"/>
        <v>1.0933007655718292</v>
      </c>
      <c r="AH433" s="304">
        <f t="shared" ca="1" si="202"/>
        <v>-8.6844437318443841</v>
      </c>
    </row>
    <row r="434" spans="1:34" x14ac:dyDescent="0.2">
      <c r="A434" s="347">
        <f t="shared" ca="1" si="180"/>
        <v>1E-4</v>
      </c>
      <c r="B434" s="304">
        <f t="shared" ca="1" si="181"/>
        <v>31.90530000000015</v>
      </c>
      <c r="D434" s="306">
        <f t="shared" ca="1" si="182"/>
        <v>-0.70366242098297205</v>
      </c>
      <c r="E434" s="307">
        <f t="shared" ca="1" si="183"/>
        <v>-1.1540830920389027</v>
      </c>
      <c r="F434" s="304">
        <f t="shared" ca="1" si="184"/>
        <v>1.3516836116612836</v>
      </c>
      <c r="G434" s="306">
        <f t="shared" ca="1" si="185"/>
        <v>8.3297034624241917</v>
      </c>
      <c r="H434" s="307">
        <f t="shared" ca="1" si="186"/>
        <v>-102.46662203562454</v>
      </c>
      <c r="I434" s="304">
        <f t="shared" ca="1" si="187"/>
        <v>102.8046331210975</v>
      </c>
      <c r="J434" s="306">
        <f t="shared" ca="1" si="188"/>
        <v>706.74279346460708</v>
      </c>
      <c r="K434" s="307">
        <f t="shared" ca="1" si="189"/>
        <v>-7.4056755721319787</v>
      </c>
      <c r="L434" s="304">
        <f t="shared" ca="1" si="174"/>
        <v>706.7815929584159</v>
      </c>
      <c r="M434" s="306">
        <f t="shared" ca="1" si="190"/>
        <v>-1.4896828175834129</v>
      </c>
      <c r="N434" s="304">
        <f t="shared" ca="1" si="191"/>
        <v>-85.352538260686458</v>
      </c>
      <c r="P434" s="310">
        <f t="shared" ca="1" si="192"/>
        <v>23</v>
      </c>
      <c r="Q434" s="304">
        <f t="shared" ca="1" si="193"/>
        <v>0</v>
      </c>
      <c r="R434" s="306">
        <f t="shared" ca="1" si="194"/>
        <v>0</v>
      </c>
      <c r="S434" s="307">
        <f t="shared" ca="1" si="195"/>
        <v>3.0549999999999997</v>
      </c>
      <c r="T434" s="304">
        <f t="shared" ca="1" si="175"/>
        <v>29.969549999999998</v>
      </c>
      <c r="U434" s="311">
        <f t="shared" ca="1" si="176"/>
        <v>0</v>
      </c>
      <c r="V434" s="306">
        <f t="shared" ca="1" si="177"/>
        <v>1.225907531301706</v>
      </c>
      <c r="W434" s="304">
        <f t="shared" ca="1" si="178"/>
        <v>26.531142830851429</v>
      </c>
      <c r="Y434" s="314" t="str">
        <f t="shared" ca="1" si="196"/>
        <v/>
      </c>
      <c r="Z434" s="315" t="str">
        <f t="shared" ca="1" si="197"/>
        <v/>
      </c>
      <c r="AA434" s="316" t="str">
        <f t="shared" ca="1" si="198"/>
        <v/>
      </c>
      <c r="AC434" s="310" t="e">
        <f t="shared" ca="1" si="199"/>
        <v>#N/A</v>
      </c>
      <c r="AD434" s="323" t="e">
        <f t="shared" ca="1" si="200"/>
        <v>#N/A</v>
      </c>
      <c r="AE434" s="324" t="e">
        <f t="shared" ca="1" si="179"/>
        <v>#N/A</v>
      </c>
      <c r="AG434" s="306">
        <f t="shared" ca="1" si="201"/>
        <v>1.0932740100614318</v>
      </c>
      <c r="AH434" s="304">
        <f t="shared" ca="1" si="202"/>
        <v>-8.6844711019284553</v>
      </c>
    </row>
    <row r="435" spans="1:34" x14ac:dyDescent="0.2">
      <c r="A435" s="347">
        <f t="shared" ca="1" si="180"/>
        <v>1E-4</v>
      </c>
      <c r="B435" s="304">
        <f t="shared" ca="1" si="181"/>
        <v>31.905400000000149</v>
      </c>
      <c r="D435" s="306">
        <f t="shared" ca="1" si="182"/>
        <v>-0.70365794607138255</v>
      </c>
      <c r="E435" s="307">
        <f t="shared" ca="1" si="183"/>
        <v>-1.1540552682680403</v>
      </c>
      <c r="F435" s="304">
        <f t="shared" ca="1" si="184"/>
        <v>1.3516575258868702</v>
      </c>
      <c r="G435" s="306">
        <f t="shared" ca="1" si="185"/>
        <v>8.3296330966295837</v>
      </c>
      <c r="H435" s="307">
        <f t="shared" ca="1" si="186"/>
        <v>-102.46673744115137</v>
      </c>
      <c r="I435" s="304">
        <f t="shared" ca="1" si="187"/>
        <v>102.80474244585373</v>
      </c>
      <c r="J435" s="306">
        <f t="shared" ca="1" si="188"/>
        <v>706.74279346460708</v>
      </c>
      <c r="K435" s="307">
        <f t="shared" ca="1" si="189"/>
        <v>-7.4159222401058171</v>
      </c>
      <c r="L435" s="304">
        <f t="shared" ca="1" si="174"/>
        <v>706.78170039753263</v>
      </c>
      <c r="M435" s="306">
        <f t="shared" ca="1" si="190"/>
        <v>-1.4896835907493482</v>
      </c>
      <c r="N435" s="304">
        <f t="shared" ca="1" si="191"/>
        <v>-85.352582559831419</v>
      </c>
      <c r="P435" s="310">
        <f t="shared" ca="1" si="192"/>
        <v>23</v>
      </c>
      <c r="Q435" s="304">
        <f t="shared" ca="1" si="193"/>
        <v>0</v>
      </c>
      <c r="R435" s="306">
        <f t="shared" ca="1" si="194"/>
        <v>0</v>
      </c>
      <c r="S435" s="307">
        <f t="shared" ca="1" si="195"/>
        <v>3.0549999999999997</v>
      </c>
      <c r="T435" s="304">
        <f t="shared" ca="1" si="175"/>
        <v>29.969549999999998</v>
      </c>
      <c r="U435" s="311">
        <f t="shared" ca="1" si="176"/>
        <v>0</v>
      </c>
      <c r="V435" s="306">
        <f t="shared" ca="1" si="177"/>
        <v>1.225908787449266</v>
      </c>
      <c r="W435" s="304">
        <f t="shared" ca="1" si="178"/>
        <v>26.53122644416462</v>
      </c>
      <c r="Y435" s="314" t="str">
        <f t="shared" ca="1" si="196"/>
        <v/>
      </c>
      <c r="Z435" s="315" t="str">
        <f t="shared" ca="1" si="197"/>
        <v/>
      </c>
      <c r="AA435" s="316" t="str">
        <f t="shared" ca="1" si="198"/>
        <v/>
      </c>
      <c r="AC435" s="310" t="e">
        <f t="shared" ca="1" si="199"/>
        <v>#N/A</v>
      </c>
      <c r="AD435" s="323" t="e">
        <f t="shared" ca="1" si="200"/>
        <v>#N/A</v>
      </c>
      <c r="AE435" s="324" t="e">
        <f t="shared" ca="1" si="179"/>
        <v>#N/A</v>
      </c>
      <c r="AG435" s="306">
        <f t="shared" ca="1" si="201"/>
        <v>1.0932472549140844</v>
      </c>
      <c r="AH435" s="304">
        <f t="shared" ca="1" si="202"/>
        <v>-8.6844984716371307</v>
      </c>
    </row>
    <row r="436" spans="1:34" x14ac:dyDescent="0.2">
      <c r="A436" s="347">
        <f t="shared" ca="1" si="180"/>
        <v>1E-4</v>
      </c>
      <c r="B436" s="304">
        <f t="shared" ca="1" si="181"/>
        <v>31.905500000000149</v>
      </c>
      <c r="D436" s="306">
        <f t="shared" ca="1" si="182"/>
        <v>-0.70365347115754162</v>
      </c>
      <c r="E436" s="307">
        <f t="shared" ca="1" si="183"/>
        <v>-1.1540274448788335</v>
      </c>
      <c r="F436" s="304">
        <f t="shared" ca="1" si="184"/>
        <v>1.3516314405212784</v>
      </c>
      <c r="G436" s="306">
        <f t="shared" ca="1" si="185"/>
        <v>8.3295627312824685</v>
      </c>
      <c r="H436" s="307">
        <f t="shared" ca="1" si="186"/>
        <v>-102.46685284389585</v>
      </c>
      <c r="I436" s="304">
        <f t="shared" ca="1" si="187"/>
        <v>102.80485176793445</v>
      </c>
      <c r="J436" s="306">
        <f t="shared" ca="1" si="188"/>
        <v>706.74279346460708</v>
      </c>
      <c r="K436" s="307">
        <f t="shared" ca="1" si="189"/>
        <v>-7.4261689196200695</v>
      </c>
      <c r="L436" s="304">
        <f t="shared" ca="1" si="174"/>
        <v>706.78180798530673</v>
      </c>
      <c r="M436" s="306">
        <f t="shared" ca="1" si="190"/>
        <v>-1.4896843639071076</v>
      </c>
      <c r="N436" s="304">
        <f t="shared" ca="1" si="191"/>
        <v>-85.352626858507932</v>
      </c>
      <c r="P436" s="310">
        <f t="shared" ca="1" si="192"/>
        <v>23</v>
      </c>
      <c r="Q436" s="304">
        <f t="shared" ca="1" si="193"/>
        <v>0</v>
      </c>
      <c r="R436" s="306">
        <f t="shared" ca="1" si="194"/>
        <v>0</v>
      </c>
      <c r="S436" s="307">
        <f t="shared" ca="1" si="195"/>
        <v>3.0549999999999997</v>
      </c>
      <c r="T436" s="304">
        <f t="shared" ca="1" si="175"/>
        <v>29.969549999999998</v>
      </c>
      <c r="U436" s="311">
        <f t="shared" ca="1" si="176"/>
        <v>0</v>
      </c>
      <c r="V436" s="306">
        <f t="shared" ca="1" si="177"/>
        <v>1.2259100435995283</v>
      </c>
      <c r="W436" s="304">
        <f t="shared" ca="1" si="178"/>
        <v>26.53131005633097</v>
      </c>
      <c r="Y436" s="314" t="str">
        <f t="shared" ca="1" si="196"/>
        <v/>
      </c>
      <c r="Z436" s="315" t="str">
        <f t="shared" ca="1" si="197"/>
        <v/>
      </c>
      <c r="AA436" s="316" t="str">
        <f t="shared" ca="1" si="198"/>
        <v/>
      </c>
      <c r="AC436" s="310" t="e">
        <f t="shared" ca="1" si="199"/>
        <v>#N/A</v>
      </c>
      <c r="AD436" s="323" t="e">
        <f t="shared" ca="1" si="200"/>
        <v>#N/A</v>
      </c>
      <c r="AE436" s="324" t="e">
        <f t="shared" ca="1" si="179"/>
        <v>#N/A</v>
      </c>
      <c r="AG436" s="306">
        <f t="shared" ca="1" si="201"/>
        <v>1.093220500129787</v>
      </c>
      <c r="AH436" s="304">
        <f t="shared" ca="1" si="202"/>
        <v>-8.6845258409704158</v>
      </c>
    </row>
    <row r="437" spans="1:34" x14ac:dyDescent="0.2">
      <c r="A437" s="347">
        <f t="shared" ca="1" si="180"/>
        <v>1E-4</v>
      </c>
      <c r="B437" s="304">
        <f t="shared" ca="1" si="181"/>
        <v>31.905600000000149</v>
      </c>
      <c r="D437" s="306">
        <f t="shared" ca="1" si="182"/>
        <v>-0.70364899624145183</v>
      </c>
      <c r="E437" s="307">
        <f t="shared" ca="1" si="183"/>
        <v>-1.1539996218712876</v>
      </c>
      <c r="F437" s="304">
        <f t="shared" ca="1" si="184"/>
        <v>1.3516053555645144</v>
      </c>
      <c r="G437" s="306">
        <f t="shared" ca="1" si="185"/>
        <v>8.3294923663828442</v>
      </c>
      <c r="H437" s="307">
        <f t="shared" ca="1" si="186"/>
        <v>-102.46696824385803</v>
      </c>
      <c r="I437" s="304">
        <f t="shared" ca="1" si="187"/>
        <v>102.80496108733976</v>
      </c>
      <c r="J437" s="306">
        <f t="shared" ca="1" si="188"/>
        <v>706.74279346460708</v>
      </c>
      <c r="K437" s="307">
        <f t="shared" ca="1" si="189"/>
        <v>-7.436415610674457</v>
      </c>
      <c r="L437" s="304">
        <f t="shared" ca="1" si="174"/>
        <v>706.78191572173876</v>
      </c>
      <c r="M437" s="306">
        <f t="shared" ca="1" si="190"/>
        <v>-1.4896851370566913</v>
      </c>
      <c r="N437" s="304">
        <f t="shared" ca="1" si="191"/>
        <v>-85.352671156715999</v>
      </c>
      <c r="P437" s="310">
        <f t="shared" ca="1" si="192"/>
        <v>23</v>
      </c>
      <c r="Q437" s="304">
        <f t="shared" ca="1" si="193"/>
        <v>0</v>
      </c>
      <c r="R437" s="306">
        <f t="shared" ca="1" si="194"/>
        <v>0</v>
      </c>
      <c r="S437" s="307">
        <f t="shared" ca="1" si="195"/>
        <v>3.0549999999999997</v>
      </c>
      <c r="T437" s="304">
        <f t="shared" ca="1" si="175"/>
        <v>29.969549999999998</v>
      </c>
      <c r="U437" s="311">
        <f t="shared" ca="1" si="176"/>
        <v>0</v>
      </c>
      <c r="V437" s="306">
        <f t="shared" ca="1" si="177"/>
        <v>1.225911299752493</v>
      </c>
      <c r="W437" s="304">
        <f t="shared" ca="1" si="178"/>
        <v>26.531393667350535</v>
      </c>
      <c r="Y437" s="314" t="str">
        <f t="shared" ca="1" si="196"/>
        <v/>
      </c>
      <c r="Z437" s="315" t="str">
        <f t="shared" ca="1" si="197"/>
        <v/>
      </c>
      <c r="AA437" s="316" t="str">
        <f t="shared" ca="1" si="198"/>
        <v/>
      </c>
      <c r="AC437" s="310" t="e">
        <f t="shared" ca="1" si="199"/>
        <v>#N/A</v>
      </c>
      <c r="AD437" s="323" t="e">
        <f t="shared" ca="1" si="200"/>
        <v>#N/A</v>
      </c>
      <c r="AE437" s="324" t="e">
        <f t="shared" ca="1" si="179"/>
        <v>#N/A</v>
      </c>
      <c r="AG437" s="306">
        <f t="shared" ca="1" si="201"/>
        <v>1.0931937457085397</v>
      </c>
      <c r="AH437" s="304">
        <f t="shared" ca="1" si="202"/>
        <v>-8.6845532099283052</v>
      </c>
    </row>
    <row r="438" spans="1:34" x14ac:dyDescent="0.2">
      <c r="A438" s="347">
        <f t="shared" ca="1" si="180"/>
        <v>1E-4</v>
      </c>
      <c r="B438" s="304">
        <f t="shared" ca="1" si="181"/>
        <v>31.905700000000149</v>
      </c>
      <c r="D438" s="306">
        <f t="shared" ca="1" si="182"/>
        <v>-0.70364452132311439</v>
      </c>
      <c r="E438" s="307">
        <f t="shared" ca="1" si="183"/>
        <v>-1.1539717992453831</v>
      </c>
      <c r="F438" s="304">
        <f t="shared" ca="1" si="184"/>
        <v>1.3515792710165622</v>
      </c>
      <c r="G438" s="306">
        <f t="shared" ca="1" si="185"/>
        <v>8.3294220019307126</v>
      </c>
      <c r="H438" s="307">
        <f t="shared" ca="1" si="186"/>
        <v>-102.46708364103796</v>
      </c>
      <c r="I438" s="304">
        <f t="shared" ca="1" si="187"/>
        <v>102.80507040406964</v>
      </c>
      <c r="J438" s="306">
        <f t="shared" ca="1" si="188"/>
        <v>706.74279346460708</v>
      </c>
      <c r="K438" s="307">
        <f t="shared" ca="1" si="189"/>
        <v>-7.4466623132687015</v>
      </c>
      <c r="L438" s="304">
        <f t="shared" ca="1" si="174"/>
        <v>706.78202360682894</v>
      </c>
      <c r="M438" s="306">
        <f t="shared" ca="1" si="190"/>
        <v>-1.4896859101980995</v>
      </c>
      <c r="N438" s="304">
        <f t="shared" ca="1" si="191"/>
        <v>-85.352715454455662</v>
      </c>
      <c r="P438" s="310">
        <f t="shared" ca="1" si="192"/>
        <v>23</v>
      </c>
      <c r="Q438" s="304">
        <f t="shared" ca="1" si="193"/>
        <v>0</v>
      </c>
      <c r="R438" s="306">
        <f t="shared" ca="1" si="194"/>
        <v>0</v>
      </c>
      <c r="S438" s="307">
        <f t="shared" ca="1" si="195"/>
        <v>3.0549999999999997</v>
      </c>
      <c r="T438" s="304">
        <f t="shared" ca="1" si="175"/>
        <v>29.969549999999998</v>
      </c>
      <c r="U438" s="311">
        <f t="shared" ca="1" si="176"/>
        <v>0</v>
      </c>
      <c r="V438" s="306">
        <f t="shared" ca="1" si="177"/>
        <v>1.2259125559081598</v>
      </c>
      <c r="W438" s="304">
        <f t="shared" ca="1" si="178"/>
        <v>26.531477277223292</v>
      </c>
      <c r="Y438" s="314" t="str">
        <f t="shared" ca="1" si="196"/>
        <v/>
      </c>
      <c r="Z438" s="315" t="str">
        <f t="shared" ca="1" si="197"/>
        <v/>
      </c>
      <c r="AA438" s="316" t="str">
        <f t="shared" ca="1" si="198"/>
        <v/>
      </c>
      <c r="AC438" s="310" t="e">
        <f t="shared" ca="1" si="199"/>
        <v>#N/A</v>
      </c>
      <c r="AD438" s="323" t="e">
        <f t="shared" ca="1" si="200"/>
        <v>#N/A</v>
      </c>
      <c r="AE438" s="324" t="e">
        <f t="shared" ca="1" si="179"/>
        <v>#N/A</v>
      </c>
      <c r="AG438" s="306">
        <f t="shared" ca="1" si="201"/>
        <v>1.0931669916503299</v>
      </c>
      <c r="AH438" s="304">
        <f t="shared" ca="1" si="202"/>
        <v>-8.6845805785108148</v>
      </c>
    </row>
    <row r="439" spans="1:34" x14ac:dyDescent="0.2">
      <c r="A439" s="347">
        <f t="shared" ca="1" si="180"/>
        <v>1E-4</v>
      </c>
      <c r="B439" s="304">
        <f t="shared" ca="1" si="181"/>
        <v>31.905800000000148</v>
      </c>
      <c r="D439" s="306">
        <f t="shared" ca="1" si="182"/>
        <v>-0.7036400464025282</v>
      </c>
      <c r="E439" s="307">
        <f t="shared" ca="1" si="183"/>
        <v>-1.1539439770011324</v>
      </c>
      <c r="F439" s="304">
        <f t="shared" ca="1" si="184"/>
        <v>1.3515531868774318</v>
      </c>
      <c r="G439" s="306">
        <f t="shared" ca="1" si="185"/>
        <v>8.3293516379260719</v>
      </c>
      <c r="H439" s="307">
        <f t="shared" ca="1" si="186"/>
        <v>-102.46719903543566</v>
      </c>
      <c r="I439" s="304">
        <f t="shared" ca="1" si="187"/>
        <v>102.80517971812417</v>
      </c>
      <c r="J439" s="306">
        <f t="shared" ca="1" si="188"/>
        <v>706.74279346460708</v>
      </c>
      <c r="K439" s="307">
        <f t="shared" ca="1" si="189"/>
        <v>-7.4569090274025251</v>
      </c>
      <c r="L439" s="304">
        <f t="shared" ca="1" si="174"/>
        <v>706.78213164057797</v>
      </c>
      <c r="M439" s="306">
        <f t="shared" ca="1" si="190"/>
        <v>-1.4896866833313325</v>
      </c>
      <c r="N439" s="304">
        <f t="shared" ca="1" si="191"/>
        <v>-85.352759751726907</v>
      </c>
      <c r="P439" s="310">
        <f t="shared" ca="1" si="192"/>
        <v>23</v>
      </c>
      <c r="Q439" s="304">
        <f t="shared" ca="1" si="193"/>
        <v>0</v>
      </c>
      <c r="R439" s="306">
        <f t="shared" ca="1" si="194"/>
        <v>0</v>
      </c>
      <c r="S439" s="307">
        <f t="shared" ca="1" si="195"/>
        <v>3.0549999999999997</v>
      </c>
      <c r="T439" s="304">
        <f t="shared" ca="1" si="175"/>
        <v>29.969549999999998</v>
      </c>
      <c r="U439" s="311">
        <f t="shared" ca="1" si="176"/>
        <v>0</v>
      </c>
      <c r="V439" s="306">
        <f t="shared" ca="1" si="177"/>
        <v>1.2259138120665292</v>
      </c>
      <c r="W439" s="304">
        <f t="shared" ca="1" si="178"/>
        <v>26.531560885949268</v>
      </c>
      <c r="Y439" s="314" t="str">
        <f t="shared" ca="1" si="196"/>
        <v/>
      </c>
      <c r="Z439" s="315" t="str">
        <f t="shared" ca="1" si="197"/>
        <v/>
      </c>
      <c r="AA439" s="316" t="str">
        <f t="shared" ca="1" si="198"/>
        <v/>
      </c>
      <c r="AC439" s="310" t="e">
        <f t="shared" ca="1" si="199"/>
        <v>#N/A</v>
      </c>
      <c r="AD439" s="323" t="e">
        <f t="shared" ca="1" si="200"/>
        <v>#N/A</v>
      </c>
      <c r="AE439" s="324" t="e">
        <f t="shared" ca="1" si="179"/>
        <v>#N/A</v>
      </c>
      <c r="AG439" s="306">
        <f t="shared" ca="1" si="201"/>
        <v>1.0931402379551667</v>
      </c>
      <c r="AH439" s="304">
        <f t="shared" ca="1" si="202"/>
        <v>-8.6846079467179358</v>
      </c>
    </row>
    <row r="440" spans="1:34" x14ac:dyDescent="0.2">
      <c r="A440" s="347">
        <f t="shared" ca="1" si="180"/>
        <v>1E-4</v>
      </c>
      <c r="B440" s="304">
        <f t="shared" ca="1" si="181"/>
        <v>31.905900000000148</v>
      </c>
      <c r="D440" s="306">
        <f t="shared" ca="1" si="182"/>
        <v>-0.70363557147969358</v>
      </c>
      <c r="E440" s="307">
        <f t="shared" ca="1" si="183"/>
        <v>-1.1539161551385231</v>
      </c>
      <c r="F440" s="304">
        <f t="shared" ca="1" si="184"/>
        <v>1.351527103147113</v>
      </c>
      <c r="G440" s="306">
        <f t="shared" ca="1" si="185"/>
        <v>8.329281274368924</v>
      </c>
      <c r="H440" s="307">
        <f t="shared" ca="1" si="186"/>
        <v>-102.46731442705116</v>
      </c>
      <c r="I440" s="304">
        <f t="shared" ca="1" si="187"/>
        <v>102.80528902950334</v>
      </c>
      <c r="J440" s="306">
        <f t="shared" ca="1" si="188"/>
        <v>706.74279346460708</v>
      </c>
      <c r="K440" s="307">
        <f t="shared" ca="1" si="189"/>
        <v>-7.4671557530756498</v>
      </c>
      <c r="L440" s="304">
        <f t="shared" ca="1" si="174"/>
        <v>706.78223982298607</v>
      </c>
      <c r="M440" s="306">
        <f t="shared" ca="1" si="190"/>
        <v>-1.48968745645639</v>
      </c>
      <c r="N440" s="304">
        <f t="shared" ca="1" si="191"/>
        <v>-85.352804048529748</v>
      </c>
      <c r="P440" s="310">
        <f t="shared" ca="1" si="192"/>
        <v>23</v>
      </c>
      <c r="Q440" s="304">
        <f t="shared" ca="1" si="193"/>
        <v>0</v>
      </c>
      <c r="R440" s="306">
        <f t="shared" ca="1" si="194"/>
        <v>0</v>
      </c>
      <c r="S440" s="307">
        <f t="shared" ca="1" si="195"/>
        <v>3.0549999999999997</v>
      </c>
      <c r="T440" s="304">
        <f t="shared" ca="1" si="175"/>
        <v>29.969549999999998</v>
      </c>
      <c r="U440" s="311">
        <f t="shared" ca="1" si="176"/>
        <v>0</v>
      </c>
      <c r="V440" s="306">
        <f t="shared" ca="1" si="177"/>
        <v>1.2259150682276008</v>
      </c>
      <c r="W440" s="304">
        <f t="shared" ca="1" si="178"/>
        <v>26.531644493528471</v>
      </c>
      <c r="Y440" s="314" t="str">
        <f t="shared" ca="1" si="196"/>
        <v/>
      </c>
      <c r="Z440" s="315" t="str">
        <f t="shared" ca="1" si="197"/>
        <v/>
      </c>
      <c r="AA440" s="316" t="str">
        <f t="shared" ca="1" si="198"/>
        <v/>
      </c>
      <c r="AC440" s="310" t="e">
        <f t="shared" ca="1" si="199"/>
        <v>#N/A</v>
      </c>
      <c r="AD440" s="323" t="e">
        <f t="shared" ca="1" si="200"/>
        <v>#N/A</v>
      </c>
      <c r="AE440" s="324" t="e">
        <f t="shared" ca="1" si="179"/>
        <v>#N/A</v>
      </c>
      <c r="AG440" s="306">
        <f t="shared" ca="1" si="201"/>
        <v>1.0931134846230375</v>
      </c>
      <c r="AH440" s="304">
        <f t="shared" ca="1" si="202"/>
        <v>-8.6846353145496789</v>
      </c>
    </row>
    <row r="441" spans="1:34" x14ac:dyDescent="0.2">
      <c r="A441" s="347">
        <f t="shared" ca="1" si="180"/>
        <v>1E-4</v>
      </c>
      <c r="B441" s="304">
        <f t="shared" ca="1" si="181"/>
        <v>31.906000000000148</v>
      </c>
      <c r="D441" s="306">
        <f t="shared" ca="1" si="182"/>
        <v>-0.70363109655461453</v>
      </c>
      <c r="E441" s="307">
        <f t="shared" ca="1" si="183"/>
        <v>-1.1538883336575534</v>
      </c>
      <c r="F441" s="304">
        <f t="shared" ca="1" si="184"/>
        <v>1.3515010198256066</v>
      </c>
      <c r="G441" s="306">
        <f t="shared" ca="1" si="185"/>
        <v>8.3292109112592687</v>
      </c>
      <c r="H441" s="307">
        <f t="shared" ca="1" si="186"/>
        <v>-102.46742981588453</v>
      </c>
      <c r="I441" s="304">
        <f t="shared" ca="1" si="187"/>
        <v>102.80539833820724</v>
      </c>
      <c r="J441" s="306">
        <f t="shared" ca="1" si="188"/>
        <v>706.74279346460708</v>
      </c>
      <c r="K441" s="307">
        <f t="shared" ca="1" si="189"/>
        <v>-7.4774024902877967</v>
      </c>
      <c r="L441" s="304">
        <f t="shared" ca="1" si="174"/>
        <v>706.78234815405369</v>
      </c>
      <c r="M441" s="306">
        <f t="shared" ca="1" si="190"/>
        <v>-1.4896882295732723</v>
      </c>
      <c r="N441" s="304">
        <f t="shared" ca="1" si="191"/>
        <v>-85.352848344864171</v>
      </c>
      <c r="P441" s="310">
        <f t="shared" ca="1" si="192"/>
        <v>23</v>
      </c>
      <c r="Q441" s="304">
        <f t="shared" ca="1" si="193"/>
        <v>0</v>
      </c>
      <c r="R441" s="306">
        <f t="shared" ca="1" si="194"/>
        <v>0</v>
      </c>
      <c r="S441" s="307">
        <f t="shared" ca="1" si="195"/>
        <v>3.0549999999999997</v>
      </c>
      <c r="T441" s="304">
        <f t="shared" ca="1" si="175"/>
        <v>29.969549999999998</v>
      </c>
      <c r="U441" s="311">
        <f t="shared" ca="1" si="176"/>
        <v>0</v>
      </c>
      <c r="V441" s="306">
        <f t="shared" ca="1" si="177"/>
        <v>1.2259163243913747</v>
      </c>
      <c r="W441" s="304">
        <f t="shared" ca="1" si="178"/>
        <v>26.531728099960915</v>
      </c>
      <c r="Y441" s="314" t="str">
        <f t="shared" ca="1" si="196"/>
        <v/>
      </c>
      <c r="Z441" s="315" t="str">
        <f t="shared" ca="1" si="197"/>
        <v/>
      </c>
      <c r="AA441" s="316" t="str">
        <f t="shared" ca="1" si="198"/>
        <v/>
      </c>
      <c r="AC441" s="310" t="e">
        <f t="shared" ca="1" si="199"/>
        <v>#N/A</v>
      </c>
      <c r="AD441" s="323" t="e">
        <f t="shared" ca="1" si="200"/>
        <v>#N/A</v>
      </c>
      <c r="AE441" s="324" t="e">
        <f t="shared" ca="1" si="179"/>
        <v>#N/A</v>
      </c>
      <c r="AG441" s="306">
        <f t="shared" ca="1" si="201"/>
        <v>1.0930867316539405</v>
      </c>
      <c r="AH441" s="304">
        <f t="shared" ca="1" si="202"/>
        <v>-8.6846626820060475</v>
      </c>
    </row>
    <row r="442" spans="1:34" x14ac:dyDescent="0.2">
      <c r="A442" s="347">
        <f t="shared" ca="1" si="180"/>
        <v>1E-4</v>
      </c>
      <c r="B442" s="304">
        <f t="shared" ca="1" si="181"/>
        <v>31.906100000000148</v>
      </c>
      <c r="D442" s="306">
        <f t="shared" ca="1" si="182"/>
        <v>-0.70362662162729062</v>
      </c>
      <c r="E442" s="307">
        <f t="shared" ca="1" si="183"/>
        <v>-1.153860512558218</v>
      </c>
      <c r="F442" s="304">
        <f t="shared" ca="1" si="184"/>
        <v>1.3514749369129078</v>
      </c>
      <c r="G442" s="306">
        <f t="shared" ca="1" si="185"/>
        <v>8.3291405485971062</v>
      </c>
      <c r="H442" s="307">
        <f t="shared" ca="1" si="186"/>
        <v>-102.46754520193578</v>
      </c>
      <c r="I442" s="304">
        <f t="shared" ca="1" si="187"/>
        <v>102.80550764423586</v>
      </c>
      <c r="J442" s="306">
        <f t="shared" ca="1" si="188"/>
        <v>706.74279346460708</v>
      </c>
      <c r="K442" s="307">
        <f t="shared" ca="1" si="189"/>
        <v>-7.4876492390386877</v>
      </c>
      <c r="L442" s="304">
        <f t="shared" ca="1" si="174"/>
        <v>706.78245663378141</v>
      </c>
      <c r="M442" s="306">
        <f t="shared" ca="1" si="190"/>
        <v>-1.4896890026819796</v>
      </c>
      <c r="N442" s="304">
        <f t="shared" ca="1" si="191"/>
        <v>-85.352892640730204</v>
      </c>
      <c r="P442" s="310">
        <f t="shared" ca="1" si="192"/>
        <v>23</v>
      </c>
      <c r="Q442" s="304">
        <f t="shared" ca="1" si="193"/>
        <v>0</v>
      </c>
      <c r="R442" s="306">
        <f t="shared" ca="1" si="194"/>
        <v>0</v>
      </c>
      <c r="S442" s="307">
        <f t="shared" ca="1" si="195"/>
        <v>3.0549999999999997</v>
      </c>
      <c r="T442" s="304">
        <f t="shared" ca="1" si="175"/>
        <v>29.969549999999998</v>
      </c>
      <c r="U442" s="311">
        <f t="shared" ca="1" si="176"/>
        <v>0</v>
      </c>
      <c r="V442" s="306">
        <f t="shared" ca="1" si="177"/>
        <v>1.2259175805578506</v>
      </c>
      <c r="W442" s="304">
        <f t="shared" ca="1" si="178"/>
        <v>26.531811705246596</v>
      </c>
      <c r="Y442" s="314" t="str">
        <f t="shared" ca="1" si="196"/>
        <v/>
      </c>
      <c r="Z442" s="315" t="str">
        <f t="shared" ca="1" si="197"/>
        <v/>
      </c>
      <c r="AA442" s="316" t="str">
        <f t="shared" ca="1" si="198"/>
        <v/>
      </c>
      <c r="AC442" s="310" t="e">
        <f t="shared" ca="1" si="199"/>
        <v>#N/A</v>
      </c>
      <c r="AD442" s="323" t="e">
        <f t="shared" ca="1" si="200"/>
        <v>#N/A</v>
      </c>
      <c r="AE442" s="324" t="e">
        <f t="shared" ca="1" si="179"/>
        <v>#N/A</v>
      </c>
      <c r="AG442" s="306">
        <f t="shared" ca="1" si="201"/>
        <v>1.0930599790478741</v>
      </c>
      <c r="AH442" s="304">
        <f t="shared" ca="1" si="202"/>
        <v>-8.6846900490870436</v>
      </c>
    </row>
    <row r="443" spans="1:34" x14ac:dyDescent="0.2">
      <c r="A443" s="347">
        <f t="shared" ca="1" si="180"/>
        <v>1E-4</v>
      </c>
      <c r="B443" s="304">
        <f t="shared" ca="1" si="181"/>
        <v>31.906200000000148</v>
      </c>
      <c r="D443" s="306">
        <f t="shared" ca="1" si="182"/>
        <v>-0.70362214669772161</v>
      </c>
      <c r="E443" s="307">
        <f t="shared" ca="1" si="183"/>
        <v>-1.1538326918405204</v>
      </c>
      <c r="F443" s="304">
        <f t="shared" ca="1" si="184"/>
        <v>1.3514488544090195</v>
      </c>
      <c r="G443" s="306">
        <f t="shared" ca="1" si="185"/>
        <v>8.3290701863824363</v>
      </c>
      <c r="H443" s="307">
        <f t="shared" ca="1" si="186"/>
        <v>-102.46766058520497</v>
      </c>
      <c r="I443" s="304">
        <f t="shared" ca="1" si="187"/>
        <v>102.80561694758926</v>
      </c>
      <c r="J443" s="306">
        <f t="shared" ca="1" si="188"/>
        <v>706.74279346460708</v>
      </c>
      <c r="K443" s="307">
        <f t="shared" ca="1" si="189"/>
        <v>-7.497895999328045</v>
      </c>
      <c r="L443" s="304">
        <f t="shared" ca="1" si="174"/>
        <v>706.78256526216956</v>
      </c>
      <c r="M443" s="306">
        <f t="shared" ca="1" si="190"/>
        <v>-1.489689775782512</v>
      </c>
      <c r="N443" s="304">
        <f t="shared" ca="1" si="191"/>
        <v>-85.352936936127847</v>
      </c>
      <c r="P443" s="310">
        <f t="shared" ca="1" si="192"/>
        <v>23</v>
      </c>
      <c r="Q443" s="304">
        <f t="shared" ca="1" si="193"/>
        <v>0</v>
      </c>
      <c r="R443" s="306">
        <f t="shared" ca="1" si="194"/>
        <v>0</v>
      </c>
      <c r="S443" s="307">
        <f t="shared" ca="1" si="195"/>
        <v>3.0549999999999997</v>
      </c>
      <c r="T443" s="304">
        <f t="shared" ca="1" si="175"/>
        <v>29.969549999999998</v>
      </c>
      <c r="U443" s="311">
        <f t="shared" ca="1" si="176"/>
        <v>0</v>
      </c>
      <c r="V443" s="306">
        <f t="shared" ca="1" si="177"/>
        <v>1.2259188367270288</v>
      </c>
      <c r="W443" s="304">
        <f t="shared" ca="1" si="178"/>
        <v>26.531895309385533</v>
      </c>
      <c r="Y443" s="314" t="str">
        <f t="shared" ca="1" si="196"/>
        <v/>
      </c>
      <c r="Z443" s="315" t="str">
        <f t="shared" ca="1" si="197"/>
        <v/>
      </c>
      <c r="AA443" s="316" t="str">
        <f t="shared" ca="1" si="198"/>
        <v/>
      </c>
      <c r="AC443" s="310" t="e">
        <f t="shared" ca="1" si="199"/>
        <v>#N/A</v>
      </c>
      <c r="AD443" s="323" t="e">
        <f t="shared" ca="1" si="200"/>
        <v>#N/A</v>
      </c>
      <c r="AE443" s="324" t="e">
        <f t="shared" ca="1" si="179"/>
        <v>#N/A</v>
      </c>
      <c r="AG443" s="306">
        <f t="shared" ca="1" si="201"/>
        <v>1.0930332268048399</v>
      </c>
      <c r="AH443" s="304">
        <f t="shared" ca="1" si="202"/>
        <v>-8.684717415792667</v>
      </c>
    </row>
    <row r="444" spans="1:34" x14ac:dyDescent="0.2">
      <c r="A444" s="347">
        <f t="shared" ca="1" si="180"/>
        <v>1E-4</v>
      </c>
      <c r="B444" s="304">
        <f t="shared" ca="1" si="181"/>
        <v>31.906300000000147</v>
      </c>
      <c r="D444" s="306">
        <f t="shared" ca="1" si="182"/>
        <v>-0.70361767176590762</v>
      </c>
      <c r="E444" s="307">
        <f t="shared" ca="1" si="183"/>
        <v>-1.15380487150445</v>
      </c>
      <c r="F444" s="304">
        <f t="shared" ca="1" si="184"/>
        <v>1.3514227723139332</v>
      </c>
      <c r="G444" s="306">
        <f t="shared" ca="1" si="185"/>
        <v>8.3289998246152592</v>
      </c>
      <c r="H444" s="307">
        <f t="shared" ca="1" si="186"/>
        <v>-102.46777596569211</v>
      </c>
      <c r="I444" s="304">
        <f t="shared" ca="1" si="187"/>
        <v>102.80572624826746</v>
      </c>
      <c r="J444" s="306">
        <f t="shared" ca="1" si="188"/>
        <v>706.74279346460708</v>
      </c>
      <c r="K444" s="307">
        <f t="shared" ca="1" si="189"/>
        <v>-7.5081427711555895</v>
      </c>
      <c r="L444" s="304">
        <f t="shared" ca="1" si="174"/>
        <v>706.78267403921859</v>
      </c>
      <c r="M444" s="306">
        <f t="shared" ca="1" si="190"/>
        <v>-1.4896905488748697</v>
      </c>
      <c r="N444" s="304">
        <f t="shared" ca="1" si="191"/>
        <v>-85.352981231057129</v>
      </c>
      <c r="P444" s="310">
        <f t="shared" ca="1" si="192"/>
        <v>23</v>
      </c>
      <c r="Q444" s="304">
        <f t="shared" ca="1" si="193"/>
        <v>0</v>
      </c>
      <c r="R444" s="306">
        <f t="shared" ca="1" si="194"/>
        <v>0</v>
      </c>
      <c r="S444" s="307">
        <f t="shared" ca="1" si="195"/>
        <v>3.0549999999999997</v>
      </c>
      <c r="T444" s="304">
        <f t="shared" ca="1" si="175"/>
        <v>29.969549999999998</v>
      </c>
      <c r="U444" s="311">
        <f t="shared" ca="1" si="176"/>
        <v>0</v>
      </c>
      <c r="V444" s="306">
        <f t="shared" ca="1" si="177"/>
        <v>1.2259200928989089</v>
      </c>
      <c r="W444" s="304">
        <f t="shared" ca="1" si="178"/>
        <v>26.531978912377724</v>
      </c>
      <c r="Y444" s="314" t="str">
        <f t="shared" ca="1" si="196"/>
        <v/>
      </c>
      <c r="Z444" s="315" t="str">
        <f t="shared" ca="1" si="197"/>
        <v/>
      </c>
      <c r="AA444" s="316" t="str">
        <f t="shared" ca="1" si="198"/>
        <v/>
      </c>
      <c r="AC444" s="310" t="e">
        <f t="shared" ca="1" si="199"/>
        <v>#N/A</v>
      </c>
      <c r="AD444" s="323" t="e">
        <f t="shared" ca="1" si="200"/>
        <v>#N/A</v>
      </c>
      <c r="AE444" s="324" t="e">
        <f t="shared" ca="1" si="179"/>
        <v>#N/A</v>
      </c>
      <c r="AG444" s="306">
        <f t="shared" ca="1" si="201"/>
        <v>1.0930064749248292</v>
      </c>
      <c r="AH444" s="304">
        <f t="shared" ca="1" si="202"/>
        <v>-8.6847447821229249</v>
      </c>
    </row>
    <row r="445" spans="1:34" x14ac:dyDescent="0.2">
      <c r="A445" s="347">
        <f t="shared" ca="1" si="180"/>
        <v>1E-4</v>
      </c>
      <c r="B445" s="304">
        <f t="shared" ca="1" si="181"/>
        <v>31.906400000000147</v>
      </c>
      <c r="D445" s="306">
        <f t="shared" ca="1" si="182"/>
        <v>-0.7036131968318502</v>
      </c>
      <c r="E445" s="307">
        <f t="shared" ca="1" si="183"/>
        <v>-1.1537770515500121</v>
      </c>
      <c r="F445" s="304">
        <f t="shared" ca="1" si="184"/>
        <v>1.351396690627654</v>
      </c>
      <c r="G445" s="306">
        <f t="shared" ca="1" si="185"/>
        <v>8.3289294632955766</v>
      </c>
      <c r="H445" s="307">
        <f t="shared" ca="1" si="186"/>
        <v>-102.46789134339727</v>
      </c>
      <c r="I445" s="304">
        <f t="shared" ca="1" si="187"/>
        <v>102.80583554627053</v>
      </c>
      <c r="J445" s="306">
        <f t="shared" ca="1" si="188"/>
        <v>706.74279346460708</v>
      </c>
      <c r="K445" s="307">
        <f t="shared" ca="1" si="189"/>
        <v>-7.5183895545210442</v>
      </c>
      <c r="L445" s="304">
        <f t="shared" ca="1" si="174"/>
        <v>706.78278296492897</v>
      </c>
      <c r="M445" s="306">
        <f t="shared" ca="1" si="190"/>
        <v>-1.4896913219590524</v>
      </c>
      <c r="N445" s="304">
        <f t="shared" ca="1" si="191"/>
        <v>-85.353025525517992</v>
      </c>
      <c r="P445" s="310">
        <f t="shared" ca="1" si="192"/>
        <v>23</v>
      </c>
      <c r="Q445" s="304">
        <f t="shared" ca="1" si="193"/>
        <v>0</v>
      </c>
      <c r="R445" s="306">
        <f t="shared" ca="1" si="194"/>
        <v>0</v>
      </c>
      <c r="S445" s="307">
        <f t="shared" ca="1" si="195"/>
        <v>3.0549999999999997</v>
      </c>
      <c r="T445" s="304">
        <f t="shared" ca="1" si="175"/>
        <v>29.969549999999998</v>
      </c>
      <c r="U445" s="311">
        <f t="shared" ca="1" si="176"/>
        <v>0</v>
      </c>
      <c r="V445" s="306">
        <f t="shared" ca="1" si="177"/>
        <v>1.2259213490734913</v>
      </c>
      <c r="W445" s="304">
        <f t="shared" ca="1" si="178"/>
        <v>26.53206251422321</v>
      </c>
      <c r="Y445" s="314" t="str">
        <f t="shared" ca="1" si="196"/>
        <v/>
      </c>
      <c r="Z445" s="315" t="str">
        <f t="shared" ca="1" si="197"/>
        <v/>
      </c>
      <c r="AA445" s="316" t="str">
        <f t="shared" ca="1" si="198"/>
        <v/>
      </c>
      <c r="AC445" s="310" t="e">
        <f t="shared" ca="1" si="199"/>
        <v>#N/A</v>
      </c>
      <c r="AD445" s="323" t="e">
        <f t="shared" ca="1" si="200"/>
        <v>#N/A</v>
      </c>
      <c r="AE445" s="324" t="e">
        <f t="shared" ca="1" si="179"/>
        <v>#N/A</v>
      </c>
      <c r="AG445" s="306">
        <f t="shared" ca="1" si="201"/>
        <v>1.0929797234078453</v>
      </c>
      <c r="AH445" s="304">
        <f t="shared" ca="1" si="202"/>
        <v>-8.6847721480778155</v>
      </c>
    </row>
    <row r="446" spans="1:34" x14ac:dyDescent="0.2">
      <c r="A446" s="347">
        <f t="shared" ca="1" si="180"/>
        <v>1E-4</v>
      </c>
      <c r="B446" s="304">
        <f t="shared" ca="1" si="181"/>
        <v>31.906500000000147</v>
      </c>
      <c r="D446" s="306">
        <f t="shared" ca="1" si="182"/>
        <v>-0.70360872189555379</v>
      </c>
      <c r="E446" s="307">
        <f t="shared" ca="1" si="183"/>
        <v>-1.1537492319771907</v>
      </c>
      <c r="F446" s="304">
        <f t="shared" ca="1" si="184"/>
        <v>1.3513706093501709</v>
      </c>
      <c r="G446" s="306">
        <f t="shared" ca="1" si="185"/>
        <v>8.3288591024233867</v>
      </c>
      <c r="H446" s="307">
        <f t="shared" ca="1" si="186"/>
        <v>-102.46800671832047</v>
      </c>
      <c r="I446" s="304">
        <f t="shared" ca="1" si="187"/>
        <v>102.80594484159847</v>
      </c>
      <c r="J446" s="306">
        <f t="shared" ca="1" si="188"/>
        <v>706.74279346460708</v>
      </c>
      <c r="K446" s="307">
        <f t="shared" ca="1" si="189"/>
        <v>-7.5286363494241302</v>
      </c>
      <c r="L446" s="304">
        <f t="shared" ca="1" si="174"/>
        <v>706.78289203930092</v>
      </c>
      <c r="M446" s="306">
        <f t="shared" ca="1" si="190"/>
        <v>-1.4896920950350607</v>
      </c>
      <c r="N446" s="304">
        <f t="shared" ca="1" si="191"/>
        <v>-85.353069819510523</v>
      </c>
      <c r="P446" s="310">
        <f t="shared" ca="1" si="192"/>
        <v>23</v>
      </c>
      <c r="Q446" s="304">
        <f t="shared" ca="1" si="193"/>
        <v>0</v>
      </c>
      <c r="R446" s="306">
        <f t="shared" ca="1" si="194"/>
        <v>0</v>
      </c>
      <c r="S446" s="307">
        <f t="shared" ca="1" si="195"/>
        <v>3.0549999999999997</v>
      </c>
      <c r="T446" s="304">
        <f t="shared" ca="1" si="175"/>
        <v>29.969549999999998</v>
      </c>
      <c r="U446" s="311">
        <f t="shared" ca="1" si="176"/>
        <v>0</v>
      </c>
      <c r="V446" s="306">
        <f t="shared" ca="1" si="177"/>
        <v>1.2259226052507759</v>
      </c>
      <c r="W446" s="304">
        <f t="shared" ca="1" si="178"/>
        <v>26.532146114921975</v>
      </c>
      <c r="Y446" s="314" t="str">
        <f t="shared" ca="1" si="196"/>
        <v/>
      </c>
      <c r="Z446" s="315" t="str">
        <f t="shared" ca="1" si="197"/>
        <v/>
      </c>
      <c r="AA446" s="316" t="str">
        <f t="shared" ca="1" si="198"/>
        <v/>
      </c>
      <c r="AC446" s="310" t="e">
        <f t="shared" ca="1" si="199"/>
        <v>#N/A</v>
      </c>
      <c r="AD446" s="323" t="e">
        <f t="shared" ca="1" si="200"/>
        <v>#N/A</v>
      </c>
      <c r="AE446" s="324" t="e">
        <f t="shared" ca="1" si="179"/>
        <v>#N/A</v>
      </c>
      <c r="AG446" s="306">
        <f t="shared" ca="1" si="201"/>
        <v>1.0929529722538707</v>
      </c>
      <c r="AH446" s="304">
        <f t="shared" ca="1" si="202"/>
        <v>-8.684799513657353</v>
      </c>
    </row>
    <row r="447" spans="1:34" x14ac:dyDescent="0.2">
      <c r="A447" s="347">
        <f t="shared" ca="1" si="180"/>
        <v>1E-4</v>
      </c>
      <c r="B447" s="304">
        <f t="shared" ca="1" si="181"/>
        <v>31.906600000000147</v>
      </c>
      <c r="D447" s="306">
        <f t="shared" ca="1" si="182"/>
        <v>-0.70360424695701362</v>
      </c>
      <c r="E447" s="307">
        <f t="shared" ca="1" si="183"/>
        <v>-1.1537214127859912</v>
      </c>
      <c r="F447" s="304">
        <f t="shared" ca="1" si="184"/>
        <v>1.351344528481486</v>
      </c>
      <c r="G447" s="306">
        <f t="shared" ca="1" si="185"/>
        <v>8.3287887419986912</v>
      </c>
      <c r="H447" s="307">
        <f t="shared" ca="1" si="186"/>
        <v>-102.46812209046175</v>
      </c>
      <c r="I447" s="304">
        <f t="shared" ca="1" si="187"/>
        <v>102.80605413425135</v>
      </c>
      <c r="J447" s="306">
        <f t="shared" ca="1" si="188"/>
        <v>706.74279346460708</v>
      </c>
      <c r="K447" s="307">
        <f t="shared" ca="1" si="189"/>
        <v>-7.5388831558645695</v>
      </c>
      <c r="L447" s="304">
        <f t="shared" ca="1" si="174"/>
        <v>706.78300126233512</v>
      </c>
      <c r="M447" s="306">
        <f t="shared" ca="1" si="190"/>
        <v>-1.4896928681028945</v>
      </c>
      <c r="N447" s="304">
        <f t="shared" ca="1" si="191"/>
        <v>-85.353114113034664</v>
      </c>
      <c r="P447" s="310">
        <f t="shared" ca="1" si="192"/>
        <v>23</v>
      </c>
      <c r="Q447" s="304">
        <f t="shared" ca="1" si="193"/>
        <v>0</v>
      </c>
      <c r="R447" s="306">
        <f t="shared" ca="1" si="194"/>
        <v>0</v>
      </c>
      <c r="S447" s="307">
        <f t="shared" ca="1" si="195"/>
        <v>3.0549999999999997</v>
      </c>
      <c r="T447" s="304">
        <f t="shared" ca="1" si="175"/>
        <v>29.969549999999998</v>
      </c>
      <c r="U447" s="311">
        <f t="shared" ca="1" si="176"/>
        <v>0</v>
      </c>
      <c r="V447" s="306">
        <f t="shared" ca="1" si="177"/>
        <v>1.2259238614307624</v>
      </c>
      <c r="W447" s="304">
        <f t="shared" ca="1" si="178"/>
        <v>26.532229714474045</v>
      </c>
      <c r="Y447" s="314" t="str">
        <f t="shared" ca="1" si="196"/>
        <v/>
      </c>
      <c r="Z447" s="315" t="str">
        <f t="shared" ca="1" si="197"/>
        <v/>
      </c>
      <c r="AA447" s="316" t="str">
        <f t="shared" ca="1" si="198"/>
        <v/>
      </c>
      <c r="AC447" s="310" t="e">
        <f t="shared" ca="1" si="199"/>
        <v>#N/A</v>
      </c>
      <c r="AD447" s="323" t="e">
        <f t="shared" ca="1" si="200"/>
        <v>#N/A</v>
      </c>
      <c r="AE447" s="324" t="e">
        <f t="shared" ca="1" si="179"/>
        <v>#N/A</v>
      </c>
      <c r="AG447" s="306">
        <f t="shared" ca="1" si="201"/>
        <v>1.0929262214629176</v>
      </c>
      <c r="AH447" s="304">
        <f t="shared" ca="1" si="202"/>
        <v>-8.6848268788615304</v>
      </c>
    </row>
    <row r="448" spans="1:34" x14ac:dyDescent="0.2">
      <c r="A448" s="347">
        <f t="shared" ca="1" si="180"/>
        <v>1E-4</v>
      </c>
      <c r="B448" s="304">
        <f t="shared" ca="1" si="181"/>
        <v>31.906700000000146</v>
      </c>
      <c r="D448" s="306">
        <f t="shared" ca="1" si="182"/>
        <v>-0.70359977201623414</v>
      </c>
      <c r="E448" s="307">
        <f t="shared" ca="1" si="183"/>
        <v>-1.1536935939764028</v>
      </c>
      <c r="F448" s="304">
        <f t="shared" ca="1" si="184"/>
        <v>1.3513184480215925</v>
      </c>
      <c r="G448" s="306">
        <f t="shared" ca="1" si="185"/>
        <v>8.3287183820214903</v>
      </c>
      <c r="H448" s="307">
        <f t="shared" ca="1" si="186"/>
        <v>-102.46823745982114</v>
      </c>
      <c r="I448" s="304">
        <f t="shared" ca="1" si="187"/>
        <v>102.80616342422917</v>
      </c>
      <c r="J448" s="306">
        <f t="shared" ca="1" si="188"/>
        <v>706.74279346460708</v>
      </c>
      <c r="K448" s="307">
        <f t="shared" ca="1" si="189"/>
        <v>-7.5491299738420832</v>
      </c>
      <c r="L448" s="304">
        <f t="shared" ca="1" si="174"/>
        <v>706.78311063403191</v>
      </c>
      <c r="M448" s="306">
        <f t="shared" ca="1" si="190"/>
        <v>-1.4896936411625539</v>
      </c>
      <c r="N448" s="304">
        <f t="shared" ca="1" si="191"/>
        <v>-85.353158406090458</v>
      </c>
      <c r="P448" s="310">
        <f t="shared" ca="1" si="192"/>
        <v>23</v>
      </c>
      <c r="Q448" s="304">
        <f t="shared" ca="1" si="193"/>
        <v>0</v>
      </c>
      <c r="R448" s="306">
        <f t="shared" ca="1" si="194"/>
        <v>0</v>
      </c>
      <c r="S448" s="307">
        <f t="shared" ca="1" si="195"/>
        <v>3.0549999999999997</v>
      </c>
      <c r="T448" s="304">
        <f t="shared" ca="1" si="175"/>
        <v>29.969549999999998</v>
      </c>
      <c r="U448" s="311">
        <f t="shared" ca="1" si="176"/>
        <v>0</v>
      </c>
      <c r="V448" s="306">
        <f t="shared" ca="1" si="177"/>
        <v>1.2259251176134511</v>
      </c>
      <c r="W448" s="304">
        <f t="shared" ca="1" si="178"/>
        <v>26.532313312879403</v>
      </c>
      <c r="Y448" s="314" t="str">
        <f t="shared" ca="1" si="196"/>
        <v/>
      </c>
      <c r="Z448" s="315" t="str">
        <f t="shared" ca="1" si="197"/>
        <v/>
      </c>
      <c r="AA448" s="316" t="str">
        <f t="shared" ca="1" si="198"/>
        <v/>
      </c>
      <c r="AC448" s="310" t="e">
        <f t="shared" ca="1" si="199"/>
        <v>#N/A</v>
      </c>
      <c r="AD448" s="323" t="e">
        <f t="shared" ca="1" si="200"/>
        <v>#N/A</v>
      </c>
      <c r="AE448" s="324" t="e">
        <f t="shared" ca="1" si="179"/>
        <v>#N/A</v>
      </c>
      <c r="AG448" s="306">
        <f t="shared" ca="1" si="201"/>
        <v>1.092899471034972</v>
      </c>
      <c r="AH448" s="304">
        <f t="shared" ca="1" si="202"/>
        <v>-8.68485424369036</v>
      </c>
    </row>
    <row r="449" spans="1:34" x14ac:dyDescent="0.2">
      <c r="A449" s="347">
        <f t="shared" ca="1" si="180"/>
        <v>1E-4</v>
      </c>
      <c r="B449" s="304">
        <f t="shared" ca="1" si="181"/>
        <v>31.906800000000146</v>
      </c>
      <c r="D449" s="306">
        <f t="shared" ca="1" si="182"/>
        <v>-0.70359529707321444</v>
      </c>
      <c r="E449" s="307">
        <f t="shared" ca="1" si="183"/>
        <v>-1.1536657755484381</v>
      </c>
      <c r="F449" s="304">
        <f t="shared" ca="1" si="184"/>
        <v>1.3512923679705011</v>
      </c>
      <c r="G449" s="306">
        <f t="shared" ca="1" si="185"/>
        <v>8.3286480224917838</v>
      </c>
      <c r="H449" s="307">
        <f t="shared" ca="1" si="186"/>
        <v>-102.4683528263987</v>
      </c>
      <c r="I449" s="304">
        <f t="shared" ca="1" si="187"/>
        <v>102.80627271153199</v>
      </c>
      <c r="J449" s="306">
        <f t="shared" ca="1" si="188"/>
        <v>706.74279346460708</v>
      </c>
      <c r="K449" s="307">
        <f t="shared" ca="1" si="189"/>
        <v>-7.5593768033563942</v>
      </c>
      <c r="L449" s="304">
        <f t="shared" ca="1" si="174"/>
        <v>706.78322015439176</v>
      </c>
      <c r="M449" s="306">
        <f t="shared" ca="1" si="190"/>
        <v>-1.4896944142140391</v>
      </c>
      <c r="N449" s="304">
        <f t="shared" ca="1" si="191"/>
        <v>-85.353202698677919</v>
      </c>
      <c r="P449" s="310">
        <f t="shared" ca="1" si="192"/>
        <v>23</v>
      </c>
      <c r="Q449" s="304">
        <f t="shared" ca="1" si="193"/>
        <v>0</v>
      </c>
      <c r="R449" s="306">
        <f t="shared" ca="1" si="194"/>
        <v>0</v>
      </c>
      <c r="S449" s="307">
        <f t="shared" ca="1" si="195"/>
        <v>3.0549999999999997</v>
      </c>
      <c r="T449" s="304">
        <f t="shared" ca="1" si="175"/>
        <v>29.969549999999998</v>
      </c>
      <c r="U449" s="311">
        <f t="shared" ca="1" si="176"/>
        <v>0</v>
      </c>
      <c r="V449" s="306">
        <f t="shared" ca="1" si="177"/>
        <v>1.2259263737988417</v>
      </c>
      <c r="W449" s="304">
        <f t="shared" ca="1" si="178"/>
        <v>26.532396910138093</v>
      </c>
      <c r="Y449" s="314" t="str">
        <f t="shared" ca="1" si="196"/>
        <v/>
      </c>
      <c r="Z449" s="315" t="str">
        <f t="shared" ca="1" si="197"/>
        <v/>
      </c>
      <c r="AA449" s="316" t="str">
        <f t="shared" ca="1" si="198"/>
        <v/>
      </c>
      <c r="AC449" s="310" t="e">
        <f t="shared" ca="1" si="199"/>
        <v>#N/A</v>
      </c>
      <c r="AD449" s="323" t="e">
        <f t="shared" ca="1" si="200"/>
        <v>#N/A</v>
      </c>
      <c r="AE449" s="324" t="e">
        <f t="shared" ca="1" si="179"/>
        <v>#N/A</v>
      </c>
      <c r="AG449" s="306">
        <f t="shared" ca="1" si="201"/>
        <v>1.0928727209700444</v>
      </c>
      <c r="AH449" s="304">
        <f t="shared" ca="1" si="202"/>
        <v>-8.6848816081438311</v>
      </c>
    </row>
    <row r="450" spans="1:34" x14ac:dyDescent="0.2">
      <c r="A450" s="347">
        <f t="shared" ca="1" si="180"/>
        <v>1E-4</v>
      </c>
      <c r="B450" s="304">
        <f t="shared" ca="1" si="181"/>
        <v>31.906900000000146</v>
      </c>
      <c r="D450" s="306">
        <f t="shared" ca="1" si="182"/>
        <v>-0.70359082212795543</v>
      </c>
      <c r="E450" s="307">
        <f t="shared" ca="1" si="183"/>
        <v>-1.1536379575020739</v>
      </c>
      <c r="F450" s="304">
        <f t="shared" ca="1" si="184"/>
        <v>1.3512662883281923</v>
      </c>
      <c r="G450" s="306">
        <f t="shared" ca="1" si="185"/>
        <v>8.3285776634095718</v>
      </c>
      <c r="H450" s="307">
        <f t="shared" ca="1" si="186"/>
        <v>-102.46846819019446</v>
      </c>
      <c r="I450" s="304">
        <f t="shared" ca="1" si="187"/>
        <v>102.80638199615984</v>
      </c>
      <c r="J450" s="306">
        <f t="shared" ca="1" si="188"/>
        <v>706.74279346460708</v>
      </c>
      <c r="K450" s="307">
        <f t="shared" ca="1" si="189"/>
        <v>-7.5696236444072236</v>
      </c>
      <c r="L450" s="304">
        <f t="shared" ca="1" si="174"/>
        <v>706.78332982341499</v>
      </c>
      <c r="M450" s="306">
        <f t="shared" ca="1" si="190"/>
        <v>-1.4896951872573501</v>
      </c>
      <c r="N450" s="304">
        <f t="shared" ca="1" si="191"/>
        <v>-85.353246990797018</v>
      </c>
      <c r="P450" s="310">
        <f t="shared" ca="1" si="192"/>
        <v>23</v>
      </c>
      <c r="Q450" s="304">
        <f t="shared" ca="1" si="193"/>
        <v>0</v>
      </c>
      <c r="R450" s="306">
        <f t="shared" ca="1" si="194"/>
        <v>0</v>
      </c>
      <c r="S450" s="307">
        <f t="shared" ca="1" si="195"/>
        <v>3.0549999999999997</v>
      </c>
      <c r="T450" s="304">
        <f t="shared" ca="1" si="175"/>
        <v>29.969549999999998</v>
      </c>
      <c r="U450" s="311">
        <f t="shared" ca="1" si="176"/>
        <v>0</v>
      </c>
      <c r="V450" s="306">
        <f t="shared" ca="1" si="177"/>
        <v>1.2259276299869337</v>
      </c>
      <c r="W450" s="304">
        <f t="shared" ca="1" si="178"/>
        <v>26.532480506250092</v>
      </c>
      <c r="Y450" s="314" t="str">
        <f t="shared" ca="1" si="196"/>
        <v/>
      </c>
      <c r="Z450" s="315" t="str">
        <f t="shared" ca="1" si="197"/>
        <v/>
      </c>
      <c r="AA450" s="316" t="str">
        <f t="shared" ca="1" si="198"/>
        <v/>
      </c>
      <c r="AC450" s="310" t="e">
        <f t="shared" ca="1" si="199"/>
        <v>#N/A</v>
      </c>
      <c r="AD450" s="323" t="e">
        <f t="shared" ca="1" si="200"/>
        <v>#N/A</v>
      </c>
      <c r="AE450" s="324" t="e">
        <f t="shared" ca="1" si="179"/>
        <v>#N/A</v>
      </c>
      <c r="AG450" s="306">
        <f t="shared" ca="1" si="201"/>
        <v>1.0928459712681171</v>
      </c>
      <c r="AH450" s="304">
        <f t="shared" ca="1" si="202"/>
        <v>-8.6849089722219635</v>
      </c>
    </row>
    <row r="451" spans="1:34" x14ac:dyDescent="0.2">
      <c r="A451" s="347">
        <f t="shared" ca="1" si="180"/>
        <v>1E-4</v>
      </c>
      <c r="B451" s="304">
        <f t="shared" ca="1" si="181"/>
        <v>31.907000000000146</v>
      </c>
      <c r="D451" s="306">
        <f t="shared" ca="1" si="182"/>
        <v>-0.70358634718045954</v>
      </c>
      <c r="E451" s="307">
        <f t="shared" ca="1" si="183"/>
        <v>-1.1536101398373244</v>
      </c>
      <c r="F451" s="304">
        <f t="shared" ca="1" si="184"/>
        <v>1.3512402090946796</v>
      </c>
      <c r="G451" s="306">
        <f t="shared" ca="1" si="185"/>
        <v>8.3285073047748543</v>
      </c>
      <c r="H451" s="307">
        <f t="shared" ca="1" si="186"/>
        <v>-102.46858355120844</v>
      </c>
      <c r="I451" s="304">
        <f t="shared" ca="1" si="187"/>
        <v>102.80649127811276</v>
      </c>
      <c r="J451" s="306">
        <f t="shared" ca="1" si="188"/>
        <v>706.74279346460708</v>
      </c>
      <c r="K451" s="307">
        <f t="shared" ca="1" si="189"/>
        <v>-7.5798704969942934</v>
      </c>
      <c r="L451" s="304">
        <f t="shared" ca="1" si="174"/>
        <v>706.78343964110218</v>
      </c>
      <c r="M451" s="306">
        <f t="shared" ca="1" si="190"/>
        <v>-1.4896959602924871</v>
      </c>
      <c r="N451" s="304">
        <f t="shared" ca="1" si="191"/>
        <v>-85.353291282447785</v>
      </c>
      <c r="P451" s="310">
        <f t="shared" ca="1" si="192"/>
        <v>23</v>
      </c>
      <c r="Q451" s="304">
        <f t="shared" ca="1" si="193"/>
        <v>0</v>
      </c>
      <c r="R451" s="306">
        <f t="shared" ca="1" si="194"/>
        <v>0</v>
      </c>
      <c r="S451" s="307">
        <f t="shared" ca="1" si="195"/>
        <v>3.0549999999999997</v>
      </c>
      <c r="T451" s="304">
        <f t="shared" ca="1" si="175"/>
        <v>29.969549999999998</v>
      </c>
      <c r="U451" s="311">
        <f t="shared" ca="1" si="176"/>
        <v>0</v>
      </c>
      <c r="V451" s="306">
        <f t="shared" ca="1" si="177"/>
        <v>1.2259288861777282</v>
      </c>
      <c r="W451" s="304">
        <f t="shared" ca="1" si="178"/>
        <v>26.532564101215428</v>
      </c>
      <c r="Y451" s="314" t="str">
        <f t="shared" ca="1" si="196"/>
        <v/>
      </c>
      <c r="Z451" s="315" t="str">
        <f t="shared" ca="1" si="197"/>
        <v/>
      </c>
      <c r="AA451" s="316" t="str">
        <f t="shared" ca="1" si="198"/>
        <v/>
      </c>
      <c r="AC451" s="310" t="e">
        <f t="shared" ca="1" si="199"/>
        <v>#N/A</v>
      </c>
      <c r="AD451" s="323" t="e">
        <f t="shared" ca="1" si="200"/>
        <v>#N/A</v>
      </c>
      <c r="AE451" s="324" t="e">
        <f t="shared" ca="1" si="179"/>
        <v>#N/A</v>
      </c>
      <c r="AG451" s="306">
        <f t="shared" ca="1" si="201"/>
        <v>1.0928192219292008</v>
      </c>
      <c r="AH451" s="304">
        <f t="shared" ca="1" si="202"/>
        <v>-8.6849363359247445</v>
      </c>
    </row>
    <row r="452" spans="1:34" x14ac:dyDescent="0.2">
      <c r="A452" s="347">
        <f t="shared" ca="1" si="180"/>
        <v>1E-4</v>
      </c>
      <c r="B452" s="304">
        <f t="shared" ca="1" si="181"/>
        <v>31.907100000000145</v>
      </c>
      <c r="D452" s="306">
        <f t="shared" ca="1" si="182"/>
        <v>-0.70358187223072555</v>
      </c>
      <c r="E452" s="307">
        <f t="shared" ca="1" si="183"/>
        <v>-1.1535823225541773</v>
      </c>
      <c r="F452" s="304">
        <f t="shared" ca="1" si="184"/>
        <v>1.3512141302699521</v>
      </c>
      <c r="G452" s="306">
        <f t="shared" ca="1" si="185"/>
        <v>8.3284369465876313</v>
      </c>
      <c r="H452" s="307">
        <f t="shared" ca="1" si="186"/>
        <v>-102.46869890944069</v>
      </c>
      <c r="I452" s="304">
        <f t="shared" ca="1" si="187"/>
        <v>102.80660055739075</v>
      </c>
      <c r="J452" s="306">
        <f t="shared" ca="1" si="188"/>
        <v>706.74279346460708</v>
      </c>
      <c r="K452" s="307">
        <f t="shared" ca="1" si="189"/>
        <v>-7.5901173611173256</v>
      </c>
      <c r="L452" s="304">
        <f t="shared" ref="L452:L515" ca="1" si="203">SQRT(pos_x^2+pos_z^2)</f>
        <v>706.78354960745355</v>
      </c>
      <c r="M452" s="306">
        <f t="shared" ca="1" si="190"/>
        <v>-1.4896967333194502</v>
      </c>
      <c r="N452" s="304">
        <f t="shared" ca="1" si="191"/>
        <v>-85.353335573630218</v>
      </c>
      <c r="P452" s="310">
        <f t="shared" ca="1" si="192"/>
        <v>23</v>
      </c>
      <c r="Q452" s="304">
        <f t="shared" ca="1" si="193"/>
        <v>0</v>
      </c>
      <c r="R452" s="306">
        <f t="shared" ca="1" si="194"/>
        <v>0</v>
      </c>
      <c r="S452" s="307">
        <f t="shared" ca="1" si="195"/>
        <v>3.0549999999999997</v>
      </c>
      <c r="T452" s="304">
        <f t="shared" ref="T452:T515" ca="1" si="204">m*g</f>
        <v>29.969549999999998</v>
      </c>
      <c r="U452" s="311">
        <f t="shared" ref="U452:U515" ca="1" si="205">IF(pos_xz&lt;L_rampe,Poids*COS(Beta),0)</f>
        <v>0</v>
      </c>
      <c r="V452" s="306">
        <f t="shared" ref="V452:V515" ca="1" si="206">Rho_moyen*(20000-Alt_rampe-pos_z)/(20000+Alt_rampe+pos_z)</f>
        <v>1.2259301423712248</v>
      </c>
      <c r="W452" s="304">
        <f t="shared" ref="W452:W515" ca="1" si="207">1/2*Rho*Sref*Cx*vit_xz^2</f>
        <v>26.532647695034107</v>
      </c>
      <c r="Y452" s="314" t="str">
        <f t="shared" ca="1" si="196"/>
        <v/>
      </c>
      <c r="Z452" s="315" t="str">
        <f t="shared" ca="1" si="197"/>
        <v/>
      </c>
      <c r="AA452" s="316" t="str">
        <f t="shared" ca="1" si="198"/>
        <v/>
      </c>
      <c r="AC452" s="310" t="e">
        <f t="shared" ca="1" si="199"/>
        <v>#N/A</v>
      </c>
      <c r="AD452" s="323" t="e">
        <f t="shared" ca="1" si="200"/>
        <v>#N/A</v>
      </c>
      <c r="AE452" s="324" t="e">
        <f t="shared" ref="AE452:AE515" ca="1" si="208">IF(t&lt;T_para, pos_z, NA())</f>
        <v>#N/A</v>
      </c>
      <c r="AG452" s="306">
        <f t="shared" ca="1" si="201"/>
        <v>1.0927924729532847</v>
      </c>
      <c r="AH452" s="304">
        <f t="shared" ca="1" si="202"/>
        <v>-8.6849636992521866</v>
      </c>
    </row>
    <row r="453" spans="1:34" x14ac:dyDescent="0.2">
      <c r="A453" s="347">
        <f t="shared" ref="A453:A516" ca="1" si="209">IF(B452+0.01&lt;=T_ini+ROUNDUP(Temps_fin_propu,0), 0.01, IF(K452&gt;0, 0.1, 0.0001))</f>
        <v>1E-4</v>
      </c>
      <c r="B453" s="304">
        <f t="shared" ref="B453:B516" ca="1" si="210">B452+pas</f>
        <v>31.907200000000145</v>
      </c>
      <c r="D453" s="306">
        <f t="shared" ref="D453:D516" ca="1" si="211">IF(AND(L452&lt;L_rampe,Poussee&lt;Poids*SIN(M452)),0,(-W452+Poussee)/m*COS(M452)-U452/m*SIN(M452))</f>
        <v>-0.70357739727875535</v>
      </c>
      <c r="E453" s="307">
        <f t="shared" ref="E453:E516" ca="1" si="212">IF(AND(L452&lt;L_rampe,Poussee&lt;Poids*SIN(M452)),0,(-W452+Poussee)/m*SIN(M452)+U452/m*COS(M452)-Poids/m)</f>
        <v>-1.1535545056526306</v>
      </c>
      <c r="F453" s="304">
        <f t="shared" ref="F453:F516" ca="1" si="213">SQRT(acc_x^2+acc_z^2)</f>
        <v>1.3511880518540091</v>
      </c>
      <c r="G453" s="306">
        <f t="shared" ref="G453:G516" ca="1" si="214">G452+acc_x*pas</f>
        <v>8.3283665888479028</v>
      </c>
      <c r="H453" s="307">
        <f t="shared" ref="H453:H516" ca="1" si="215">H452+acc_z*pas</f>
        <v>-102.46881426489125</v>
      </c>
      <c r="I453" s="304">
        <f t="shared" ref="I453:I516" ca="1" si="216">SQRT(vit_x^2+vit_z^2)</f>
        <v>102.80670983399391</v>
      </c>
      <c r="J453" s="306">
        <f t="shared" ref="J453:J516" ca="1" si="217">J452+0.5*(vit_x+G452)*pas*(K452&gt;=0)</f>
        <v>706.74279346460708</v>
      </c>
      <c r="K453" s="307">
        <f t="shared" ref="K453:K516" ca="1" si="218">K452+0.5*(vit_z+H452)*pas</f>
        <v>-7.6003642367760422</v>
      </c>
      <c r="L453" s="304">
        <f t="shared" ca="1" si="203"/>
        <v>706.78365972246979</v>
      </c>
      <c r="M453" s="306">
        <f t="shared" ref="M453:M516" ca="1" si="219">IF(AND(L452&gt;L_rampe,G453&gt;0),ATAN2(G453,H453),$M$4)</f>
        <v>-1.4896975063382396</v>
      </c>
      <c r="N453" s="304">
        <f t="shared" ref="N453:N516" ca="1" si="220">DEGREES(Beta)</f>
        <v>-85.353379864344333</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3.0549999999999997</v>
      </c>
      <c r="T453" s="304">
        <f t="shared" ca="1" si="204"/>
        <v>29.969549999999998</v>
      </c>
      <c r="U453" s="311">
        <f t="shared" ca="1" si="205"/>
        <v>0</v>
      </c>
      <c r="V453" s="306">
        <f t="shared" ca="1" si="206"/>
        <v>1.2259313985674232</v>
      </c>
      <c r="W453" s="304">
        <f t="shared" ca="1" si="207"/>
        <v>26.532731287706159</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t="e">
        <f t="shared" ca="1" si="208"/>
        <v>#N/A</v>
      </c>
      <c r="AG453" s="306">
        <f t="shared" ref="AG453:AG516" ca="1" si="230">IF(AND(L452&lt;L_rampe,Poussee&lt;Poids*SIN(M452)),0,(-W452+Poussee)/m-Poids*SIN(M452)/m)</f>
        <v>1.0927657243403655</v>
      </c>
      <c r="AH453" s="304">
        <f t="shared" ref="AH453:AH516" ca="1" si="231">IF(AND(L452&lt;L_rampe,Poussee&lt;Poids*SIN(M452)), g*SIN(M452), (-W452+Poussee)/m)</f>
        <v>-8.6849910622042916</v>
      </c>
    </row>
    <row r="454" spans="1:34" x14ac:dyDescent="0.2">
      <c r="A454" s="347">
        <f t="shared" ca="1" si="209"/>
        <v>1E-4</v>
      </c>
      <c r="B454" s="304">
        <f t="shared" ca="1" si="210"/>
        <v>31.907300000000145</v>
      </c>
      <c r="D454" s="306">
        <f t="shared" ca="1" si="211"/>
        <v>-0.70357292232454893</v>
      </c>
      <c r="E454" s="307">
        <f t="shared" ca="1" si="212"/>
        <v>-1.1535266891326756</v>
      </c>
      <c r="F454" s="304">
        <f t="shared" ca="1" si="213"/>
        <v>1.3511619738468434</v>
      </c>
      <c r="G454" s="306">
        <f t="shared" ca="1" si="214"/>
        <v>8.3282962315556706</v>
      </c>
      <c r="H454" s="307">
        <f t="shared" ca="1" si="215"/>
        <v>-102.46892961756016</v>
      </c>
      <c r="I454" s="304">
        <f t="shared" ca="1" si="216"/>
        <v>102.80681910792222</v>
      </c>
      <c r="J454" s="306">
        <f t="shared" ca="1" si="217"/>
        <v>706.74279346460708</v>
      </c>
      <c r="K454" s="307">
        <f t="shared" ca="1" si="218"/>
        <v>-7.6106111239701644</v>
      </c>
      <c r="L454" s="304">
        <f t="shared" ca="1" si="203"/>
        <v>706.78376998615113</v>
      </c>
      <c r="M454" s="306">
        <f t="shared" ca="1" si="219"/>
        <v>-1.4896982793488551</v>
      </c>
      <c r="N454" s="304">
        <f t="shared" ca="1" si="220"/>
        <v>-85.353424154590115</v>
      </c>
      <c r="P454" s="310">
        <f t="shared" ca="1" si="221"/>
        <v>23</v>
      </c>
      <c r="Q454" s="304">
        <f t="shared" ca="1" si="222"/>
        <v>0</v>
      </c>
      <c r="R454" s="306">
        <f t="shared" ca="1" si="223"/>
        <v>0</v>
      </c>
      <c r="S454" s="307">
        <f t="shared" ca="1" si="224"/>
        <v>3.0549999999999997</v>
      </c>
      <c r="T454" s="304">
        <f t="shared" ca="1" si="204"/>
        <v>29.969549999999998</v>
      </c>
      <c r="U454" s="311">
        <f t="shared" ca="1" si="205"/>
        <v>0</v>
      </c>
      <c r="V454" s="306">
        <f t="shared" ca="1" si="206"/>
        <v>1.2259326547663236</v>
      </c>
      <c r="W454" s="304">
        <f t="shared" ca="1" si="207"/>
        <v>26.532814879231569</v>
      </c>
      <c r="Y454" s="314" t="str">
        <f t="shared" ca="1" si="225"/>
        <v/>
      </c>
      <c r="Z454" s="315" t="str">
        <f t="shared" ca="1" si="226"/>
        <v/>
      </c>
      <c r="AA454" s="316" t="str">
        <f t="shared" ca="1" si="227"/>
        <v/>
      </c>
      <c r="AC454" s="310" t="e">
        <f t="shared" ca="1" si="228"/>
        <v>#N/A</v>
      </c>
      <c r="AD454" s="323" t="e">
        <f t="shared" ca="1" si="229"/>
        <v>#N/A</v>
      </c>
      <c r="AE454" s="324" t="e">
        <f t="shared" ca="1" si="208"/>
        <v>#N/A</v>
      </c>
      <c r="AG454" s="306">
        <f t="shared" ca="1" si="230"/>
        <v>1.0927389760904358</v>
      </c>
      <c r="AH454" s="304">
        <f t="shared" ca="1" si="231"/>
        <v>-8.6850184247810684</v>
      </c>
    </row>
    <row r="455" spans="1:34" x14ac:dyDescent="0.2">
      <c r="A455" s="347">
        <f t="shared" ca="1" si="209"/>
        <v>1E-4</v>
      </c>
      <c r="B455" s="304">
        <f t="shared" ca="1" si="210"/>
        <v>31.907400000000145</v>
      </c>
      <c r="D455" s="306">
        <f t="shared" ca="1" si="211"/>
        <v>-0.70356844736810953</v>
      </c>
      <c r="E455" s="307">
        <f t="shared" ca="1" si="212"/>
        <v>-1.1534988729943141</v>
      </c>
      <c r="F455" s="304">
        <f t="shared" ca="1" si="213"/>
        <v>1.3511358962484585</v>
      </c>
      <c r="G455" s="306">
        <f t="shared" ca="1" si="214"/>
        <v>8.3282258747109346</v>
      </c>
      <c r="H455" s="307">
        <f t="shared" ca="1" si="215"/>
        <v>-102.46904496744746</v>
      </c>
      <c r="I455" s="304">
        <f t="shared" ca="1" si="216"/>
        <v>102.80692837917576</v>
      </c>
      <c r="J455" s="306">
        <f t="shared" ca="1" si="217"/>
        <v>706.74279346460708</v>
      </c>
      <c r="K455" s="307">
        <f t="shared" ca="1" si="218"/>
        <v>-7.6208580226994149</v>
      </c>
      <c r="L455" s="304">
        <f t="shared" ca="1" si="203"/>
        <v>706.78388039849813</v>
      </c>
      <c r="M455" s="306">
        <f t="shared" ca="1" si="219"/>
        <v>-1.4896990523512972</v>
      </c>
      <c r="N455" s="304">
        <f t="shared" ca="1" si="220"/>
        <v>-85.353468444367607</v>
      </c>
      <c r="P455" s="310">
        <f t="shared" ca="1" si="221"/>
        <v>23</v>
      </c>
      <c r="Q455" s="304">
        <f t="shared" ca="1" si="222"/>
        <v>0</v>
      </c>
      <c r="R455" s="306">
        <f t="shared" ca="1" si="223"/>
        <v>0</v>
      </c>
      <c r="S455" s="307">
        <f t="shared" ca="1" si="224"/>
        <v>3.0549999999999997</v>
      </c>
      <c r="T455" s="304">
        <f t="shared" ca="1" si="204"/>
        <v>29.969549999999998</v>
      </c>
      <c r="U455" s="311">
        <f t="shared" ca="1" si="205"/>
        <v>0</v>
      </c>
      <c r="V455" s="306">
        <f t="shared" ca="1" si="206"/>
        <v>1.2259339109679255</v>
      </c>
      <c r="W455" s="304">
        <f t="shared" ca="1" si="207"/>
        <v>26.532898469610345</v>
      </c>
      <c r="Y455" s="314" t="str">
        <f t="shared" ca="1" si="225"/>
        <v/>
      </c>
      <c r="Z455" s="315" t="str">
        <f t="shared" ca="1" si="226"/>
        <v/>
      </c>
      <c r="AA455" s="316" t="str">
        <f t="shared" ca="1" si="227"/>
        <v/>
      </c>
      <c r="AC455" s="310" t="e">
        <f t="shared" ca="1" si="228"/>
        <v>#N/A</v>
      </c>
      <c r="AD455" s="323" t="e">
        <f t="shared" ca="1" si="229"/>
        <v>#N/A</v>
      </c>
      <c r="AE455" s="324" t="e">
        <f t="shared" ca="1" si="208"/>
        <v>#N/A</v>
      </c>
      <c r="AG455" s="306">
        <f t="shared" ca="1" si="230"/>
        <v>1.0927122282035029</v>
      </c>
      <c r="AH455" s="304">
        <f t="shared" ca="1" si="231"/>
        <v>-8.6850457869825117</v>
      </c>
    </row>
    <row r="456" spans="1:34" x14ac:dyDescent="0.2">
      <c r="A456" s="347">
        <f t="shared" ca="1" si="209"/>
        <v>1E-4</v>
      </c>
      <c r="B456" s="304">
        <f t="shared" ca="1" si="210"/>
        <v>31.907500000000145</v>
      </c>
      <c r="D456" s="306">
        <f t="shared" ca="1" si="211"/>
        <v>-0.70356397240943525</v>
      </c>
      <c r="E456" s="307">
        <f t="shared" ca="1" si="212"/>
        <v>-1.1534710572375495</v>
      </c>
      <c r="F456" s="304">
        <f t="shared" ca="1" si="213"/>
        <v>1.351109819058856</v>
      </c>
      <c r="G456" s="306">
        <f t="shared" ca="1" si="214"/>
        <v>8.3281555183136931</v>
      </c>
      <c r="H456" s="307">
        <f t="shared" ca="1" si="215"/>
        <v>-102.46916031455318</v>
      </c>
      <c r="I456" s="304">
        <f t="shared" ca="1" si="216"/>
        <v>102.80703764775454</v>
      </c>
      <c r="J456" s="306">
        <f t="shared" ca="1" si="217"/>
        <v>706.74279346460708</v>
      </c>
      <c r="K456" s="307">
        <f t="shared" ca="1" si="218"/>
        <v>-7.631104932963515</v>
      </c>
      <c r="L456" s="304">
        <f t="shared" ca="1" si="203"/>
        <v>706.78399095951102</v>
      </c>
      <c r="M456" s="306">
        <f t="shared" ca="1" si="219"/>
        <v>-1.4896998253455658</v>
      </c>
      <c r="N456" s="304">
        <f t="shared" ca="1" si="220"/>
        <v>-85.35351273367678</v>
      </c>
      <c r="P456" s="310">
        <f t="shared" ca="1" si="221"/>
        <v>23</v>
      </c>
      <c r="Q456" s="304">
        <f t="shared" ca="1" si="222"/>
        <v>0</v>
      </c>
      <c r="R456" s="306">
        <f t="shared" ca="1" si="223"/>
        <v>0</v>
      </c>
      <c r="S456" s="307">
        <f t="shared" ca="1" si="224"/>
        <v>3.0549999999999997</v>
      </c>
      <c r="T456" s="304">
        <f t="shared" ca="1" si="204"/>
        <v>29.969549999999998</v>
      </c>
      <c r="U456" s="311">
        <f t="shared" ca="1" si="205"/>
        <v>0</v>
      </c>
      <c r="V456" s="306">
        <f t="shared" ca="1" si="206"/>
        <v>1.2259351671722292</v>
      </c>
      <c r="W456" s="304">
        <f t="shared" ca="1" si="207"/>
        <v>26.532982058842514</v>
      </c>
      <c r="Y456" s="314" t="str">
        <f t="shared" ca="1" si="225"/>
        <v/>
      </c>
      <c r="Z456" s="315" t="str">
        <f t="shared" ca="1" si="226"/>
        <v/>
      </c>
      <c r="AA456" s="316" t="str">
        <f t="shared" ca="1" si="227"/>
        <v/>
      </c>
      <c r="AC456" s="310" t="e">
        <f t="shared" ca="1" si="228"/>
        <v>#N/A</v>
      </c>
      <c r="AD456" s="323" t="e">
        <f t="shared" ca="1" si="229"/>
        <v>#N/A</v>
      </c>
      <c r="AE456" s="324" t="e">
        <f t="shared" ca="1" si="208"/>
        <v>#N/A</v>
      </c>
      <c r="AG456" s="306">
        <f t="shared" ca="1" si="230"/>
        <v>1.0926854806795596</v>
      </c>
      <c r="AH456" s="304">
        <f t="shared" ca="1" si="231"/>
        <v>-8.685073148808625</v>
      </c>
    </row>
    <row r="457" spans="1:34" x14ac:dyDescent="0.2">
      <c r="A457" s="347">
        <f t="shared" ca="1" si="209"/>
        <v>1E-4</v>
      </c>
      <c r="B457" s="304">
        <f t="shared" ca="1" si="210"/>
        <v>31.907600000000144</v>
      </c>
      <c r="D457" s="306">
        <f t="shared" ca="1" si="211"/>
        <v>-0.70355949744852797</v>
      </c>
      <c r="E457" s="307">
        <f t="shared" ca="1" si="212"/>
        <v>-1.1534432418623677</v>
      </c>
      <c r="F457" s="304">
        <f t="shared" ca="1" si="213"/>
        <v>1.3510837422780253</v>
      </c>
      <c r="G457" s="306">
        <f t="shared" ca="1" si="214"/>
        <v>8.3280851623639478</v>
      </c>
      <c r="H457" s="307">
        <f t="shared" ca="1" si="215"/>
        <v>-102.46927565887736</v>
      </c>
      <c r="I457" s="304">
        <f t="shared" ca="1" si="216"/>
        <v>102.8071469136586</v>
      </c>
      <c r="J457" s="306">
        <f t="shared" ca="1" si="217"/>
        <v>706.74279346460708</v>
      </c>
      <c r="K457" s="307">
        <f t="shared" ca="1" si="218"/>
        <v>-7.6413518547621866</v>
      </c>
      <c r="L457" s="304">
        <f t="shared" ca="1" si="203"/>
        <v>706.78410166919048</v>
      </c>
      <c r="M457" s="306">
        <f t="shared" ca="1" si="219"/>
        <v>-1.4897005983316611</v>
      </c>
      <c r="N457" s="304">
        <f t="shared" ca="1" si="220"/>
        <v>-85.353557022517663</v>
      </c>
      <c r="P457" s="310">
        <f t="shared" ca="1" si="221"/>
        <v>23</v>
      </c>
      <c r="Q457" s="304">
        <f t="shared" ca="1" si="222"/>
        <v>0</v>
      </c>
      <c r="R457" s="306">
        <f t="shared" ca="1" si="223"/>
        <v>0</v>
      </c>
      <c r="S457" s="307">
        <f t="shared" ca="1" si="224"/>
        <v>3.0549999999999997</v>
      </c>
      <c r="T457" s="304">
        <f t="shared" ca="1" si="204"/>
        <v>29.969549999999998</v>
      </c>
      <c r="U457" s="311">
        <f t="shared" ca="1" si="205"/>
        <v>0</v>
      </c>
      <c r="V457" s="306">
        <f t="shared" ca="1" si="206"/>
        <v>1.2259364233792349</v>
      </c>
      <c r="W457" s="304">
        <f t="shared" ca="1" si="207"/>
        <v>26.533065646928083</v>
      </c>
      <c r="Y457" s="314" t="str">
        <f t="shared" ca="1" si="225"/>
        <v/>
      </c>
      <c r="Z457" s="315" t="str">
        <f t="shared" ca="1" si="226"/>
        <v/>
      </c>
      <c r="AA457" s="316" t="str">
        <f t="shared" ca="1" si="227"/>
        <v/>
      </c>
      <c r="AC457" s="310" t="e">
        <f t="shared" ca="1" si="228"/>
        <v>#N/A</v>
      </c>
      <c r="AD457" s="323" t="e">
        <f t="shared" ca="1" si="229"/>
        <v>#N/A</v>
      </c>
      <c r="AE457" s="324" t="e">
        <f t="shared" ca="1" si="208"/>
        <v>#N/A</v>
      </c>
      <c r="AG457" s="306">
        <f t="shared" ca="1" si="230"/>
        <v>1.0926587335186024</v>
      </c>
      <c r="AH457" s="304">
        <f t="shared" ca="1" si="231"/>
        <v>-8.6851005102594154</v>
      </c>
    </row>
    <row r="458" spans="1:34" x14ac:dyDescent="0.2">
      <c r="A458" s="347">
        <f t="shared" ca="1" si="209"/>
        <v>1E-4</v>
      </c>
      <c r="B458" s="304">
        <f t="shared" ca="1" si="210"/>
        <v>31.907700000000144</v>
      </c>
      <c r="D458" s="306">
        <f t="shared" ca="1" si="211"/>
        <v>-0.70355502248538793</v>
      </c>
      <c r="E458" s="307">
        <f t="shared" ca="1" si="212"/>
        <v>-1.1534154268687669</v>
      </c>
      <c r="F458" s="304">
        <f t="shared" ca="1" si="213"/>
        <v>1.351057665905965</v>
      </c>
      <c r="G458" s="306">
        <f t="shared" ca="1" si="214"/>
        <v>8.3280148068616988</v>
      </c>
      <c r="H458" s="307">
        <f t="shared" ca="1" si="215"/>
        <v>-102.46939100042005</v>
      </c>
      <c r="I458" s="304">
        <f t="shared" ca="1" si="216"/>
        <v>102.80725617688799</v>
      </c>
      <c r="J458" s="306">
        <f t="shared" ca="1" si="217"/>
        <v>706.74279346460708</v>
      </c>
      <c r="K458" s="307">
        <f t="shared" ca="1" si="218"/>
        <v>-7.6515987880951517</v>
      </c>
      <c r="L458" s="304">
        <f t="shared" ca="1" si="203"/>
        <v>706.78421252753674</v>
      </c>
      <c r="M458" s="306">
        <f t="shared" ca="1" si="219"/>
        <v>-1.4897013713095832</v>
      </c>
      <c r="N458" s="304">
        <f t="shared" ca="1" si="220"/>
        <v>-85.353601310890255</v>
      </c>
      <c r="P458" s="310">
        <f t="shared" ca="1" si="221"/>
        <v>23</v>
      </c>
      <c r="Q458" s="304">
        <f t="shared" ca="1" si="222"/>
        <v>0</v>
      </c>
      <c r="R458" s="306">
        <f t="shared" ca="1" si="223"/>
        <v>0</v>
      </c>
      <c r="S458" s="307">
        <f t="shared" ca="1" si="224"/>
        <v>3.0549999999999997</v>
      </c>
      <c r="T458" s="304">
        <f t="shared" ca="1" si="204"/>
        <v>29.969549999999998</v>
      </c>
      <c r="U458" s="311">
        <f t="shared" ca="1" si="205"/>
        <v>0</v>
      </c>
      <c r="V458" s="306">
        <f t="shared" ca="1" si="206"/>
        <v>1.2259376795889421</v>
      </c>
      <c r="W458" s="304">
        <f t="shared" ca="1" si="207"/>
        <v>26.53314923386705</v>
      </c>
      <c r="Y458" s="314" t="str">
        <f t="shared" ca="1" si="225"/>
        <v/>
      </c>
      <c r="Z458" s="315" t="str">
        <f t="shared" ca="1" si="226"/>
        <v/>
      </c>
      <c r="AA458" s="316" t="str">
        <f t="shared" ca="1" si="227"/>
        <v/>
      </c>
      <c r="AC458" s="310" t="e">
        <f t="shared" ca="1" si="228"/>
        <v>#N/A</v>
      </c>
      <c r="AD458" s="323" t="e">
        <f t="shared" ca="1" si="229"/>
        <v>#N/A</v>
      </c>
      <c r="AE458" s="324" t="e">
        <f t="shared" ca="1" si="208"/>
        <v>#N/A</v>
      </c>
      <c r="AG458" s="306">
        <f t="shared" ca="1" si="230"/>
        <v>1.092631986720626</v>
      </c>
      <c r="AH458" s="304">
        <f t="shared" ca="1" si="231"/>
        <v>-8.6851278713348883</v>
      </c>
    </row>
    <row r="459" spans="1:34" x14ac:dyDescent="0.2">
      <c r="A459" s="347">
        <f t="shared" ca="1" si="209"/>
        <v>1E-4</v>
      </c>
      <c r="B459" s="304">
        <f t="shared" ca="1" si="210"/>
        <v>31.907800000000144</v>
      </c>
      <c r="D459" s="306">
        <f t="shared" ca="1" si="211"/>
        <v>-0.70355054752001656</v>
      </c>
      <c r="E459" s="307">
        <f t="shared" ca="1" si="212"/>
        <v>-1.153387612256747</v>
      </c>
      <c r="F459" s="304">
        <f t="shared" ca="1" si="213"/>
        <v>1.3510315899426761</v>
      </c>
      <c r="G459" s="306">
        <f t="shared" ca="1" si="214"/>
        <v>8.3279444518069461</v>
      </c>
      <c r="H459" s="307">
        <f t="shared" ca="1" si="215"/>
        <v>-102.46950633918127</v>
      </c>
      <c r="I459" s="304">
        <f t="shared" ca="1" si="216"/>
        <v>102.80736543744273</v>
      </c>
      <c r="J459" s="306">
        <f t="shared" ca="1" si="217"/>
        <v>706.74279346460708</v>
      </c>
      <c r="K459" s="307">
        <f t="shared" ca="1" si="218"/>
        <v>-7.6618457329621314</v>
      </c>
      <c r="L459" s="304">
        <f t="shared" ca="1" si="203"/>
        <v>706.78432353455037</v>
      </c>
      <c r="M459" s="306">
        <f t="shared" ca="1" si="219"/>
        <v>-1.4897021442793321</v>
      </c>
      <c r="N459" s="304">
        <f t="shared" ca="1" si="220"/>
        <v>-85.353645598794557</v>
      </c>
      <c r="P459" s="310">
        <f t="shared" ca="1" si="221"/>
        <v>23</v>
      </c>
      <c r="Q459" s="304">
        <f t="shared" ca="1" si="222"/>
        <v>0</v>
      </c>
      <c r="R459" s="306">
        <f t="shared" ca="1" si="223"/>
        <v>0</v>
      </c>
      <c r="S459" s="307">
        <f t="shared" ca="1" si="224"/>
        <v>3.0549999999999997</v>
      </c>
      <c r="T459" s="304">
        <f t="shared" ca="1" si="204"/>
        <v>29.969549999999998</v>
      </c>
      <c r="U459" s="311">
        <f t="shared" ca="1" si="205"/>
        <v>0</v>
      </c>
      <c r="V459" s="306">
        <f t="shared" ca="1" si="206"/>
        <v>1.2259389358013508</v>
      </c>
      <c r="W459" s="304">
        <f t="shared" ca="1" si="207"/>
        <v>26.533232819659428</v>
      </c>
      <c r="Y459" s="314" t="str">
        <f t="shared" ca="1" si="225"/>
        <v/>
      </c>
      <c r="Z459" s="315" t="str">
        <f t="shared" ca="1" si="226"/>
        <v/>
      </c>
      <c r="AA459" s="316" t="str">
        <f t="shared" ca="1" si="227"/>
        <v/>
      </c>
      <c r="AC459" s="310" t="e">
        <f t="shared" ca="1" si="228"/>
        <v>#N/A</v>
      </c>
      <c r="AD459" s="323" t="e">
        <f t="shared" ca="1" si="229"/>
        <v>#N/A</v>
      </c>
      <c r="AE459" s="324" t="e">
        <f t="shared" ca="1" si="208"/>
        <v>#N/A</v>
      </c>
      <c r="AG459" s="306">
        <f t="shared" ca="1" si="230"/>
        <v>1.0926052402856321</v>
      </c>
      <c r="AH459" s="304">
        <f t="shared" ca="1" si="231"/>
        <v>-8.6851552320350418</v>
      </c>
    </row>
    <row r="460" spans="1:34" x14ac:dyDescent="0.2">
      <c r="A460" s="347">
        <f t="shared" ca="1" si="209"/>
        <v>1E-4</v>
      </c>
      <c r="B460" s="304">
        <f t="shared" ca="1" si="210"/>
        <v>31.907900000000144</v>
      </c>
      <c r="D460" s="306">
        <f t="shared" ca="1" si="211"/>
        <v>-0.70354607255241552</v>
      </c>
      <c r="E460" s="307">
        <f t="shared" ca="1" si="212"/>
        <v>-1.1533597980263064</v>
      </c>
      <c r="F460" s="304">
        <f t="shared" ca="1" si="213"/>
        <v>1.3510055143881579</v>
      </c>
      <c r="G460" s="306">
        <f t="shared" ca="1" si="214"/>
        <v>8.3278740971996914</v>
      </c>
      <c r="H460" s="307">
        <f t="shared" ca="1" si="215"/>
        <v>-102.46962167516106</v>
      </c>
      <c r="I460" s="304">
        <f t="shared" ca="1" si="216"/>
        <v>102.80747469532284</v>
      </c>
      <c r="J460" s="306">
        <f t="shared" ca="1" si="217"/>
        <v>706.74279346460708</v>
      </c>
      <c r="K460" s="307">
        <f t="shared" ca="1" si="218"/>
        <v>-7.6720926893628487</v>
      </c>
      <c r="L460" s="304">
        <f t="shared" ca="1" si="203"/>
        <v>706.78443469023171</v>
      </c>
      <c r="M460" s="306">
        <f t="shared" ca="1" si="219"/>
        <v>-1.4897029172409082</v>
      </c>
      <c r="N460" s="304">
        <f t="shared" ca="1" si="220"/>
        <v>-85.353689886230597</v>
      </c>
      <c r="P460" s="310">
        <f t="shared" ca="1" si="221"/>
        <v>23</v>
      </c>
      <c r="Q460" s="304">
        <f t="shared" ca="1" si="222"/>
        <v>0</v>
      </c>
      <c r="R460" s="306">
        <f t="shared" ca="1" si="223"/>
        <v>0</v>
      </c>
      <c r="S460" s="307">
        <f t="shared" ca="1" si="224"/>
        <v>3.0549999999999997</v>
      </c>
      <c r="T460" s="304">
        <f t="shared" ca="1" si="204"/>
        <v>29.969549999999998</v>
      </c>
      <c r="U460" s="311">
        <f t="shared" ca="1" si="205"/>
        <v>0</v>
      </c>
      <c r="V460" s="306">
        <f t="shared" ca="1" si="206"/>
        <v>1.2259401920164616</v>
      </c>
      <c r="W460" s="304">
        <f t="shared" ca="1" si="207"/>
        <v>26.533316404305229</v>
      </c>
      <c r="Y460" s="314" t="str">
        <f t="shared" ca="1" si="225"/>
        <v/>
      </c>
      <c r="Z460" s="315" t="str">
        <f t="shared" ca="1" si="226"/>
        <v/>
      </c>
      <c r="AA460" s="316" t="str">
        <f t="shared" ca="1" si="227"/>
        <v/>
      </c>
      <c r="AC460" s="310" t="e">
        <f t="shared" ca="1" si="228"/>
        <v>#N/A</v>
      </c>
      <c r="AD460" s="323" t="e">
        <f t="shared" ca="1" si="229"/>
        <v>#N/A</v>
      </c>
      <c r="AE460" s="324" t="e">
        <f t="shared" ca="1" si="208"/>
        <v>#N/A</v>
      </c>
      <c r="AG460" s="306">
        <f t="shared" ca="1" si="230"/>
        <v>1.0925784942136154</v>
      </c>
      <c r="AH460" s="304">
        <f t="shared" ca="1" si="231"/>
        <v>-8.6851825923598795</v>
      </c>
    </row>
    <row r="461" spans="1:34" x14ac:dyDescent="0.2">
      <c r="A461" s="347">
        <f t="shared" ca="1" si="209"/>
        <v>1E-4</v>
      </c>
      <c r="B461" s="304">
        <f t="shared" ca="1" si="210"/>
        <v>31.908000000000143</v>
      </c>
      <c r="D461" s="306">
        <f t="shared" ca="1" si="211"/>
        <v>-0.70354159758258283</v>
      </c>
      <c r="E461" s="307">
        <f t="shared" ca="1" si="212"/>
        <v>-1.1533319841774414</v>
      </c>
      <c r="F461" s="304">
        <f t="shared" ca="1" si="213"/>
        <v>1.3509794392424064</v>
      </c>
      <c r="G461" s="306">
        <f t="shared" ca="1" si="214"/>
        <v>8.327803743039933</v>
      </c>
      <c r="H461" s="307">
        <f t="shared" ca="1" si="215"/>
        <v>-102.46973700835949</v>
      </c>
      <c r="I461" s="304">
        <f t="shared" ca="1" si="216"/>
        <v>102.80758395052843</v>
      </c>
      <c r="J461" s="306">
        <f t="shared" ca="1" si="217"/>
        <v>706.74279346460708</v>
      </c>
      <c r="K461" s="307">
        <f t="shared" ca="1" si="218"/>
        <v>-7.6823396572970246</v>
      </c>
      <c r="L461" s="304">
        <f t="shared" ca="1" si="203"/>
        <v>706.78454599458132</v>
      </c>
      <c r="M461" s="306">
        <f t="shared" ca="1" si="219"/>
        <v>-1.4897036901943113</v>
      </c>
      <c r="N461" s="304">
        <f t="shared" ca="1" si="220"/>
        <v>-85.353734173198362</v>
      </c>
      <c r="P461" s="310">
        <f t="shared" ca="1" si="221"/>
        <v>23</v>
      </c>
      <c r="Q461" s="304">
        <f t="shared" ca="1" si="222"/>
        <v>0</v>
      </c>
      <c r="R461" s="306">
        <f t="shared" ca="1" si="223"/>
        <v>0</v>
      </c>
      <c r="S461" s="307">
        <f t="shared" ca="1" si="224"/>
        <v>3.0549999999999997</v>
      </c>
      <c r="T461" s="304">
        <f t="shared" ca="1" si="204"/>
        <v>29.969549999999998</v>
      </c>
      <c r="U461" s="311">
        <f t="shared" ca="1" si="205"/>
        <v>0</v>
      </c>
      <c r="V461" s="306">
        <f t="shared" ca="1" si="206"/>
        <v>1.2259414482342743</v>
      </c>
      <c r="W461" s="304">
        <f t="shared" ca="1" si="207"/>
        <v>26.533399987804501</v>
      </c>
      <c r="Y461" s="314" t="str">
        <f t="shared" ca="1" si="225"/>
        <v/>
      </c>
      <c r="Z461" s="315" t="str">
        <f t="shared" ca="1" si="226"/>
        <v/>
      </c>
      <c r="AA461" s="316" t="str">
        <f t="shared" ca="1" si="227"/>
        <v/>
      </c>
      <c r="AC461" s="310" t="e">
        <f t="shared" ca="1" si="228"/>
        <v>#N/A</v>
      </c>
      <c r="AD461" s="323" t="e">
        <f t="shared" ca="1" si="229"/>
        <v>#N/A</v>
      </c>
      <c r="AE461" s="324" t="e">
        <f t="shared" ca="1" si="208"/>
        <v>#N/A</v>
      </c>
      <c r="AG461" s="306">
        <f t="shared" ca="1" si="230"/>
        <v>1.0925517485045741</v>
      </c>
      <c r="AH461" s="304">
        <f t="shared" ca="1" si="231"/>
        <v>-8.6852099523094051</v>
      </c>
    </row>
    <row r="462" spans="1:34" x14ac:dyDescent="0.2">
      <c r="A462" s="347">
        <f t="shared" ca="1" si="209"/>
        <v>1E-4</v>
      </c>
      <c r="B462" s="304">
        <f t="shared" ca="1" si="210"/>
        <v>31.908100000000143</v>
      </c>
      <c r="D462" s="306">
        <f t="shared" ca="1" si="211"/>
        <v>-0.70353712261052348</v>
      </c>
      <c r="E462" s="307">
        <f t="shared" ca="1" si="212"/>
        <v>-1.1533041707101344</v>
      </c>
      <c r="F462" s="304">
        <f t="shared" ca="1" si="213"/>
        <v>1.3509533645054095</v>
      </c>
      <c r="G462" s="306">
        <f t="shared" ca="1" si="214"/>
        <v>8.3277333893276726</v>
      </c>
      <c r="H462" s="307">
        <f t="shared" ca="1" si="215"/>
        <v>-102.46985233877656</v>
      </c>
      <c r="I462" s="304">
        <f t="shared" ca="1" si="216"/>
        <v>102.80769320305944</v>
      </c>
      <c r="J462" s="306">
        <f t="shared" ca="1" si="217"/>
        <v>706.74279346460708</v>
      </c>
      <c r="K462" s="307">
        <f t="shared" ca="1" si="218"/>
        <v>-7.6925866367643811</v>
      </c>
      <c r="L462" s="304">
        <f t="shared" ca="1" si="203"/>
        <v>706.78465744759944</v>
      </c>
      <c r="M462" s="306">
        <f t="shared" ca="1" si="219"/>
        <v>-1.4897044631395415</v>
      </c>
      <c r="N462" s="304">
        <f t="shared" ca="1" si="220"/>
        <v>-85.35377845969785</v>
      </c>
      <c r="P462" s="310">
        <f t="shared" ca="1" si="221"/>
        <v>23</v>
      </c>
      <c r="Q462" s="304">
        <f t="shared" ca="1" si="222"/>
        <v>0</v>
      </c>
      <c r="R462" s="306">
        <f t="shared" ca="1" si="223"/>
        <v>0</v>
      </c>
      <c r="S462" s="307">
        <f t="shared" ca="1" si="224"/>
        <v>3.0549999999999997</v>
      </c>
      <c r="T462" s="304">
        <f t="shared" ca="1" si="204"/>
        <v>29.969549999999998</v>
      </c>
      <c r="U462" s="311">
        <f t="shared" ca="1" si="205"/>
        <v>0</v>
      </c>
      <c r="V462" s="306">
        <f t="shared" ca="1" si="206"/>
        <v>1.2259427044547881</v>
      </c>
      <c r="W462" s="304">
        <f t="shared" ca="1" si="207"/>
        <v>26.533483570157181</v>
      </c>
      <c r="Y462" s="314" t="str">
        <f t="shared" ca="1" si="225"/>
        <v/>
      </c>
      <c r="Z462" s="315" t="str">
        <f t="shared" ca="1" si="226"/>
        <v/>
      </c>
      <c r="AA462" s="316" t="str">
        <f t="shared" ca="1" si="227"/>
        <v/>
      </c>
      <c r="AC462" s="310" t="e">
        <f t="shared" ca="1" si="228"/>
        <v>#N/A</v>
      </c>
      <c r="AD462" s="323" t="e">
        <f t="shared" ca="1" si="229"/>
        <v>#N/A</v>
      </c>
      <c r="AE462" s="324" t="e">
        <f t="shared" ca="1" si="208"/>
        <v>#N/A</v>
      </c>
      <c r="AG462" s="306">
        <f t="shared" ca="1" si="230"/>
        <v>1.0925250031584923</v>
      </c>
      <c r="AH462" s="304">
        <f t="shared" ca="1" si="231"/>
        <v>-8.6852373118836343</v>
      </c>
    </row>
    <row r="463" spans="1:34" x14ac:dyDescent="0.2">
      <c r="A463" s="347">
        <f t="shared" ca="1" si="209"/>
        <v>1E-4</v>
      </c>
      <c r="B463" s="304">
        <f t="shared" ca="1" si="210"/>
        <v>31.908200000000143</v>
      </c>
      <c r="D463" s="306">
        <f t="shared" ca="1" si="211"/>
        <v>-0.70353264763623524</v>
      </c>
      <c r="E463" s="307">
        <f t="shared" ca="1" si="212"/>
        <v>-1.1532763576244047</v>
      </c>
      <c r="F463" s="304">
        <f t="shared" ca="1" si="213"/>
        <v>1.3509272901771825</v>
      </c>
      <c r="G463" s="306">
        <f t="shared" ca="1" si="214"/>
        <v>8.3276630360629085</v>
      </c>
      <c r="H463" s="307">
        <f t="shared" ca="1" si="215"/>
        <v>-102.46996766641233</v>
      </c>
      <c r="I463" s="304">
        <f t="shared" ca="1" si="216"/>
        <v>102.80780245291598</v>
      </c>
      <c r="J463" s="306">
        <f t="shared" ca="1" si="217"/>
        <v>706.74279346460708</v>
      </c>
      <c r="K463" s="307">
        <f t="shared" ca="1" si="218"/>
        <v>-7.7028336277646403</v>
      </c>
      <c r="L463" s="304">
        <f t="shared" ca="1" si="203"/>
        <v>706.78476904928652</v>
      </c>
      <c r="M463" s="306">
        <f t="shared" ca="1" si="219"/>
        <v>-1.4897052360765992</v>
      </c>
      <c r="N463" s="304">
        <f t="shared" ca="1" si="220"/>
        <v>-85.353822745729076</v>
      </c>
      <c r="P463" s="310">
        <f t="shared" ca="1" si="221"/>
        <v>23</v>
      </c>
      <c r="Q463" s="304">
        <f t="shared" ca="1" si="222"/>
        <v>0</v>
      </c>
      <c r="R463" s="306">
        <f t="shared" ca="1" si="223"/>
        <v>0</v>
      </c>
      <c r="S463" s="307">
        <f t="shared" ca="1" si="224"/>
        <v>3.0549999999999997</v>
      </c>
      <c r="T463" s="304">
        <f t="shared" ca="1" si="204"/>
        <v>29.969549999999998</v>
      </c>
      <c r="U463" s="311">
        <f t="shared" ca="1" si="205"/>
        <v>0</v>
      </c>
      <c r="V463" s="306">
        <f t="shared" ca="1" si="206"/>
        <v>1.225943960678004</v>
      </c>
      <c r="W463" s="304">
        <f t="shared" ca="1" si="207"/>
        <v>26.533567151363343</v>
      </c>
      <c r="Y463" s="314" t="str">
        <f t="shared" ca="1" si="225"/>
        <v/>
      </c>
      <c r="Z463" s="315" t="str">
        <f t="shared" ca="1" si="226"/>
        <v/>
      </c>
      <c r="AA463" s="316" t="str">
        <f t="shared" ca="1" si="227"/>
        <v/>
      </c>
      <c r="AC463" s="310" t="e">
        <f t="shared" ca="1" si="228"/>
        <v>#N/A</v>
      </c>
      <c r="AD463" s="323" t="e">
        <f t="shared" ca="1" si="229"/>
        <v>#N/A</v>
      </c>
      <c r="AE463" s="324" t="e">
        <f t="shared" ca="1" si="208"/>
        <v>#N/A</v>
      </c>
      <c r="AG463" s="306">
        <f t="shared" ca="1" si="230"/>
        <v>1.0924982581753913</v>
      </c>
      <c r="AH463" s="304">
        <f t="shared" ca="1" si="231"/>
        <v>-8.6852646710825478</v>
      </c>
    </row>
    <row r="464" spans="1:34" x14ac:dyDescent="0.2">
      <c r="A464" s="347">
        <f t="shared" ca="1" si="209"/>
        <v>1E-4</v>
      </c>
      <c r="B464" s="304">
        <f t="shared" ca="1" si="210"/>
        <v>31.908300000000143</v>
      </c>
      <c r="D464" s="306">
        <f t="shared" ca="1" si="211"/>
        <v>-0.70352817265971979</v>
      </c>
      <c r="E464" s="307">
        <f t="shared" ca="1" si="212"/>
        <v>-1.1532485449202312</v>
      </c>
      <c r="F464" s="304">
        <f t="shared" ca="1" si="213"/>
        <v>1.3509012162577081</v>
      </c>
      <c r="G464" s="306">
        <f t="shared" ca="1" si="214"/>
        <v>8.3275926832456424</v>
      </c>
      <c r="H464" s="307">
        <f t="shared" ca="1" si="215"/>
        <v>-102.47008299126682</v>
      </c>
      <c r="I464" s="304">
        <f t="shared" ca="1" si="216"/>
        <v>102.80791170009805</v>
      </c>
      <c r="J464" s="306">
        <f t="shared" ca="1" si="217"/>
        <v>706.74279346460708</v>
      </c>
      <c r="K464" s="307">
        <f t="shared" ca="1" si="218"/>
        <v>-7.7130806302975241</v>
      </c>
      <c r="L464" s="304">
        <f t="shared" ca="1" si="203"/>
        <v>706.78488079964313</v>
      </c>
      <c r="M464" s="306">
        <f t="shared" ca="1" si="219"/>
        <v>-1.4897060090054843</v>
      </c>
      <c r="N464" s="304">
        <f t="shared" ca="1" si="220"/>
        <v>-85.353867031292054</v>
      </c>
      <c r="P464" s="310">
        <f t="shared" ca="1" si="221"/>
        <v>23</v>
      </c>
      <c r="Q464" s="304">
        <f t="shared" ca="1" si="222"/>
        <v>0</v>
      </c>
      <c r="R464" s="306">
        <f t="shared" ca="1" si="223"/>
        <v>0</v>
      </c>
      <c r="S464" s="307">
        <f t="shared" ca="1" si="224"/>
        <v>3.0549999999999997</v>
      </c>
      <c r="T464" s="304">
        <f t="shared" ca="1" si="204"/>
        <v>29.969549999999998</v>
      </c>
      <c r="U464" s="311">
        <f t="shared" ca="1" si="205"/>
        <v>0</v>
      </c>
      <c r="V464" s="306">
        <f t="shared" ca="1" si="206"/>
        <v>1.2259452169039209</v>
      </c>
      <c r="W464" s="304">
        <f t="shared" ca="1" si="207"/>
        <v>26.533650731422952</v>
      </c>
      <c r="Y464" s="314" t="str">
        <f t="shared" ca="1" si="225"/>
        <v/>
      </c>
      <c r="Z464" s="315" t="str">
        <f t="shared" ca="1" si="226"/>
        <v/>
      </c>
      <c r="AA464" s="316" t="str">
        <f t="shared" ca="1" si="227"/>
        <v/>
      </c>
      <c r="AC464" s="310" t="e">
        <f t="shared" ca="1" si="228"/>
        <v>#N/A</v>
      </c>
      <c r="AD464" s="323" t="e">
        <f t="shared" ca="1" si="229"/>
        <v>#N/A</v>
      </c>
      <c r="AE464" s="324" t="e">
        <f t="shared" ca="1" si="208"/>
        <v>#N/A</v>
      </c>
      <c r="AG464" s="306">
        <f t="shared" ca="1" si="230"/>
        <v>1.0924715135552479</v>
      </c>
      <c r="AH464" s="304">
        <f t="shared" ca="1" si="231"/>
        <v>-8.6852920299061687</v>
      </c>
    </row>
    <row r="465" spans="1:34" x14ac:dyDescent="0.2">
      <c r="A465" s="347">
        <f t="shared" ca="1" si="209"/>
        <v>1E-4</v>
      </c>
      <c r="B465" s="304">
        <f t="shared" ca="1" si="210"/>
        <v>31.908400000000142</v>
      </c>
      <c r="D465" s="306">
        <f t="shared" ca="1" si="211"/>
        <v>-0.70352369768097778</v>
      </c>
      <c r="E465" s="307">
        <f t="shared" ca="1" si="212"/>
        <v>-1.1532207325976245</v>
      </c>
      <c r="F465" s="304">
        <f t="shared" ca="1" si="213"/>
        <v>1.3508751427469963</v>
      </c>
      <c r="G465" s="306">
        <f t="shared" ca="1" si="214"/>
        <v>8.3275223308758743</v>
      </c>
      <c r="H465" s="307">
        <f t="shared" ca="1" si="215"/>
        <v>-102.47019831334008</v>
      </c>
      <c r="I465" s="304">
        <f t="shared" ca="1" si="216"/>
        <v>102.80802094460567</v>
      </c>
      <c r="J465" s="306">
        <f t="shared" ca="1" si="217"/>
        <v>706.74279346460708</v>
      </c>
      <c r="K465" s="307">
        <f t="shared" ca="1" si="218"/>
        <v>-7.7233276443627545</v>
      </c>
      <c r="L465" s="304">
        <f t="shared" ca="1" si="203"/>
        <v>706.78499269866961</v>
      </c>
      <c r="M465" s="306">
        <f t="shared" ca="1" si="219"/>
        <v>-1.4897067819261971</v>
      </c>
      <c r="N465" s="304">
        <f t="shared" ca="1" si="220"/>
        <v>-85.3539113163868</v>
      </c>
      <c r="P465" s="310">
        <f t="shared" ca="1" si="221"/>
        <v>23</v>
      </c>
      <c r="Q465" s="304">
        <f t="shared" ca="1" si="222"/>
        <v>0</v>
      </c>
      <c r="R465" s="306">
        <f t="shared" ca="1" si="223"/>
        <v>0</v>
      </c>
      <c r="S465" s="307">
        <f t="shared" ca="1" si="224"/>
        <v>3.0549999999999997</v>
      </c>
      <c r="T465" s="304">
        <f t="shared" ca="1" si="204"/>
        <v>29.969549999999998</v>
      </c>
      <c r="U465" s="311">
        <f t="shared" ca="1" si="205"/>
        <v>0</v>
      </c>
      <c r="V465" s="306">
        <f t="shared" ca="1" si="206"/>
        <v>1.22594647313254</v>
      </c>
      <c r="W465" s="304">
        <f t="shared" ca="1" si="207"/>
        <v>26.533734310336044</v>
      </c>
      <c r="Y465" s="314" t="str">
        <f t="shared" ca="1" si="225"/>
        <v/>
      </c>
      <c r="Z465" s="315" t="str">
        <f t="shared" ca="1" si="226"/>
        <v/>
      </c>
      <c r="AA465" s="316" t="str">
        <f t="shared" ca="1" si="227"/>
        <v/>
      </c>
      <c r="AC465" s="310" t="e">
        <f t="shared" ca="1" si="228"/>
        <v>#N/A</v>
      </c>
      <c r="AD465" s="323" t="e">
        <f t="shared" ca="1" si="229"/>
        <v>#N/A</v>
      </c>
      <c r="AE465" s="324" t="e">
        <f t="shared" ca="1" si="208"/>
        <v>#N/A</v>
      </c>
      <c r="AG465" s="306">
        <f t="shared" ca="1" si="230"/>
        <v>1.092444769298071</v>
      </c>
      <c r="AH465" s="304">
        <f t="shared" ca="1" si="231"/>
        <v>-8.6853193883544861</v>
      </c>
    </row>
    <row r="466" spans="1:34" x14ac:dyDescent="0.2">
      <c r="A466" s="347">
        <f t="shared" ca="1" si="209"/>
        <v>1E-4</v>
      </c>
      <c r="B466" s="304">
        <f t="shared" ca="1" si="210"/>
        <v>31.908500000000142</v>
      </c>
      <c r="D466" s="306">
        <f t="shared" ca="1" si="211"/>
        <v>-0.70351922270000966</v>
      </c>
      <c r="E466" s="307">
        <f t="shared" ca="1" si="212"/>
        <v>-1.1531929206565703</v>
      </c>
      <c r="F466" s="304">
        <f t="shared" ca="1" si="213"/>
        <v>1.350849069645035</v>
      </c>
      <c r="G466" s="306">
        <f t="shared" ca="1" si="214"/>
        <v>8.3274519789536043</v>
      </c>
      <c r="H466" s="307">
        <f t="shared" ca="1" si="215"/>
        <v>-102.47031363263214</v>
      </c>
      <c r="I466" s="304">
        <f t="shared" ca="1" si="216"/>
        <v>102.80813018643893</v>
      </c>
      <c r="J466" s="306">
        <f t="shared" ca="1" si="217"/>
        <v>706.74279346460708</v>
      </c>
      <c r="K466" s="307">
        <f t="shared" ca="1" si="218"/>
        <v>-7.7335746699600527</v>
      </c>
      <c r="L466" s="304">
        <f t="shared" ca="1" si="203"/>
        <v>706.78510474636641</v>
      </c>
      <c r="M466" s="306">
        <f t="shared" ca="1" si="219"/>
        <v>-1.4897075548387377</v>
      </c>
      <c r="N466" s="304">
        <f t="shared" ca="1" si="220"/>
        <v>-85.353955601013311</v>
      </c>
      <c r="P466" s="310">
        <f t="shared" ca="1" si="221"/>
        <v>23</v>
      </c>
      <c r="Q466" s="304">
        <f t="shared" ca="1" si="222"/>
        <v>0</v>
      </c>
      <c r="R466" s="306">
        <f t="shared" ca="1" si="223"/>
        <v>0</v>
      </c>
      <c r="S466" s="307">
        <f t="shared" ca="1" si="224"/>
        <v>3.0549999999999997</v>
      </c>
      <c r="T466" s="304">
        <f t="shared" ca="1" si="204"/>
        <v>29.969549999999998</v>
      </c>
      <c r="U466" s="311">
        <f t="shared" ca="1" si="205"/>
        <v>0</v>
      </c>
      <c r="V466" s="306">
        <f t="shared" ca="1" si="206"/>
        <v>1.2259477293638603</v>
      </c>
      <c r="W466" s="304">
        <f t="shared" ca="1" si="207"/>
        <v>26.533817888102629</v>
      </c>
      <c r="Y466" s="314" t="str">
        <f t="shared" ca="1" si="225"/>
        <v/>
      </c>
      <c r="Z466" s="315" t="str">
        <f t="shared" ca="1" si="226"/>
        <v/>
      </c>
      <c r="AA466" s="316" t="str">
        <f t="shared" ca="1" si="227"/>
        <v/>
      </c>
      <c r="AC466" s="310" t="e">
        <f t="shared" ca="1" si="228"/>
        <v>#N/A</v>
      </c>
      <c r="AD466" s="323" t="e">
        <f t="shared" ca="1" si="229"/>
        <v>#N/A</v>
      </c>
      <c r="AE466" s="324" t="e">
        <f t="shared" ca="1" si="208"/>
        <v>#N/A</v>
      </c>
      <c r="AG466" s="306">
        <f t="shared" ca="1" si="230"/>
        <v>1.09241802540385</v>
      </c>
      <c r="AH466" s="304">
        <f t="shared" ca="1" si="231"/>
        <v>-8.6853467464275109</v>
      </c>
    </row>
    <row r="467" spans="1:34" x14ac:dyDescent="0.2">
      <c r="A467" s="347">
        <f t="shared" ca="1" si="209"/>
        <v>1E-4</v>
      </c>
      <c r="B467" s="304">
        <f t="shared" ca="1" si="210"/>
        <v>31.908600000000142</v>
      </c>
      <c r="D467" s="306">
        <f t="shared" ca="1" si="211"/>
        <v>-0.70351474771681544</v>
      </c>
      <c r="E467" s="307">
        <f t="shared" ca="1" si="212"/>
        <v>-1.1531651090970669</v>
      </c>
      <c r="F467" s="304">
        <f t="shared" ca="1" si="213"/>
        <v>1.3508229969518231</v>
      </c>
      <c r="G467" s="306">
        <f t="shared" ca="1" si="214"/>
        <v>8.3273816274788324</v>
      </c>
      <c r="H467" s="307">
        <f t="shared" ca="1" si="215"/>
        <v>-102.47042894914306</v>
      </c>
      <c r="I467" s="304">
        <f t="shared" ca="1" si="216"/>
        <v>102.80823942559783</v>
      </c>
      <c r="J467" s="306">
        <f t="shared" ca="1" si="217"/>
        <v>706.74279346460708</v>
      </c>
      <c r="K467" s="307">
        <f t="shared" ca="1" si="218"/>
        <v>-7.7438217070891415</v>
      </c>
      <c r="L467" s="304">
        <f t="shared" ca="1" si="203"/>
        <v>706.78521694273388</v>
      </c>
      <c r="M467" s="306">
        <f t="shared" ca="1" si="219"/>
        <v>-1.489708327743106</v>
      </c>
      <c r="N467" s="304">
        <f t="shared" ca="1" si="220"/>
        <v>-85.353999885171575</v>
      </c>
      <c r="P467" s="310">
        <f t="shared" ca="1" si="221"/>
        <v>23</v>
      </c>
      <c r="Q467" s="304">
        <f t="shared" ca="1" si="222"/>
        <v>0</v>
      </c>
      <c r="R467" s="306">
        <f t="shared" ca="1" si="223"/>
        <v>0</v>
      </c>
      <c r="S467" s="307">
        <f t="shared" ca="1" si="224"/>
        <v>3.0549999999999997</v>
      </c>
      <c r="T467" s="304">
        <f t="shared" ca="1" si="204"/>
        <v>29.969549999999998</v>
      </c>
      <c r="U467" s="311">
        <f t="shared" ca="1" si="205"/>
        <v>0</v>
      </c>
      <c r="V467" s="306">
        <f t="shared" ca="1" si="206"/>
        <v>1.225948985597882</v>
      </c>
      <c r="W467" s="304">
        <f t="shared" ca="1" si="207"/>
        <v>26.533901464722696</v>
      </c>
      <c r="Y467" s="314" t="str">
        <f t="shared" ca="1" si="225"/>
        <v/>
      </c>
      <c r="Z467" s="315" t="str">
        <f t="shared" ca="1" si="226"/>
        <v/>
      </c>
      <c r="AA467" s="316" t="str">
        <f t="shared" ca="1" si="227"/>
        <v/>
      </c>
      <c r="AC467" s="310" t="e">
        <f t="shared" ca="1" si="228"/>
        <v>#N/A</v>
      </c>
      <c r="AD467" s="323" t="e">
        <f t="shared" ca="1" si="229"/>
        <v>#N/A</v>
      </c>
      <c r="AE467" s="324" t="e">
        <f t="shared" ca="1" si="208"/>
        <v>#N/A</v>
      </c>
      <c r="AG467" s="306">
        <f t="shared" ca="1" si="230"/>
        <v>1.0923912818725832</v>
      </c>
      <c r="AH467" s="304">
        <f t="shared" ca="1" si="231"/>
        <v>-8.6853741041252484</v>
      </c>
    </row>
    <row r="468" spans="1:34" x14ac:dyDescent="0.2">
      <c r="A468" s="347">
        <f t="shared" ca="1" si="209"/>
        <v>1E-4</v>
      </c>
      <c r="B468" s="304">
        <f t="shared" ca="1" si="210"/>
        <v>31.908700000000142</v>
      </c>
      <c r="D468" s="306">
        <f t="shared" ca="1" si="211"/>
        <v>-0.7035102727313981</v>
      </c>
      <c r="E468" s="307">
        <f t="shared" ca="1" si="212"/>
        <v>-1.1531372979191197</v>
      </c>
      <c r="F468" s="304">
        <f t="shared" ca="1" si="213"/>
        <v>1.3507969246673663</v>
      </c>
      <c r="G468" s="306">
        <f t="shared" ca="1" si="214"/>
        <v>8.3273112764515584</v>
      </c>
      <c r="H468" s="307">
        <f t="shared" ca="1" si="215"/>
        <v>-102.47054426287285</v>
      </c>
      <c r="I468" s="304">
        <f t="shared" ca="1" si="216"/>
        <v>102.80834866208241</v>
      </c>
      <c r="J468" s="306">
        <f t="shared" ca="1" si="217"/>
        <v>706.74279346460708</v>
      </c>
      <c r="K468" s="307">
        <f t="shared" ca="1" si="218"/>
        <v>-7.7540687557497421</v>
      </c>
      <c r="L468" s="304">
        <f t="shared" ca="1" si="203"/>
        <v>706.78532928777258</v>
      </c>
      <c r="M468" s="306">
        <f t="shared" ca="1" si="219"/>
        <v>-1.4897091006393022</v>
      </c>
      <c r="N468" s="304">
        <f t="shared" ca="1" si="220"/>
        <v>-85.35404416886162</v>
      </c>
      <c r="P468" s="310">
        <f t="shared" ca="1" si="221"/>
        <v>23</v>
      </c>
      <c r="Q468" s="304">
        <f t="shared" ca="1" si="222"/>
        <v>0</v>
      </c>
      <c r="R468" s="306">
        <f t="shared" ca="1" si="223"/>
        <v>0</v>
      </c>
      <c r="S468" s="307">
        <f t="shared" ca="1" si="224"/>
        <v>3.0549999999999997</v>
      </c>
      <c r="T468" s="304">
        <f t="shared" ca="1" si="204"/>
        <v>29.969549999999998</v>
      </c>
      <c r="U468" s="311">
        <f t="shared" ca="1" si="205"/>
        <v>0</v>
      </c>
      <c r="V468" s="306">
        <f t="shared" ca="1" si="206"/>
        <v>1.2259502418346051</v>
      </c>
      <c r="W468" s="304">
        <f t="shared" ca="1" si="207"/>
        <v>26.533985040196274</v>
      </c>
      <c r="Y468" s="314" t="str">
        <f t="shared" ca="1" si="225"/>
        <v/>
      </c>
      <c r="Z468" s="315" t="str">
        <f t="shared" ca="1" si="226"/>
        <v/>
      </c>
      <c r="AA468" s="316" t="str">
        <f t="shared" ca="1" si="227"/>
        <v/>
      </c>
      <c r="AC468" s="310" t="e">
        <f t="shared" ca="1" si="228"/>
        <v>#N/A</v>
      </c>
      <c r="AD468" s="323" t="e">
        <f t="shared" ca="1" si="229"/>
        <v>#N/A</v>
      </c>
      <c r="AE468" s="324" t="e">
        <f t="shared" ca="1" si="208"/>
        <v>#N/A</v>
      </c>
      <c r="AG468" s="306">
        <f t="shared" ca="1" si="230"/>
        <v>1.0923645387042757</v>
      </c>
      <c r="AH468" s="304">
        <f t="shared" ca="1" si="231"/>
        <v>-8.6854014614476913</v>
      </c>
    </row>
    <row r="469" spans="1:34" x14ac:dyDescent="0.2">
      <c r="A469" s="347">
        <f t="shared" ca="1" si="209"/>
        <v>1E-4</v>
      </c>
      <c r="B469" s="304">
        <f t="shared" ca="1" si="210"/>
        <v>31.908800000000141</v>
      </c>
      <c r="D469" s="306">
        <f t="shared" ca="1" si="211"/>
        <v>-0.70350579774375843</v>
      </c>
      <c r="E469" s="307">
        <f t="shared" ca="1" si="212"/>
        <v>-1.1531094871227161</v>
      </c>
      <c r="F469" s="304">
        <f t="shared" ca="1" si="213"/>
        <v>1.3507708527916553</v>
      </c>
      <c r="G469" s="306">
        <f t="shared" ca="1" si="214"/>
        <v>8.3272409258717843</v>
      </c>
      <c r="H469" s="307">
        <f t="shared" ca="1" si="215"/>
        <v>-102.47065957382156</v>
      </c>
      <c r="I469" s="304">
        <f t="shared" ca="1" si="216"/>
        <v>102.8084578958927</v>
      </c>
      <c r="J469" s="306">
        <f t="shared" ca="1" si="217"/>
        <v>706.74279346460708</v>
      </c>
      <c r="K469" s="307">
        <f t="shared" ca="1" si="218"/>
        <v>-7.7643158159415764</v>
      </c>
      <c r="L469" s="304">
        <f t="shared" ca="1" si="203"/>
        <v>706.78544178148286</v>
      </c>
      <c r="M469" s="306">
        <f t="shared" ca="1" si="219"/>
        <v>-1.4897098735273264</v>
      </c>
      <c r="N469" s="304">
        <f t="shared" ca="1" si="220"/>
        <v>-85.354088452083445</v>
      </c>
      <c r="P469" s="310">
        <f t="shared" ca="1" si="221"/>
        <v>23</v>
      </c>
      <c r="Q469" s="304">
        <f t="shared" ca="1" si="222"/>
        <v>0</v>
      </c>
      <c r="R469" s="306">
        <f t="shared" ca="1" si="223"/>
        <v>0</v>
      </c>
      <c r="S469" s="307">
        <f t="shared" ca="1" si="224"/>
        <v>3.0549999999999997</v>
      </c>
      <c r="T469" s="304">
        <f t="shared" ca="1" si="204"/>
        <v>29.969549999999998</v>
      </c>
      <c r="U469" s="311">
        <f t="shared" ca="1" si="205"/>
        <v>0</v>
      </c>
      <c r="V469" s="306">
        <f t="shared" ca="1" si="206"/>
        <v>1.2259514980740303</v>
      </c>
      <c r="W469" s="304">
        <f t="shared" ca="1" si="207"/>
        <v>26.534068614523381</v>
      </c>
      <c r="Y469" s="314" t="str">
        <f t="shared" ca="1" si="225"/>
        <v/>
      </c>
      <c r="Z469" s="315" t="str">
        <f t="shared" ca="1" si="226"/>
        <v/>
      </c>
      <c r="AA469" s="316" t="str">
        <f t="shared" ca="1" si="227"/>
        <v/>
      </c>
      <c r="AC469" s="310" t="e">
        <f t="shared" ca="1" si="228"/>
        <v>#N/A</v>
      </c>
      <c r="AD469" s="323" t="e">
        <f t="shared" ca="1" si="229"/>
        <v>#N/A</v>
      </c>
      <c r="AE469" s="324" t="e">
        <f t="shared" ca="1" si="208"/>
        <v>#N/A</v>
      </c>
      <c r="AG469" s="306">
        <f t="shared" ca="1" si="230"/>
        <v>1.0923377958989136</v>
      </c>
      <c r="AH469" s="304">
        <f t="shared" ca="1" si="231"/>
        <v>-8.685428818394854</v>
      </c>
    </row>
    <row r="470" spans="1:34" x14ac:dyDescent="0.2">
      <c r="A470" s="347">
        <f t="shared" ca="1" si="209"/>
        <v>1E-4</v>
      </c>
      <c r="B470" s="304">
        <f t="shared" ca="1" si="210"/>
        <v>31.908900000000141</v>
      </c>
      <c r="D470" s="306">
        <f t="shared" ca="1" si="211"/>
        <v>-0.7035013227538961</v>
      </c>
      <c r="E470" s="307">
        <f t="shared" ca="1" si="212"/>
        <v>-1.1530816767078509</v>
      </c>
      <c r="F470" s="304">
        <f t="shared" ca="1" si="213"/>
        <v>1.3507447813246847</v>
      </c>
      <c r="G470" s="306">
        <f t="shared" ca="1" si="214"/>
        <v>8.3271705757395083</v>
      </c>
      <c r="H470" s="307">
        <f t="shared" ca="1" si="215"/>
        <v>-102.47077488198923</v>
      </c>
      <c r="I470" s="304">
        <f t="shared" ca="1" si="216"/>
        <v>102.80856712702875</v>
      </c>
      <c r="J470" s="306">
        <f t="shared" ca="1" si="217"/>
        <v>706.74279346460708</v>
      </c>
      <c r="K470" s="307">
        <f t="shared" ca="1" si="218"/>
        <v>-7.7745628876643673</v>
      </c>
      <c r="L470" s="304">
        <f t="shared" ca="1" si="203"/>
        <v>706.78555442386516</v>
      </c>
      <c r="M470" s="306">
        <f t="shared" ca="1" si="219"/>
        <v>-1.4897106464071788</v>
      </c>
      <c r="N470" s="304">
        <f t="shared" ca="1" si="220"/>
        <v>-85.354132734837052</v>
      </c>
      <c r="P470" s="310">
        <f t="shared" ca="1" si="221"/>
        <v>23</v>
      </c>
      <c r="Q470" s="304">
        <f t="shared" ca="1" si="222"/>
        <v>0</v>
      </c>
      <c r="R470" s="306">
        <f t="shared" ca="1" si="223"/>
        <v>0</v>
      </c>
      <c r="S470" s="307">
        <f t="shared" ca="1" si="224"/>
        <v>3.0549999999999997</v>
      </c>
      <c r="T470" s="304">
        <f t="shared" ca="1" si="204"/>
        <v>29.969549999999998</v>
      </c>
      <c r="U470" s="311">
        <f t="shared" ca="1" si="205"/>
        <v>0</v>
      </c>
      <c r="V470" s="306">
        <f t="shared" ca="1" si="206"/>
        <v>1.2259527543161566</v>
      </c>
      <c r="W470" s="304">
        <f t="shared" ca="1" si="207"/>
        <v>26.534152187704009</v>
      </c>
      <c r="Y470" s="314" t="str">
        <f t="shared" ca="1" si="225"/>
        <v/>
      </c>
      <c r="Z470" s="315" t="str">
        <f t="shared" ca="1" si="226"/>
        <v/>
      </c>
      <c r="AA470" s="316" t="str">
        <f t="shared" ca="1" si="227"/>
        <v/>
      </c>
      <c r="AC470" s="310" t="e">
        <f t="shared" ca="1" si="228"/>
        <v>#N/A</v>
      </c>
      <c r="AD470" s="323" t="e">
        <f t="shared" ca="1" si="229"/>
        <v>#N/A</v>
      </c>
      <c r="AE470" s="324" t="e">
        <f t="shared" ca="1" si="208"/>
        <v>#N/A</v>
      </c>
      <c r="AG470" s="306">
        <f t="shared" ca="1" si="230"/>
        <v>1.0923110534564966</v>
      </c>
      <c r="AH470" s="304">
        <f t="shared" ca="1" si="231"/>
        <v>-8.6854561749667383</v>
      </c>
    </row>
    <row r="471" spans="1:34" x14ac:dyDescent="0.2">
      <c r="A471" s="347">
        <f t="shared" ca="1" si="209"/>
        <v>1E-4</v>
      </c>
      <c r="B471" s="304">
        <f t="shared" ca="1" si="210"/>
        <v>31.909000000000141</v>
      </c>
      <c r="D471" s="306">
        <f t="shared" ca="1" si="211"/>
        <v>-0.70349684776181265</v>
      </c>
      <c r="E471" s="307">
        <f t="shared" ca="1" si="212"/>
        <v>-1.1530538666745276</v>
      </c>
      <c r="F471" s="304">
        <f t="shared" ca="1" si="213"/>
        <v>1.3507187102664591</v>
      </c>
      <c r="G471" s="306">
        <f t="shared" ca="1" si="214"/>
        <v>8.327100226054732</v>
      </c>
      <c r="H471" s="307">
        <f t="shared" ca="1" si="215"/>
        <v>-102.4708901873759</v>
      </c>
      <c r="I471" s="304">
        <f t="shared" ca="1" si="216"/>
        <v>102.80867635549059</v>
      </c>
      <c r="J471" s="306">
        <f t="shared" ca="1" si="217"/>
        <v>706.74279346460708</v>
      </c>
      <c r="K471" s="307">
        <f t="shared" ca="1" si="218"/>
        <v>-7.784809970917836</v>
      </c>
      <c r="L471" s="304">
        <f t="shared" ca="1" si="203"/>
        <v>706.78566721491995</v>
      </c>
      <c r="M471" s="306">
        <f t="shared" ca="1" si="219"/>
        <v>-1.4897114192788594</v>
      </c>
      <c r="N471" s="304">
        <f t="shared" ca="1" si="220"/>
        <v>-85.354177017122467</v>
      </c>
      <c r="P471" s="310">
        <f t="shared" ca="1" si="221"/>
        <v>23</v>
      </c>
      <c r="Q471" s="304">
        <f t="shared" ca="1" si="222"/>
        <v>0</v>
      </c>
      <c r="R471" s="306">
        <f t="shared" ca="1" si="223"/>
        <v>0</v>
      </c>
      <c r="S471" s="307">
        <f t="shared" ca="1" si="224"/>
        <v>3.0549999999999997</v>
      </c>
      <c r="T471" s="304">
        <f t="shared" ca="1" si="204"/>
        <v>29.969549999999998</v>
      </c>
      <c r="U471" s="311">
        <f t="shared" ca="1" si="205"/>
        <v>0</v>
      </c>
      <c r="V471" s="306">
        <f t="shared" ca="1" si="206"/>
        <v>1.2259540105609841</v>
      </c>
      <c r="W471" s="304">
        <f t="shared" ca="1" si="207"/>
        <v>26.534235759738163</v>
      </c>
      <c r="Y471" s="314" t="str">
        <f t="shared" ca="1" si="225"/>
        <v/>
      </c>
      <c r="Z471" s="315" t="str">
        <f t="shared" ca="1" si="226"/>
        <v/>
      </c>
      <c r="AA471" s="316" t="str">
        <f t="shared" ca="1" si="227"/>
        <v/>
      </c>
      <c r="AC471" s="310" t="e">
        <f t="shared" ca="1" si="228"/>
        <v>#N/A</v>
      </c>
      <c r="AD471" s="323" t="e">
        <f t="shared" ca="1" si="229"/>
        <v>#N/A</v>
      </c>
      <c r="AE471" s="324" t="e">
        <f t="shared" ca="1" si="208"/>
        <v>#N/A</v>
      </c>
      <c r="AG471" s="306">
        <f t="shared" ca="1" si="230"/>
        <v>1.0922843113770249</v>
      </c>
      <c r="AH471" s="304">
        <f t="shared" ca="1" si="231"/>
        <v>-8.6854835311633423</v>
      </c>
    </row>
    <row r="472" spans="1:34" x14ac:dyDescent="0.2">
      <c r="A472" s="347">
        <f t="shared" ca="1" si="209"/>
        <v>1E-4</v>
      </c>
      <c r="B472" s="304">
        <f t="shared" ca="1" si="210"/>
        <v>31.909100000000141</v>
      </c>
      <c r="D472" s="306">
        <f t="shared" ca="1" si="211"/>
        <v>-0.70349237276750798</v>
      </c>
      <c r="E472" s="307">
        <f t="shared" ca="1" si="212"/>
        <v>-1.1530260570227462</v>
      </c>
      <c r="F472" s="304">
        <f t="shared" ca="1" si="213"/>
        <v>1.3506926396169781</v>
      </c>
      <c r="G472" s="306">
        <f t="shared" ca="1" si="214"/>
        <v>8.3270298768174555</v>
      </c>
      <c r="H472" s="307">
        <f t="shared" ca="1" si="215"/>
        <v>-102.47100548998161</v>
      </c>
      <c r="I472" s="304">
        <f t="shared" ca="1" si="216"/>
        <v>102.80878558127827</v>
      </c>
      <c r="J472" s="306">
        <f t="shared" ca="1" si="217"/>
        <v>706.74279346460708</v>
      </c>
      <c r="K472" s="307">
        <f t="shared" ca="1" si="218"/>
        <v>-7.7950570657017035</v>
      </c>
      <c r="L472" s="304">
        <f t="shared" ca="1" si="203"/>
        <v>706.78578015464757</v>
      </c>
      <c r="M472" s="306">
        <f t="shared" ca="1" si="219"/>
        <v>-1.4897121921423684</v>
      </c>
      <c r="N472" s="304">
        <f t="shared" ca="1" si="220"/>
        <v>-85.354221298939663</v>
      </c>
      <c r="P472" s="310">
        <f t="shared" ca="1" si="221"/>
        <v>23</v>
      </c>
      <c r="Q472" s="304">
        <f t="shared" ca="1" si="222"/>
        <v>0</v>
      </c>
      <c r="R472" s="306">
        <f t="shared" ca="1" si="223"/>
        <v>0</v>
      </c>
      <c r="S472" s="307">
        <f t="shared" ca="1" si="224"/>
        <v>3.0549999999999997</v>
      </c>
      <c r="T472" s="304">
        <f t="shared" ca="1" si="204"/>
        <v>29.969549999999998</v>
      </c>
      <c r="U472" s="311">
        <f t="shared" ca="1" si="205"/>
        <v>0</v>
      </c>
      <c r="V472" s="306">
        <f t="shared" ca="1" si="206"/>
        <v>1.2259552668085127</v>
      </c>
      <c r="W472" s="304">
        <f t="shared" ca="1" si="207"/>
        <v>26.53431933062587</v>
      </c>
      <c r="Y472" s="314" t="str">
        <f t="shared" ca="1" si="225"/>
        <v/>
      </c>
      <c r="Z472" s="315" t="str">
        <f t="shared" ca="1" si="226"/>
        <v/>
      </c>
      <c r="AA472" s="316" t="str">
        <f t="shared" ca="1" si="227"/>
        <v/>
      </c>
      <c r="AC472" s="310" t="e">
        <f t="shared" ca="1" si="228"/>
        <v>#N/A</v>
      </c>
      <c r="AD472" s="323" t="e">
        <f t="shared" ca="1" si="229"/>
        <v>#N/A</v>
      </c>
      <c r="AE472" s="324" t="e">
        <f t="shared" ca="1" si="208"/>
        <v>#N/A</v>
      </c>
      <c r="AG472" s="306">
        <f t="shared" ca="1" si="230"/>
        <v>1.0922575696604966</v>
      </c>
      <c r="AH472" s="304">
        <f t="shared" ca="1" si="231"/>
        <v>-8.6855108869846696</v>
      </c>
    </row>
    <row r="473" spans="1:34" x14ac:dyDescent="0.2">
      <c r="A473" s="347">
        <f t="shared" ca="1" si="209"/>
        <v>1E-4</v>
      </c>
      <c r="B473" s="304">
        <f t="shared" ca="1" si="210"/>
        <v>31.909200000000141</v>
      </c>
      <c r="D473" s="306">
        <f t="shared" ca="1" si="211"/>
        <v>-0.70348789777098397</v>
      </c>
      <c r="E473" s="307">
        <f t="shared" ca="1" si="212"/>
        <v>-1.1529982477524943</v>
      </c>
      <c r="F473" s="304">
        <f t="shared" ca="1" si="213"/>
        <v>1.3506665693762323</v>
      </c>
      <c r="G473" s="306">
        <f t="shared" ca="1" si="214"/>
        <v>8.3269595280276789</v>
      </c>
      <c r="H473" s="307">
        <f t="shared" ca="1" si="215"/>
        <v>-102.47112078980638</v>
      </c>
      <c r="I473" s="304">
        <f t="shared" ca="1" si="216"/>
        <v>102.8088948043918</v>
      </c>
      <c r="J473" s="306">
        <f t="shared" ca="1" si="217"/>
        <v>706.74279346460708</v>
      </c>
      <c r="K473" s="307">
        <f t="shared" ca="1" si="218"/>
        <v>-7.8053041720156928</v>
      </c>
      <c r="L473" s="304">
        <f t="shared" ca="1" si="203"/>
        <v>706.78589324304846</v>
      </c>
      <c r="M473" s="306">
        <f t="shared" ca="1" si="219"/>
        <v>-1.4897129649977061</v>
      </c>
      <c r="N473" s="304">
        <f t="shared" ca="1" si="220"/>
        <v>-85.354265580288697</v>
      </c>
      <c r="P473" s="310">
        <f t="shared" ca="1" si="221"/>
        <v>23</v>
      </c>
      <c r="Q473" s="304">
        <f t="shared" ca="1" si="222"/>
        <v>0</v>
      </c>
      <c r="R473" s="306">
        <f t="shared" ca="1" si="223"/>
        <v>0</v>
      </c>
      <c r="S473" s="307">
        <f t="shared" ca="1" si="224"/>
        <v>3.0549999999999997</v>
      </c>
      <c r="T473" s="304">
        <f t="shared" ca="1" si="204"/>
        <v>29.969549999999998</v>
      </c>
      <c r="U473" s="311">
        <f t="shared" ca="1" si="205"/>
        <v>0</v>
      </c>
      <c r="V473" s="306">
        <f t="shared" ca="1" si="206"/>
        <v>1.225956523058743</v>
      </c>
      <c r="W473" s="304">
        <f t="shared" ca="1" si="207"/>
        <v>26.53440290036713</v>
      </c>
      <c r="Y473" s="314" t="str">
        <f t="shared" ca="1" si="225"/>
        <v/>
      </c>
      <c r="Z473" s="315" t="str">
        <f t="shared" ca="1" si="226"/>
        <v/>
      </c>
      <c r="AA473" s="316" t="str">
        <f t="shared" ca="1" si="227"/>
        <v/>
      </c>
      <c r="AC473" s="310" t="e">
        <f t="shared" ca="1" si="228"/>
        <v>#N/A</v>
      </c>
      <c r="AD473" s="323" t="e">
        <f t="shared" ca="1" si="229"/>
        <v>#N/A</v>
      </c>
      <c r="AE473" s="324" t="e">
        <f t="shared" ca="1" si="208"/>
        <v>#N/A</v>
      </c>
      <c r="AG473" s="306">
        <f t="shared" ca="1" si="230"/>
        <v>1.0922308283069029</v>
      </c>
      <c r="AH473" s="304">
        <f t="shared" ca="1" si="231"/>
        <v>-8.6855382424307273</v>
      </c>
    </row>
    <row r="474" spans="1:34" x14ac:dyDescent="0.2">
      <c r="A474" s="347">
        <f t="shared" ca="1" si="209"/>
        <v>1E-4</v>
      </c>
      <c r="B474" s="304">
        <f t="shared" ca="1" si="210"/>
        <v>31.90930000000014</v>
      </c>
      <c r="D474" s="306">
        <f t="shared" ca="1" si="211"/>
        <v>-0.70348342277223885</v>
      </c>
      <c r="E474" s="307">
        <f t="shared" ca="1" si="212"/>
        <v>-1.15297043886377</v>
      </c>
      <c r="F474" s="304">
        <f t="shared" ca="1" si="213"/>
        <v>1.3506404995442196</v>
      </c>
      <c r="G474" s="306">
        <f t="shared" ca="1" si="214"/>
        <v>8.3268891796854021</v>
      </c>
      <c r="H474" s="307">
        <f t="shared" ca="1" si="215"/>
        <v>-102.47123608685027</v>
      </c>
      <c r="I474" s="304">
        <f t="shared" ca="1" si="216"/>
        <v>102.80900402483124</v>
      </c>
      <c r="J474" s="306">
        <f t="shared" ca="1" si="217"/>
        <v>706.74279346460708</v>
      </c>
      <c r="K474" s="307">
        <f t="shared" ca="1" si="218"/>
        <v>-7.8155512898595259</v>
      </c>
      <c r="L474" s="304">
        <f t="shared" ca="1" si="203"/>
        <v>706.78600648012321</v>
      </c>
      <c r="M474" s="306">
        <f t="shared" ca="1" si="219"/>
        <v>-1.4897137378448722</v>
      </c>
      <c r="N474" s="304">
        <f t="shared" ca="1" si="220"/>
        <v>-85.354309861169511</v>
      </c>
      <c r="P474" s="310">
        <f t="shared" ca="1" si="221"/>
        <v>23</v>
      </c>
      <c r="Q474" s="304">
        <f t="shared" ca="1" si="222"/>
        <v>0</v>
      </c>
      <c r="R474" s="306">
        <f t="shared" ca="1" si="223"/>
        <v>0</v>
      </c>
      <c r="S474" s="307">
        <f t="shared" ca="1" si="224"/>
        <v>3.0549999999999997</v>
      </c>
      <c r="T474" s="304">
        <f t="shared" ca="1" si="204"/>
        <v>29.969549999999998</v>
      </c>
      <c r="U474" s="311">
        <f t="shared" ca="1" si="205"/>
        <v>0</v>
      </c>
      <c r="V474" s="306">
        <f t="shared" ca="1" si="206"/>
        <v>1.2259577793116747</v>
      </c>
      <c r="W474" s="304">
        <f t="shared" ca="1" si="207"/>
        <v>26.534486468961962</v>
      </c>
      <c r="Y474" s="314" t="str">
        <f t="shared" ca="1" si="225"/>
        <v/>
      </c>
      <c r="Z474" s="315" t="str">
        <f t="shared" ca="1" si="226"/>
        <v/>
      </c>
      <c r="AA474" s="316" t="str">
        <f t="shared" ca="1" si="227"/>
        <v/>
      </c>
      <c r="AC474" s="310" t="e">
        <f t="shared" ca="1" si="228"/>
        <v>#N/A</v>
      </c>
      <c r="AD474" s="323" t="e">
        <f t="shared" ca="1" si="229"/>
        <v>#N/A</v>
      </c>
      <c r="AE474" s="324" t="e">
        <f t="shared" ca="1" si="208"/>
        <v>#N/A</v>
      </c>
      <c r="AG474" s="306">
        <f t="shared" ca="1" si="230"/>
        <v>1.0922040873162455</v>
      </c>
      <c r="AH474" s="304">
        <f t="shared" ca="1" si="231"/>
        <v>-8.6855655975015171</v>
      </c>
    </row>
    <row r="475" spans="1:34" x14ac:dyDescent="0.2">
      <c r="A475" s="347">
        <f t="shared" ca="1" si="209"/>
        <v>1E-4</v>
      </c>
      <c r="B475" s="304">
        <f t="shared" ca="1" si="210"/>
        <v>31.90940000000014</v>
      </c>
      <c r="D475" s="306">
        <f t="shared" ca="1" si="211"/>
        <v>-0.70347894777127806</v>
      </c>
      <c r="E475" s="307">
        <f t="shared" ca="1" si="212"/>
        <v>-1.1529426303565735</v>
      </c>
      <c r="F475" s="304">
        <f t="shared" ca="1" si="213"/>
        <v>1.3506144301209428</v>
      </c>
      <c r="G475" s="306">
        <f t="shared" ca="1" si="214"/>
        <v>8.3268188317906251</v>
      </c>
      <c r="H475" s="307">
        <f t="shared" ca="1" si="215"/>
        <v>-102.47135138111331</v>
      </c>
      <c r="I475" s="304">
        <f t="shared" ca="1" si="216"/>
        <v>102.80911324259662</v>
      </c>
      <c r="J475" s="306">
        <f t="shared" ca="1" si="217"/>
        <v>706.74279346460708</v>
      </c>
      <c r="K475" s="307">
        <f t="shared" ca="1" si="218"/>
        <v>-7.8257984192329237</v>
      </c>
      <c r="L475" s="304">
        <f t="shared" ca="1" si="203"/>
        <v>706.78611986587202</v>
      </c>
      <c r="M475" s="306">
        <f t="shared" ca="1" si="219"/>
        <v>-1.4897145106838672</v>
      </c>
      <c r="N475" s="304">
        <f t="shared" ca="1" si="220"/>
        <v>-85.354354141582178</v>
      </c>
      <c r="P475" s="310">
        <f t="shared" ca="1" si="221"/>
        <v>23</v>
      </c>
      <c r="Q475" s="304">
        <f t="shared" ca="1" si="222"/>
        <v>0</v>
      </c>
      <c r="R475" s="306">
        <f t="shared" ca="1" si="223"/>
        <v>0</v>
      </c>
      <c r="S475" s="307">
        <f t="shared" ca="1" si="224"/>
        <v>3.0549999999999997</v>
      </c>
      <c r="T475" s="304">
        <f t="shared" ca="1" si="204"/>
        <v>29.969549999999998</v>
      </c>
      <c r="U475" s="311">
        <f t="shared" ca="1" si="205"/>
        <v>0</v>
      </c>
      <c r="V475" s="306">
        <f t="shared" ca="1" si="206"/>
        <v>1.2259590355673071</v>
      </c>
      <c r="W475" s="304">
        <f t="shared" ca="1" si="207"/>
        <v>26.534570036410368</v>
      </c>
      <c r="Y475" s="314" t="str">
        <f t="shared" ca="1" si="225"/>
        <v/>
      </c>
      <c r="Z475" s="315" t="str">
        <f t="shared" ca="1" si="226"/>
        <v/>
      </c>
      <c r="AA475" s="316" t="str">
        <f t="shared" ca="1" si="227"/>
        <v/>
      </c>
      <c r="AC475" s="310" t="e">
        <f t="shared" ca="1" si="228"/>
        <v>#N/A</v>
      </c>
      <c r="AD475" s="323" t="e">
        <f t="shared" ca="1" si="229"/>
        <v>#N/A</v>
      </c>
      <c r="AE475" s="324" t="e">
        <f t="shared" ca="1" si="208"/>
        <v>#N/A</v>
      </c>
      <c r="AG475" s="306">
        <f t="shared" ca="1" si="230"/>
        <v>1.0921773466885192</v>
      </c>
      <c r="AH475" s="304">
        <f t="shared" ca="1" si="231"/>
        <v>-8.6855929521970427</v>
      </c>
    </row>
    <row r="476" spans="1:34" x14ac:dyDescent="0.2">
      <c r="A476" s="347">
        <f t="shared" ca="1" si="209"/>
        <v>1E-4</v>
      </c>
      <c r="B476" s="304">
        <f t="shared" ca="1" si="210"/>
        <v>31.90950000000014</v>
      </c>
      <c r="D476" s="306">
        <f t="shared" ca="1" si="211"/>
        <v>-0.7034744727680976</v>
      </c>
      <c r="E476" s="307">
        <f t="shared" ca="1" si="212"/>
        <v>-1.1529148222309011</v>
      </c>
      <c r="F476" s="304">
        <f t="shared" ca="1" si="213"/>
        <v>1.3505883611063969</v>
      </c>
      <c r="G476" s="306">
        <f t="shared" ca="1" si="214"/>
        <v>8.3267484843433479</v>
      </c>
      <c r="H476" s="307">
        <f t="shared" ca="1" si="215"/>
        <v>-102.47146667259553</v>
      </c>
      <c r="I476" s="304">
        <f t="shared" ca="1" si="216"/>
        <v>102.80922245768795</v>
      </c>
      <c r="J476" s="306">
        <f t="shared" ca="1" si="217"/>
        <v>706.74279346460708</v>
      </c>
      <c r="K476" s="307">
        <f t="shared" ca="1" si="218"/>
        <v>-7.8360455601356094</v>
      </c>
      <c r="L476" s="304">
        <f t="shared" ca="1" si="203"/>
        <v>706.78623340029537</v>
      </c>
      <c r="M476" s="306">
        <f t="shared" ca="1" si="219"/>
        <v>-1.489715283514691</v>
      </c>
      <c r="N476" s="304">
        <f t="shared" ca="1" si="220"/>
        <v>-85.354398421526653</v>
      </c>
      <c r="P476" s="310">
        <f t="shared" ca="1" si="221"/>
        <v>23</v>
      </c>
      <c r="Q476" s="304">
        <f t="shared" ca="1" si="222"/>
        <v>0</v>
      </c>
      <c r="R476" s="306">
        <f t="shared" ca="1" si="223"/>
        <v>0</v>
      </c>
      <c r="S476" s="307">
        <f t="shared" ca="1" si="224"/>
        <v>3.0549999999999997</v>
      </c>
      <c r="T476" s="304">
        <f t="shared" ca="1" si="204"/>
        <v>29.969549999999998</v>
      </c>
      <c r="U476" s="311">
        <f t="shared" ca="1" si="205"/>
        <v>0</v>
      </c>
      <c r="V476" s="306">
        <f t="shared" ca="1" si="206"/>
        <v>1.2259602918256416</v>
      </c>
      <c r="W476" s="304">
        <f t="shared" ca="1" si="207"/>
        <v>26.534653602712357</v>
      </c>
      <c r="Y476" s="314" t="str">
        <f t="shared" ca="1" si="225"/>
        <v/>
      </c>
      <c r="Z476" s="315" t="str">
        <f t="shared" ca="1" si="226"/>
        <v/>
      </c>
      <c r="AA476" s="316" t="str">
        <f t="shared" ca="1" si="227"/>
        <v/>
      </c>
      <c r="AC476" s="310" t="e">
        <f t="shared" ca="1" si="228"/>
        <v>#N/A</v>
      </c>
      <c r="AD476" s="323" t="e">
        <f t="shared" ca="1" si="229"/>
        <v>#N/A</v>
      </c>
      <c r="AE476" s="324" t="e">
        <f t="shared" ca="1" si="208"/>
        <v>#N/A</v>
      </c>
      <c r="AG476" s="306">
        <f t="shared" ca="1" si="230"/>
        <v>1.0921506064237239</v>
      </c>
      <c r="AH476" s="304">
        <f t="shared" ca="1" si="231"/>
        <v>-8.6856203065173059</v>
      </c>
    </row>
    <row r="477" spans="1:34" x14ac:dyDescent="0.2">
      <c r="A477" s="347">
        <f t="shared" ca="1" si="209"/>
        <v>1E-4</v>
      </c>
      <c r="B477" s="304">
        <f t="shared" ca="1" si="210"/>
        <v>31.90960000000014</v>
      </c>
      <c r="D477" s="306">
        <f t="shared" ca="1" si="211"/>
        <v>-0.70346999776270114</v>
      </c>
      <c r="E477" s="307">
        <f t="shared" ca="1" si="212"/>
        <v>-1.1528870144867511</v>
      </c>
      <c r="F477" s="304">
        <f t="shared" ca="1" si="213"/>
        <v>1.3505622925005825</v>
      </c>
      <c r="G477" s="306">
        <f t="shared" ca="1" si="214"/>
        <v>8.3266781373435723</v>
      </c>
      <c r="H477" s="307">
        <f t="shared" ca="1" si="215"/>
        <v>-102.47158196129698</v>
      </c>
      <c r="I477" s="304">
        <f t="shared" ca="1" si="216"/>
        <v>102.80933167010531</v>
      </c>
      <c r="J477" s="306">
        <f t="shared" ca="1" si="217"/>
        <v>706.74279346460708</v>
      </c>
      <c r="K477" s="307">
        <f t="shared" ca="1" si="218"/>
        <v>-7.8462927125673039</v>
      </c>
      <c r="L477" s="304">
        <f t="shared" ca="1" si="203"/>
        <v>706.78634708339382</v>
      </c>
      <c r="M477" s="306">
        <f t="shared" ca="1" si="219"/>
        <v>-1.4897160563373435</v>
      </c>
      <c r="N477" s="304">
        <f t="shared" ca="1" si="220"/>
        <v>-85.354442701002952</v>
      </c>
      <c r="P477" s="310">
        <f t="shared" ca="1" si="221"/>
        <v>23</v>
      </c>
      <c r="Q477" s="304">
        <f t="shared" ca="1" si="222"/>
        <v>0</v>
      </c>
      <c r="R477" s="306">
        <f t="shared" ca="1" si="223"/>
        <v>0</v>
      </c>
      <c r="S477" s="307">
        <f t="shared" ca="1" si="224"/>
        <v>3.0549999999999997</v>
      </c>
      <c r="T477" s="304">
        <f t="shared" ca="1" si="204"/>
        <v>29.969549999999998</v>
      </c>
      <c r="U477" s="311">
        <f t="shared" ca="1" si="205"/>
        <v>0</v>
      </c>
      <c r="V477" s="306">
        <f t="shared" ca="1" si="206"/>
        <v>1.2259615480866766</v>
      </c>
      <c r="W477" s="304">
        <f t="shared" ca="1" si="207"/>
        <v>26.534737167867942</v>
      </c>
      <c r="Y477" s="314" t="str">
        <f t="shared" ca="1" si="225"/>
        <v/>
      </c>
      <c r="Z477" s="315" t="str">
        <f t="shared" ca="1" si="226"/>
        <v/>
      </c>
      <c r="AA477" s="316" t="str">
        <f t="shared" ca="1" si="227"/>
        <v/>
      </c>
      <c r="AC477" s="310" t="e">
        <f t="shared" ca="1" si="228"/>
        <v>#N/A</v>
      </c>
      <c r="AD477" s="323" t="e">
        <f t="shared" ca="1" si="229"/>
        <v>#N/A</v>
      </c>
      <c r="AE477" s="324" t="e">
        <f t="shared" ca="1" si="208"/>
        <v>#N/A</v>
      </c>
      <c r="AG477" s="306">
        <f t="shared" ca="1" si="230"/>
        <v>1.0921238665218524</v>
      </c>
      <c r="AH477" s="304">
        <f t="shared" ca="1" si="231"/>
        <v>-8.6856476604623101</v>
      </c>
    </row>
    <row r="478" spans="1:34" x14ac:dyDescent="0.2">
      <c r="A478" s="347">
        <f t="shared" ca="1" si="209"/>
        <v>1E-4</v>
      </c>
      <c r="B478" s="304">
        <f t="shared" ca="1" si="210"/>
        <v>31.909700000000139</v>
      </c>
      <c r="D478" s="306">
        <f t="shared" ca="1" si="211"/>
        <v>-0.70346552275509078</v>
      </c>
      <c r="E478" s="307">
        <f t="shared" ca="1" si="212"/>
        <v>-1.1528592071241128</v>
      </c>
      <c r="F478" s="304">
        <f t="shared" ca="1" si="213"/>
        <v>1.3505362243034917</v>
      </c>
      <c r="G478" s="306">
        <f t="shared" ca="1" si="214"/>
        <v>8.3266077907912965</v>
      </c>
      <c r="H478" s="307">
        <f t="shared" ca="1" si="215"/>
        <v>-102.47169724721769</v>
      </c>
      <c r="I478" s="304">
        <f t="shared" ca="1" si="216"/>
        <v>102.80944087984872</v>
      </c>
      <c r="J478" s="306">
        <f t="shared" ca="1" si="217"/>
        <v>706.74279346460708</v>
      </c>
      <c r="K478" s="307">
        <f t="shared" ca="1" si="218"/>
        <v>-7.8565398765277292</v>
      </c>
      <c r="L478" s="304">
        <f t="shared" ca="1" si="203"/>
        <v>706.78646091516759</v>
      </c>
      <c r="M478" s="306">
        <f t="shared" ca="1" si="219"/>
        <v>-1.4897168291518252</v>
      </c>
      <c r="N478" s="304">
        <f t="shared" ca="1" si="220"/>
        <v>-85.354486980011103</v>
      </c>
      <c r="P478" s="310">
        <f t="shared" ca="1" si="221"/>
        <v>23</v>
      </c>
      <c r="Q478" s="304">
        <f t="shared" ca="1" si="222"/>
        <v>0</v>
      </c>
      <c r="R478" s="306">
        <f t="shared" ca="1" si="223"/>
        <v>0</v>
      </c>
      <c r="S478" s="307">
        <f t="shared" ca="1" si="224"/>
        <v>3.0549999999999997</v>
      </c>
      <c r="T478" s="304">
        <f t="shared" ca="1" si="204"/>
        <v>29.969549999999998</v>
      </c>
      <c r="U478" s="311">
        <f t="shared" ca="1" si="205"/>
        <v>0</v>
      </c>
      <c r="V478" s="306">
        <f t="shared" ca="1" si="206"/>
        <v>1.2259628043504134</v>
      </c>
      <c r="W478" s="304">
        <f t="shared" ca="1" si="207"/>
        <v>26.534820731877151</v>
      </c>
      <c r="Y478" s="314" t="str">
        <f t="shared" ca="1" si="225"/>
        <v/>
      </c>
      <c r="Z478" s="315" t="str">
        <f t="shared" ca="1" si="226"/>
        <v/>
      </c>
      <c r="AA478" s="316" t="str">
        <f t="shared" ca="1" si="227"/>
        <v/>
      </c>
      <c r="AC478" s="310" t="e">
        <f t="shared" ca="1" si="228"/>
        <v>#N/A</v>
      </c>
      <c r="AD478" s="323" t="e">
        <f t="shared" ca="1" si="229"/>
        <v>#N/A</v>
      </c>
      <c r="AE478" s="324" t="e">
        <f t="shared" ca="1" si="208"/>
        <v>#N/A</v>
      </c>
      <c r="AG478" s="306">
        <f t="shared" ca="1" si="230"/>
        <v>1.092097126982905</v>
      </c>
      <c r="AH478" s="304">
        <f t="shared" ca="1" si="231"/>
        <v>-8.6856750140320607</v>
      </c>
    </row>
    <row r="479" spans="1:34" x14ac:dyDescent="0.2">
      <c r="A479" s="347">
        <f t="shared" ca="1" si="209"/>
        <v>1E-4</v>
      </c>
      <c r="B479" s="304">
        <f t="shared" ca="1" si="210"/>
        <v>31.909800000000139</v>
      </c>
      <c r="D479" s="306">
        <f t="shared" ca="1" si="211"/>
        <v>-0.70346104774526463</v>
      </c>
      <c r="E479" s="307">
        <f t="shared" ca="1" si="212"/>
        <v>-1.1528314001429845</v>
      </c>
      <c r="F479" s="304">
        <f t="shared" ca="1" si="213"/>
        <v>1.3505101565151221</v>
      </c>
      <c r="G479" s="306">
        <f t="shared" ca="1" si="214"/>
        <v>8.3265374446865223</v>
      </c>
      <c r="H479" s="307">
        <f t="shared" ca="1" si="215"/>
        <v>-102.47181253035771</v>
      </c>
      <c r="I479" s="304">
        <f t="shared" ca="1" si="216"/>
        <v>102.80955008691819</v>
      </c>
      <c r="J479" s="306">
        <f t="shared" ca="1" si="217"/>
        <v>706.74279346460708</v>
      </c>
      <c r="K479" s="307">
        <f t="shared" ca="1" si="218"/>
        <v>-7.8667870520166083</v>
      </c>
      <c r="L479" s="304">
        <f t="shared" ca="1" si="203"/>
        <v>706.78657489561726</v>
      </c>
      <c r="M479" s="306">
        <f t="shared" ca="1" si="219"/>
        <v>-1.4897176019581364</v>
      </c>
      <c r="N479" s="304">
        <f t="shared" ca="1" si="220"/>
        <v>-85.35453125855112</v>
      </c>
      <c r="P479" s="310">
        <f t="shared" ca="1" si="221"/>
        <v>23</v>
      </c>
      <c r="Q479" s="304">
        <f t="shared" ca="1" si="222"/>
        <v>0</v>
      </c>
      <c r="R479" s="306">
        <f t="shared" ca="1" si="223"/>
        <v>0</v>
      </c>
      <c r="S479" s="307">
        <f t="shared" ca="1" si="224"/>
        <v>3.0549999999999997</v>
      </c>
      <c r="T479" s="304">
        <f t="shared" ca="1" si="204"/>
        <v>29.969549999999998</v>
      </c>
      <c r="U479" s="311">
        <f t="shared" ca="1" si="205"/>
        <v>0</v>
      </c>
      <c r="V479" s="306">
        <f t="shared" ca="1" si="206"/>
        <v>1.2259640606168509</v>
      </c>
      <c r="W479" s="304">
        <f t="shared" ca="1" si="207"/>
        <v>26.534904294739963</v>
      </c>
      <c r="Y479" s="314" t="str">
        <f t="shared" ca="1" si="225"/>
        <v/>
      </c>
      <c r="Z479" s="315" t="str">
        <f t="shared" ca="1" si="226"/>
        <v/>
      </c>
      <c r="AA479" s="316" t="str">
        <f t="shared" ca="1" si="227"/>
        <v/>
      </c>
      <c r="AC479" s="310" t="e">
        <f t="shared" ca="1" si="228"/>
        <v>#N/A</v>
      </c>
      <c r="AD479" s="323" t="e">
        <f t="shared" ca="1" si="229"/>
        <v>#N/A</v>
      </c>
      <c r="AE479" s="324" t="e">
        <f t="shared" ca="1" si="208"/>
        <v>#N/A</v>
      </c>
      <c r="AG479" s="306">
        <f t="shared" ca="1" si="230"/>
        <v>1.0920703878068725</v>
      </c>
      <c r="AH479" s="304">
        <f t="shared" ca="1" si="231"/>
        <v>-8.6857023672265647</v>
      </c>
    </row>
    <row r="480" spans="1:34" x14ac:dyDescent="0.2">
      <c r="A480" s="347">
        <f t="shared" ca="1" si="209"/>
        <v>1E-4</v>
      </c>
      <c r="B480" s="304">
        <f t="shared" ca="1" si="210"/>
        <v>31.909900000000139</v>
      </c>
      <c r="D480" s="306">
        <f t="shared" ca="1" si="211"/>
        <v>-0.70345657273322204</v>
      </c>
      <c r="E480" s="307">
        <f t="shared" ca="1" si="212"/>
        <v>-1.1528035935433714</v>
      </c>
      <c r="F480" s="304">
        <f t="shared" ca="1" si="213"/>
        <v>1.3504840891354779</v>
      </c>
      <c r="G480" s="306">
        <f t="shared" ca="1" si="214"/>
        <v>8.3264670990292498</v>
      </c>
      <c r="H480" s="307">
        <f t="shared" ca="1" si="215"/>
        <v>-102.47192781071706</v>
      </c>
      <c r="I480" s="304">
        <f t="shared" ca="1" si="216"/>
        <v>102.80965929131379</v>
      </c>
      <c r="J480" s="306">
        <f t="shared" ca="1" si="217"/>
        <v>706.74279346460708</v>
      </c>
      <c r="K480" s="307">
        <f t="shared" ca="1" si="218"/>
        <v>-7.8770342390336623</v>
      </c>
      <c r="L480" s="304">
        <f t="shared" ca="1" si="203"/>
        <v>706.78668902474328</v>
      </c>
      <c r="M480" s="306">
        <f t="shared" ca="1" si="219"/>
        <v>-1.4897183747562766</v>
      </c>
      <c r="N480" s="304">
        <f t="shared" ca="1" si="220"/>
        <v>-85.35457553662296</v>
      </c>
      <c r="P480" s="310">
        <f t="shared" ca="1" si="221"/>
        <v>23</v>
      </c>
      <c r="Q480" s="304">
        <f t="shared" ca="1" si="222"/>
        <v>0</v>
      </c>
      <c r="R480" s="306">
        <f t="shared" ca="1" si="223"/>
        <v>0</v>
      </c>
      <c r="S480" s="307">
        <f t="shared" ca="1" si="224"/>
        <v>3.0549999999999997</v>
      </c>
      <c r="T480" s="304">
        <f t="shared" ca="1" si="204"/>
        <v>29.969549999999998</v>
      </c>
      <c r="U480" s="311">
        <f t="shared" ca="1" si="205"/>
        <v>0</v>
      </c>
      <c r="V480" s="306">
        <f t="shared" ca="1" si="206"/>
        <v>1.2259653168859901</v>
      </c>
      <c r="W480" s="304">
        <f t="shared" ca="1" si="207"/>
        <v>26.534987856456404</v>
      </c>
      <c r="Y480" s="314" t="str">
        <f t="shared" ca="1" si="225"/>
        <v/>
      </c>
      <c r="Z480" s="315" t="str">
        <f t="shared" ca="1" si="226"/>
        <v/>
      </c>
      <c r="AA480" s="316" t="str">
        <f t="shared" ca="1" si="227"/>
        <v/>
      </c>
      <c r="AC480" s="310" t="e">
        <f t="shared" ca="1" si="228"/>
        <v>#N/A</v>
      </c>
      <c r="AD480" s="323" t="e">
        <f t="shared" ca="1" si="229"/>
        <v>#N/A</v>
      </c>
      <c r="AE480" s="324" t="e">
        <f t="shared" ca="1" si="208"/>
        <v>#N/A</v>
      </c>
      <c r="AG480" s="306">
        <f t="shared" ca="1" si="230"/>
        <v>1.0920436489937604</v>
      </c>
      <c r="AH480" s="304">
        <f t="shared" ca="1" si="231"/>
        <v>-8.6857297200458152</v>
      </c>
    </row>
    <row r="481" spans="1:34" x14ac:dyDescent="0.2">
      <c r="A481" s="347">
        <f t="shared" ca="1" si="209"/>
        <v>1E-4</v>
      </c>
      <c r="B481" s="304">
        <f t="shared" ca="1" si="210"/>
        <v>31.910000000000139</v>
      </c>
      <c r="D481" s="306">
        <f t="shared" ca="1" si="211"/>
        <v>-0.70345209771896888</v>
      </c>
      <c r="E481" s="307">
        <f t="shared" ca="1" si="212"/>
        <v>-1.1527757873252611</v>
      </c>
      <c r="F481" s="304">
        <f t="shared" ca="1" si="213"/>
        <v>1.3504580221645519</v>
      </c>
      <c r="G481" s="306">
        <f t="shared" ca="1" si="214"/>
        <v>8.326396753819477</v>
      </c>
      <c r="H481" s="307">
        <f t="shared" ca="1" si="215"/>
        <v>-102.47204308829579</v>
      </c>
      <c r="I481" s="304">
        <f t="shared" ca="1" si="216"/>
        <v>102.80976849303555</v>
      </c>
      <c r="J481" s="306">
        <f t="shared" ca="1" si="217"/>
        <v>706.74279346460708</v>
      </c>
      <c r="K481" s="307">
        <f t="shared" ca="1" si="218"/>
        <v>-7.8872814375786131</v>
      </c>
      <c r="L481" s="304">
        <f t="shared" ca="1" si="203"/>
        <v>706.78680330254599</v>
      </c>
      <c r="M481" s="306">
        <f t="shared" ca="1" si="219"/>
        <v>-1.4897191475462463</v>
      </c>
      <c r="N481" s="304">
        <f t="shared" ca="1" si="220"/>
        <v>-85.35461981422668</v>
      </c>
      <c r="P481" s="310">
        <f t="shared" ca="1" si="221"/>
        <v>23</v>
      </c>
      <c r="Q481" s="304">
        <f t="shared" ca="1" si="222"/>
        <v>0</v>
      </c>
      <c r="R481" s="306">
        <f t="shared" ca="1" si="223"/>
        <v>0</v>
      </c>
      <c r="S481" s="307">
        <f t="shared" ca="1" si="224"/>
        <v>3.0549999999999997</v>
      </c>
      <c r="T481" s="304">
        <f t="shared" ca="1" si="204"/>
        <v>29.969549999999998</v>
      </c>
      <c r="U481" s="311">
        <f t="shared" ca="1" si="205"/>
        <v>0</v>
      </c>
      <c r="V481" s="306">
        <f t="shared" ca="1" si="206"/>
        <v>1.2259665731578298</v>
      </c>
      <c r="W481" s="304">
        <f t="shared" ca="1" si="207"/>
        <v>26.535071417026476</v>
      </c>
      <c r="Y481" s="314" t="str">
        <f t="shared" ca="1" si="225"/>
        <v/>
      </c>
      <c r="Z481" s="315" t="str">
        <f t="shared" ca="1" si="226"/>
        <v/>
      </c>
      <c r="AA481" s="316" t="str">
        <f t="shared" ca="1" si="227"/>
        <v/>
      </c>
      <c r="AC481" s="310" t="e">
        <f t="shared" ca="1" si="228"/>
        <v>#N/A</v>
      </c>
      <c r="AD481" s="323" t="e">
        <f t="shared" ca="1" si="229"/>
        <v>#N/A</v>
      </c>
      <c r="AE481" s="324" t="e">
        <f t="shared" ca="1" si="208"/>
        <v>#N/A</v>
      </c>
      <c r="AG481" s="306">
        <f t="shared" ca="1" si="230"/>
        <v>1.0920169105435615</v>
      </c>
      <c r="AH481" s="304">
        <f t="shared" ca="1" si="231"/>
        <v>-8.6857570724898228</v>
      </c>
    </row>
    <row r="482" spans="1:34" x14ac:dyDescent="0.2">
      <c r="A482" s="347">
        <f t="shared" ca="1" si="209"/>
        <v>1E-4</v>
      </c>
      <c r="B482" s="304">
        <f t="shared" ca="1" si="210"/>
        <v>31.910100000000138</v>
      </c>
      <c r="D482" s="306">
        <f t="shared" ca="1" si="211"/>
        <v>-0.70344762270250116</v>
      </c>
      <c r="E482" s="307">
        <f t="shared" ca="1" si="212"/>
        <v>-1.152747981488659</v>
      </c>
      <c r="F482" s="304">
        <f t="shared" ca="1" si="213"/>
        <v>1.3504319556023465</v>
      </c>
      <c r="G482" s="306">
        <f t="shared" ca="1" si="214"/>
        <v>8.3263264090572076</v>
      </c>
      <c r="H482" s="307">
        <f t="shared" ca="1" si="215"/>
        <v>-102.47215836309394</v>
      </c>
      <c r="I482" s="304">
        <f t="shared" ca="1" si="216"/>
        <v>102.80987769208349</v>
      </c>
      <c r="J482" s="306">
        <f t="shared" ca="1" si="217"/>
        <v>706.74279346460708</v>
      </c>
      <c r="K482" s="307">
        <f t="shared" ca="1" si="218"/>
        <v>-7.8975286476511828</v>
      </c>
      <c r="L482" s="304">
        <f t="shared" ca="1" si="203"/>
        <v>706.78691772902584</v>
      </c>
      <c r="M482" s="306">
        <f t="shared" ca="1" si="219"/>
        <v>-1.4897199203280456</v>
      </c>
      <c r="N482" s="304">
        <f t="shared" ca="1" si="220"/>
        <v>-85.354664091362267</v>
      </c>
      <c r="P482" s="310">
        <f t="shared" ca="1" si="221"/>
        <v>23</v>
      </c>
      <c r="Q482" s="304">
        <f t="shared" ca="1" si="222"/>
        <v>0</v>
      </c>
      <c r="R482" s="306">
        <f t="shared" ca="1" si="223"/>
        <v>0</v>
      </c>
      <c r="S482" s="307">
        <f t="shared" ca="1" si="224"/>
        <v>3.0549999999999997</v>
      </c>
      <c r="T482" s="304">
        <f t="shared" ca="1" si="204"/>
        <v>29.969549999999998</v>
      </c>
      <c r="U482" s="311">
        <f t="shared" ca="1" si="205"/>
        <v>0</v>
      </c>
      <c r="V482" s="306">
        <f t="shared" ca="1" si="206"/>
        <v>1.2259678294323708</v>
      </c>
      <c r="W482" s="304">
        <f t="shared" ca="1" si="207"/>
        <v>26.535154976450197</v>
      </c>
      <c r="Y482" s="314" t="str">
        <f t="shared" ca="1" si="225"/>
        <v/>
      </c>
      <c r="Z482" s="315" t="str">
        <f t="shared" ca="1" si="226"/>
        <v/>
      </c>
      <c r="AA482" s="316" t="str">
        <f t="shared" ca="1" si="227"/>
        <v/>
      </c>
      <c r="AC482" s="310" t="e">
        <f t="shared" ca="1" si="228"/>
        <v>#N/A</v>
      </c>
      <c r="AD482" s="323" t="e">
        <f t="shared" ca="1" si="229"/>
        <v>#N/A</v>
      </c>
      <c r="AE482" s="324" t="e">
        <f t="shared" ca="1" si="208"/>
        <v>#N/A</v>
      </c>
      <c r="AG482" s="306">
        <f t="shared" ca="1" si="230"/>
        <v>1.0919901724562742</v>
      </c>
      <c r="AH482" s="304">
        <f t="shared" ca="1" si="231"/>
        <v>-8.6857844245585856</v>
      </c>
    </row>
    <row r="483" spans="1:34" x14ac:dyDescent="0.2">
      <c r="A483" s="347">
        <f t="shared" ca="1" si="209"/>
        <v>1E-4</v>
      </c>
      <c r="B483" s="304">
        <f t="shared" ca="1" si="210"/>
        <v>31.910200000000138</v>
      </c>
      <c r="D483" s="306">
        <f t="shared" ca="1" si="211"/>
        <v>-0.70344314768382277</v>
      </c>
      <c r="E483" s="307">
        <f t="shared" ca="1" si="212"/>
        <v>-1.1527201760335544</v>
      </c>
      <c r="F483" s="304">
        <f t="shared" ca="1" si="213"/>
        <v>1.3504058894488551</v>
      </c>
      <c r="G483" s="306">
        <f t="shared" ca="1" si="214"/>
        <v>8.3262560647424397</v>
      </c>
      <c r="H483" s="307">
        <f t="shared" ca="1" si="215"/>
        <v>-102.47227363511155</v>
      </c>
      <c r="I483" s="304">
        <f t="shared" ca="1" si="216"/>
        <v>102.80998688845767</v>
      </c>
      <c r="J483" s="306">
        <f t="shared" ca="1" si="217"/>
        <v>706.74279346460708</v>
      </c>
      <c r="K483" s="307">
        <f t="shared" ca="1" si="218"/>
        <v>-7.9077758692510933</v>
      </c>
      <c r="L483" s="304">
        <f t="shared" ca="1" si="203"/>
        <v>706.7870323041833</v>
      </c>
      <c r="M483" s="306">
        <f t="shared" ca="1" si="219"/>
        <v>-1.4897206931016744</v>
      </c>
      <c r="N483" s="304">
        <f t="shared" ca="1" si="220"/>
        <v>-85.354708368029719</v>
      </c>
      <c r="P483" s="310">
        <f t="shared" ca="1" si="221"/>
        <v>23</v>
      </c>
      <c r="Q483" s="304">
        <f t="shared" ca="1" si="222"/>
        <v>0</v>
      </c>
      <c r="R483" s="306">
        <f t="shared" ca="1" si="223"/>
        <v>0</v>
      </c>
      <c r="S483" s="307">
        <f t="shared" ca="1" si="224"/>
        <v>3.0549999999999997</v>
      </c>
      <c r="T483" s="304">
        <f t="shared" ca="1" si="204"/>
        <v>29.969549999999998</v>
      </c>
      <c r="U483" s="311">
        <f t="shared" ca="1" si="205"/>
        <v>0</v>
      </c>
      <c r="V483" s="306">
        <f t="shared" ca="1" si="206"/>
        <v>1.2259690857096128</v>
      </c>
      <c r="W483" s="304">
        <f t="shared" ca="1" si="207"/>
        <v>26.53523853472759</v>
      </c>
      <c r="Y483" s="314" t="str">
        <f t="shared" ca="1" si="225"/>
        <v/>
      </c>
      <c r="Z483" s="315" t="str">
        <f t="shared" ca="1" si="226"/>
        <v/>
      </c>
      <c r="AA483" s="316" t="str">
        <f t="shared" ca="1" si="227"/>
        <v/>
      </c>
      <c r="AC483" s="310" t="e">
        <f t="shared" ca="1" si="228"/>
        <v>#N/A</v>
      </c>
      <c r="AD483" s="323" t="e">
        <f t="shared" ca="1" si="229"/>
        <v>#N/A</v>
      </c>
      <c r="AE483" s="324" t="e">
        <f t="shared" ca="1" si="208"/>
        <v>#N/A</v>
      </c>
      <c r="AG483" s="306">
        <f t="shared" ca="1" si="230"/>
        <v>1.0919634347318965</v>
      </c>
      <c r="AH483" s="304">
        <f t="shared" ca="1" si="231"/>
        <v>-8.6858117762521108</v>
      </c>
    </row>
    <row r="484" spans="1:34" x14ac:dyDescent="0.2">
      <c r="A484" s="347">
        <f t="shared" ca="1" si="209"/>
        <v>1E-4</v>
      </c>
      <c r="B484" s="304">
        <f t="shared" ca="1" si="210"/>
        <v>31.910300000000138</v>
      </c>
      <c r="D484" s="306">
        <f t="shared" ca="1" si="211"/>
        <v>-0.70343867266293403</v>
      </c>
      <c r="E484" s="307">
        <f t="shared" ca="1" si="212"/>
        <v>-1.1526923709599384</v>
      </c>
      <c r="F484" s="304">
        <f t="shared" ca="1" si="213"/>
        <v>1.3503798237040698</v>
      </c>
      <c r="G484" s="306">
        <f t="shared" ca="1" si="214"/>
        <v>8.3261857208751735</v>
      </c>
      <c r="H484" s="307">
        <f t="shared" ca="1" si="215"/>
        <v>-102.47238890434865</v>
      </c>
      <c r="I484" s="304">
        <f t="shared" ca="1" si="216"/>
        <v>102.8100960821581</v>
      </c>
      <c r="J484" s="306">
        <f t="shared" ca="1" si="217"/>
        <v>706.74279346460708</v>
      </c>
      <c r="K484" s="307">
        <f t="shared" ca="1" si="218"/>
        <v>-7.9180231023780667</v>
      </c>
      <c r="L484" s="304">
        <f t="shared" ca="1" si="203"/>
        <v>706.78714702801869</v>
      </c>
      <c r="M484" s="306">
        <f t="shared" ca="1" si="219"/>
        <v>-1.4897214658671332</v>
      </c>
      <c r="N484" s="304">
        <f t="shared" ca="1" si="220"/>
        <v>-85.354752644229052</v>
      </c>
      <c r="P484" s="310">
        <f t="shared" ca="1" si="221"/>
        <v>23</v>
      </c>
      <c r="Q484" s="304">
        <f t="shared" ca="1" si="222"/>
        <v>0</v>
      </c>
      <c r="R484" s="306">
        <f t="shared" ca="1" si="223"/>
        <v>0</v>
      </c>
      <c r="S484" s="307">
        <f t="shared" ca="1" si="224"/>
        <v>3.0549999999999997</v>
      </c>
      <c r="T484" s="304">
        <f t="shared" ca="1" si="204"/>
        <v>29.969549999999998</v>
      </c>
      <c r="U484" s="311">
        <f t="shared" ca="1" si="205"/>
        <v>0</v>
      </c>
      <c r="V484" s="306">
        <f t="shared" ca="1" si="206"/>
        <v>1.225970341989556</v>
      </c>
      <c r="W484" s="304">
        <f t="shared" ca="1" si="207"/>
        <v>26.535322091858635</v>
      </c>
      <c r="Y484" s="314" t="str">
        <f t="shared" ca="1" si="225"/>
        <v/>
      </c>
      <c r="Z484" s="315" t="str">
        <f t="shared" ca="1" si="226"/>
        <v/>
      </c>
      <c r="AA484" s="316" t="str">
        <f t="shared" ca="1" si="227"/>
        <v/>
      </c>
      <c r="AC484" s="310" t="e">
        <f t="shared" ca="1" si="228"/>
        <v>#N/A</v>
      </c>
      <c r="AD484" s="323" t="e">
        <f t="shared" ca="1" si="229"/>
        <v>#N/A</v>
      </c>
      <c r="AE484" s="324" t="e">
        <f t="shared" ca="1" si="208"/>
        <v>#N/A</v>
      </c>
      <c r="AG484" s="306">
        <f t="shared" ca="1" si="230"/>
        <v>1.0919366973704161</v>
      </c>
      <c r="AH484" s="304">
        <f t="shared" ca="1" si="231"/>
        <v>-8.6858391275704072</v>
      </c>
    </row>
    <row r="485" spans="1:34" x14ac:dyDescent="0.2">
      <c r="A485" s="347">
        <f t="shared" ca="1" si="209"/>
        <v>1E-4</v>
      </c>
      <c r="B485" s="304">
        <f t="shared" ca="1" si="210"/>
        <v>31.910400000000138</v>
      </c>
      <c r="D485" s="306">
        <f t="shared" ca="1" si="211"/>
        <v>-0.70343419763983372</v>
      </c>
      <c r="E485" s="307">
        <f t="shared" ca="1" si="212"/>
        <v>-1.1526645662678217</v>
      </c>
      <c r="F485" s="304">
        <f t="shared" ca="1" si="213"/>
        <v>1.3503537583679996</v>
      </c>
      <c r="G485" s="306">
        <f t="shared" ca="1" si="214"/>
        <v>8.3261153774554089</v>
      </c>
      <c r="H485" s="307">
        <f t="shared" ca="1" si="215"/>
        <v>-102.47250417080528</v>
      </c>
      <c r="I485" s="304">
        <f t="shared" ca="1" si="216"/>
        <v>102.81020527318485</v>
      </c>
      <c r="J485" s="306">
        <f t="shared" ca="1" si="217"/>
        <v>706.74279346460708</v>
      </c>
      <c r="K485" s="307">
        <f t="shared" ca="1" si="218"/>
        <v>-7.9282703470318241</v>
      </c>
      <c r="L485" s="304">
        <f t="shared" ca="1" si="203"/>
        <v>706.78726190053249</v>
      </c>
      <c r="M485" s="306">
        <f t="shared" ca="1" si="219"/>
        <v>-1.4897222386244215</v>
      </c>
      <c r="N485" s="304">
        <f t="shared" ca="1" si="220"/>
        <v>-85.354796919960265</v>
      </c>
      <c r="P485" s="310">
        <f t="shared" ca="1" si="221"/>
        <v>23</v>
      </c>
      <c r="Q485" s="304">
        <f t="shared" ca="1" si="222"/>
        <v>0</v>
      </c>
      <c r="R485" s="306">
        <f t="shared" ca="1" si="223"/>
        <v>0</v>
      </c>
      <c r="S485" s="307">
        <f t="shared" ca="1" si="224"/>
        <v>3.0549999999999997</v>
      </c>
      <c r="T485" s="304">
        <f t="shared" ca="1" si="204"/>
        <v>29.969549999999998</v>
      </c>
      <c r="U485" s="311">
        <f t="shared" ca="1" si="205"/>
        <v>0</v>
      </c>
      <c r="V485" s="306">
        <f t="shared" ca="1" si="206"/>
        <v>1.2259715982721999</v>
      </c>
      <c r="W485" s="304">
        <f t="shared" ca="1" si="207"/>
        <v>26.535405647843358</v>
      </c>
      <c r="Y485" s="314" t="str">
        <f t="shared" ca="1" si="225"/>
        <v/>
      </c>
      <c r="Z485" s="315" t="str">
        <f t="shared" ca="1" si="226"/>
        <v/>
      </c>
      <c r="AA485" s="316" t="str">
        <f t="shared" ca="1" si="227"/>
        <v/>
      </c>
      <c r="AC485" s="310" t="e">
        <f t="shared" ca="1" si="228"/>
        <v>#N/A</v>
      </c>
      <c r="AD485" s="323" t="e">
        <f t="shared" ca="1" si="229"/>
        <v>#N/A</v>
      </c>
      <c r="AE485" s="324" t="e">
        <f t="shared" ca="1" si="208"/>
        <v>#N/A</v>
      </c>
      <c r="AG485" s="306">
        <f t="shared" ca="1" si="230"/>
        <v>1.0919099603718418</v>
      </c>
      <c r="AH485" s="304">
        <f t="shared" ca="1" si="231"/>
        <v>-8.685866478513466</v>
      </c>
    </row>
    <row r="486" spans="1:34" x14ac:dyDescent="0.2">
      <c r="A486" s="347">
        <f t="shared" ca="1" si="209"/>
        <v>1E-4</v>
      </c>
      <c r="B486" s="304">
        <f t="shared" ca="1" si="210"/>
        <v>31.910500000000138</v>
      </c>
      <c r="D486" s="306">
        <f t="shared" ca="1" si="211"/>
        <v>-0.7034297226145263</v>
      </c>
      <c r="E486" s="307">
        <f t="shared" ca="1" si="212"/>
        <v>-1.1526367619571971</v>
      </c>
      <c r="F486" s="304">
        <f t="shared" ca="1" si="213"/>
        <v>1.350327693440641</v>
      </c>
      <c r="G486" s="306">
        <f t="shared" ca="1" si="214"/>
        <v>8.3260450344831476</v>
      </c>
      <c r="H486" s="307">
        <f t="shared" ca="1" si="215"/>
        <v>-102.47261943448147</v>
      </c>
      <c r="I486" s="304">
        <f t="shared" ca="1" si="216"/>
        <v>102.81031446153791</v>
      </c>
      <c r="J486" s="306">
        <f t="shared" ca="1" si="217"/>
        <v>706.74279346460708</v>
      </c>
      <c r="K486" s="307">
        <f t="shared" ca="1" si="218"/>
        <v>-7.9385176032120883</v>
      </c>
      <c r="L486" s="304">
        <f t="shared" ca="1" si="203"/>
        <v>706.78737692172513</v>
      </c>
      <c r="M486" s="306">
        <f t="shared" ca="1" si="219"/>
        <v>-1.4897230113735402</v>
      </c>
      <c r="N486" s="304">
        <f t="shared" ca="1" si="220"/>
        <v>-85.354841195223386</v>
      </c>
      <c r="P486" s="310">
        <f t="shared" ca="1" si="221"/>
        <v>23</v>
      </c>
      <c r="Q486" s="304">
        <f t="shared" ca="1" si="222"/>
        <v>0</v>
      </c>
      <c r="R486" s="306">
        <f t="shared" ca="1" si="223"/>
        <v>0</v>
      </c>
      <c r="S486" s="307">
        <f t="shared" ca="1" si="224"/>
        <v>3.0549999999999997</v>
      </c>
      <c r="T486" s="304">
        <f t="shared" ca="1" si="204"/>
        <v>29.969549999999998</v>
      </c>
      <c r="U486" s="311">
        <f t="shared" ca="1" si="205"/>
        <v>0</v>
      </c>
      <c r="V486" s="306">
        <f t="shared" ca="1" si="206"/>
        <v>1.2259728545575452</v>
      </c>
      <c r="W486" s="304">
        <f t="shared" ca="1" si="207"/>
        <v>26.53548920268177</v>
      </c>
      <c r="Y486" s="314" t="str">
        <f t="shared" ca="1" si="225"/>
        <v/>
      </c>
      <c r="Z486" s="315" t="str">
        <f t="shared" ca="1" si="226"/>
        <v/>
      </c>
      <c r="AA486" s="316" t="str">
        <f t="shared" ca="1" si="227"/>
        <v/>
      </c>
      <c r="AC486" s="310" t="e">
        <f t="shared" ca="1" si="228"/>
        <v>#N/A</v>
      </c>
      <c r="AD486" s="323" t="e">
        <f t="shared" ca="1" si="229"/>
        <v>#N/A</v>
      </c>
      <c r="AE486" s="324" t="e">
        <f t="shared" ca="1" si="208"/>
        <v>#N/A</v>
      </c>
      <c r="AG486" s="306">
        <f t="shared" ca="1" si="230"/>
        <v>1.0918832237361684</v>
      </c>
      <c r="AH486" s="304">
        <f t="shared" ca="1" si="231"/>
        <v>-8.6858938290812961</v>
      </c>
    </row>
    <row r="487" spans="1:34" x14ac:dyDescent="0.2">
      <c r="A487" s="347">
        <f t="shared" ca="1" si="209"/>
        <v>1E-4</v>
      </c>
      <c r="B487" s="304">
        <f t="shared" ca="1" si="210"/>
        <v>31.910600000000137</v>
      </c>
      <c r="D487" s="306">
        <f t="shared" ca="1" si="211"/>
        <v>-0.70342524758700775</v>
      </c>
      <c r="E487" s="307">
        <f t="shared" ca="1" si="212"/>
        <v>-1.1526089580280541</v>
      </c>
      <c r="F487" s="304">
        <f t="shared" ca="1" si="213"/>
        <v>1.3503016289219827</v>
      </c>
      <c r="G487" s="306">
        <f t="shared" ca="1" si="214"/>
        <v>8.3259746919583897</v>
      </c>
      <c r="H487" s="307">
        <f t="shared" ca="1" si="215"/>
        <v>-102.47273469537727</v>
      </c>
      <c r="I487" s="304">
        <f t="shared" ca="1" si="216"/>
        <v>102.81042364721735</v>
      </c>
      <c r="J487" s="306">
        <f t="shared" ca="1" si="217"/>
        <v>706.74279346460708</v>
      </c>
      <c r="K487" s="307">
        <f t="shared" ca="1" si="218"/>
        <v>-7.9487648709185814</v>
      </c>
      <c r="L487" s="304">
        <f t="shared" ca="1" si="203"/>
        <v>706.78749209159707</v>
      </c>
      <c r="M487" s="306">
        <f t="shared" ca="1" si="219"/>
        <v>-1.4897237841144888</v>
      </c>
      <c r="N487" s="304">
        <f t="shared" ca="1" si="220"/>
        <v>-85.354885470018402</v>
      </c>
      <c r="P487" s="310">
        <f t="shared" ca="1" si="221"/>
        <v>23</v>
      </c>
      <c r="Q487" s="304">
        <f t="shared" ca="1" si="222"/>
        <v>0</v>
      </c>
      <c r="R487" s="306">
        <f t="shared" ca="1" si="223"/>
        <v>0</v>
      </c>
      <c r="S487" s="307">
        <f t="shared" ca="1" si="224"/>
        <v>3.0549999999999997</v>
      </c>
      <c r="T487" s="304">
        <f t="shared" ca="1" si="204"/>
        <v>29.969549999999998</v>
      </c>
      <c r="U487" s="311">
        <f t="shared" ca="1" si="205"/>
        <v>0</v>
      </c>
      <c r="V487" s="306">
        <f t="shared" ca="1" si="206"/>
        <v>1.225974110845591</v>
      </c>
      <c r="W487" s="304">
        <f t="shared" ca="1" si="207"/>
        <v>26.535572756373877</v>
      </c>
      <c r="Y487" s="314" t="str">
        <f t="shared" ca="1" si="225"/>
        <v/>
      </c>
      <c r="Z487" s="315" t="str">
        <f t="shared" ca="1" si="226"/>
        <v/>
      </c>
      <c r="AA487" s="316" t="str">
        <f t="shared" ca="1" si="227"/>
        <v/>
      </c>
      <c r="AC487" s="310" t="e">
        <f t="shared" ca="1" si="228"/>
        <v>#N/A</v>
      </c>
      <c r="AD487" s="323" t="e">
        <f t="shared" ca="1" si="229"/>
        <v>#N/A</v>
      </c>
      <c r="AE487" s="324" t="e">
        <f t="shared" ca="1" si="208"/>
        <v>#N/A</v>
      </c>
      <c r="AG487" s="306">
        <f t="shared" ca="1" si="230"/>
        <v>1.0918564874633887</v>
      </c>
      <c r="AH487" s="304">
        <f t="shared" ca="1" si="231"/>
        <v>-8.6859211792739028</v>
      </c>
    </row>
    <row r="488" spans="1:34" x14ac:dyDescent="0.2">
      <c r="A488" s="347">
        <f t="shared" ca="1" si="209"/>
        <v>1E-4</v>
      </c>
      <c r="B488" s="304">
        <f t="shared" ca="1" si="210"/>
        <v>31.910700000000137</v>
      </c>
      <c r="D488" s="306">
        <f t="shared" ca="1" si="211"/>
        <v>-0.70342077255728364</v>
      </c>
      <c r="E488" s="307">
        <f t="shared" ca="1" si="212"/>
        <v>-1.1525811544803961</v>
      </c>
      <c r="F488" s="304">
        <f t="shared" ca="1" si="213"/>
        <v>1.3502755648120308</v>
      </c>
      <c r="G488" s="306">
        <f t="shared" ca="1" si="214"/>
        <v>8.3259043498811334</v>
      </c>
      <c r="H488" s="307">
        <f t="shared" ca="1" si="215"/>
        <v>-102.47284995349271</v>
      </c>
      <c r="I488" s="304">
        <f t="shared" ca="1" si="216"/>
        <v>102.8105328302232</v>
      </c>
      <c r="J488" s="306">
        <f t="shared" ca="1" si="217"/>
        <v>706.74279346460708</v>
      </c>
      <c r="K488" s="307">
        <f t="shared" ca="1" si="218"/>
        <v>-7.9590121501510245</v>
      </c>
      <c r="L488" s="304">
        <f t="shared" ca="1" si="203"/>
        <v>706.78760741014867</v>
      </c>
      <c r="M488" s="306">
        <f t="shared" ca="1" si="219"/>
        <v>-1.4897245568472677</v>
      </c>
      <c r="N488" s="304">
        <f t="shared" ca="1" si="220"/>
        <v>-85.354929744345327</v>
      </c>
      <c r="P488" s="310">
        <f t="shared" ca="1" si="221"/>
        <v>23</v>
      </c>
      <c r="Q488" s="304">
        <f t="shared" ca="1" si="222"/>
        <v>0</v>
      </c>
      <c r="R488" s="306">
        <f t="shared" ca="1" si="223"/>
        <v>0</v>
      </c>
      <c r="S488" s="307">
        <f t="shared" ca="1" si="224"/>
        <v>3.0549999999999997</v>
      </c>
      <c r="T488" s="304">
        <f t="shared" ca="1" si="204"/>
        <v>29.969549999999998</v>
      </c>
      <c r="U488" s="311">
        <f t="shared" ca="1" si="205"/>
        <v>0</v>
      </c>
      <c r="V488" s="306">
        <f t="shared" ca="1" si="206"/>
        <v>1.2259753671363378</v>
      </c>
      <c r="W488" s="304">
        <f t="shared" ca="1" si="207"/>
        <v>26.53565630891968</v>
      </c>
      <c r="Y488" s="314" t="str">
        <f t="shared" ca="1" si="225"/>
        <v/>
      </c>
      <c r="Z488" s="315" t="str">
        <f t="shared" ca="1" si="226"/>
        <v/>
      </c>
      <c r="AA488" s="316" t="str">
        <f t="shared" ca="1" si="227"/>
        <v/>
      </c>
      <c r="AC488" s="310" t="e">
        <f t="shared" ca="1" si="228"/>
        <v>#N/A</v>
      </c>
      <c r="AD488" s="323" t="e">
        <f t="shared" ca="1" si="229"/>
        <v>#N/A</v>
      </c>
      <c r="AE488" s="324" t="e">
        <f t="shared" ca="1" si="208"/>
        <v>#N/A</v>
      </c>
      <c r="AG488" s="306">
        <f t="shared" ca="1" si="230"/>
        <v>1.0918297515535009</v>
      </c>
      <c r="AH488" s="304">
        <f t="shared" ca="1" si="231"/>
        <v>-8.6859485290912861</v>
      </c>
    </row>
    <row r="489" spans="1:34" x14ac:dyDescent="0.2">
      <c r="A489" s="347">
        <f t="shared" ca="1" si="209"/>
        <v>1E-4</v>
      </c>
      <c r="B489" s="304">
        <f t="shared" ca="1" si="210"/>
        <v>31.910800000000137</v>
      </c>
      <c r="D489" s="306">
        <f t="shared" ca="1" si="211"/>
        <v>-0.70341629752535173</v>
      </c>
      <c r="E489" s="307">
        <f t="shared" ca="1" si="212"/>
        <v>-1.1525533513142214</v>
      </c>
      <c r="F489" s="304">
        <f t="shared" ca="1" si="213"/>
        <v>1.3502495011107827</v>
      </c>
      <c r="G489" s="306">
        <f t="shared" ca="1" si="214"/>
        <v>8.3258340082513804</v>
      </c>
      <c r="H489" s="307">
        <f t="shared" ca="1" si="215"/>
        <v>-102.47296520882784</v>
      </c>
      <c r="I489" s="304">
        <f t="shared" ca="1" si="216"/>
        <v>102.8106420105555</v>
      </c>
      <c r="J489" s="306">
        <f t="shared" ca="1" si="217"/>
        <v>706.74279346460708</v>
      </c>
      <c r="K489" s="307">
        <f t="shared" ca="1" si="218"/>
        <v>-7.9692594409091404</v>
      </c>
      <c r="L489" s="304">
        <f t="shared" ca="1" si="203"/>
        <v>706.78772287738047</v>
      </c>
      <c r="M489" s="306">
        <f t="shared" ca="1" si="219"/>
        <v>-1.4897253295718769</v>
      </c>
      <c r="N489" s="304">
        <f t="shared" ca="1" si="220"/>
        <v>-85.35497401820416</v>
      </c>
      <c r="P489" s="310">
        <f t="shared" ca="1" si="221"/>
        <v>23</v>
      </c>
      <c r="Q489" s="304">
        <f t="shared" ca="1" si="222"/>
        <v>0</v>
      </c>
      <c r="R489" s="306">
        <f t="shared" ca="1" si="223"/>
        <v>0</v>
      </c>
      <c r="S489" s="307">
        <f t="shared" ca="1" si="224"/>
        <v>3.0549999999999997</v>
      </c>
      <c r="T489" s="304">
        <f t="shared" ca="1" si="204"/>
        <v>29.969549999999998</v>
      </c>
      <c r="U489" s="311">
        <f t="shared" ca="1" si="205"/>
        <v>0</v>
      </c>
      <c r="V489" s="306">
        <f t="shared" ca="1" si="206"/>
        <v>1.225976623429786</v>
      </c>
      <c r="W489" s="304">
        <f t="shared" ca="1" si="207"/>
        <v>26.535739860319229</v>
      </c>
      <c r="Y489" s="314" t="str">
        <f t="shared" ca="1" si="225"/>
        <v/>
      </c>
      <c r="Z489" s="315" t="str">
        <f t="shared" ca="1" si="226"/>
        <v/>
      </c>
      <c r="AA489" s="316" t="str">
        <f t="shared" ca="1" si="227"/>
        <v/>
      </c>
      <c r="AC489" s="310" t="e">
        <f t="shared" ca="1" si="228"/>
        <v>#N/A</v>
      </c>
      <c r="AD489" s="323" t="e">
        <f t="shared" ca="1" si="229"/>
        <v>#N/A</v>
      </c>
      <c r="AE489" s="324" t="e">
        <f t="shared" ca="1" si="208"/>
        <v>#N/A</v>
      </c>
      <c r="AG489" s="306">
        <f t="shared" ca="1" si="230"/>
        <v>1.0918030160065069</v>
      </c>
      <c r="AH489" s="304">
        <f t="shared" ca="1" si="231"/>
        <v>-8.6859758785334478</v>
      </c>
    </row>
    <row r="490" spans="1:34" x14ac:dyDescent="0.2">
      <c r="A490" s="347">
        <f t="shared" ca="1" si="209"/>
        <v>1E-4</v>
      </c>
      <c r="B490" s="304">
        <f t="shared" ca="1" si="210"/>
        <v>31.910900000000137</v>
      </c>
      <c r="D490" s="306">
        <f t="shared" ca="1" si="211"/>
        <v>-0.70341182249121481</v>
      </c>
      <c r="E490" s="307">
        <f t="shared" ca="1" si="212"/>
        <v>-1.1525255485295141</v>
      </c>
      <c r="F490" s="304">
        <f t="shared" ca="1" si="213"/>
        <v>1.3502234378182263</v>
      </c>
      <c r="G490" s="306">
        <f t="shared" ca="1" si="214"/>
        <v>8.3257636670691308</v>
      </c>
      <c r="H490" s="307">
        <f t="shared" ca="1" si="215"/>
        <v>-102.47308046138269</v>
      </c>
      <c r="I490" s="304">
        <f t="shared" ca="1" si="216"/>
        <v>102.81075118821425</v>
      </c>
      <c r="J490" s="306">
        <f t="shared" ca="1" si="217"/>
        <v>706.74279346460708</v>
      </c>
      <c r="K490" s="307">
        <f t="shared" ca="1" si="218"/>
        <v>-7.9795067431926512</v>
      </c>
      <c r="L490" s="304">
        <f t="shared" ca="1" si="203"/>
        <v>706.78783849329272</v>
      </c>
      <c r="M490" s="306">
        <f t="shared" ca="1" si="219"/>
        <v>-1.4897261022883166</v>
      </c>
      <c r="N490" s="304">
        <f t="shared" ca="1" si="220"/>
        <v>-85.355018291594916</v>
      </c>
      <c r="P490" s="310">
        <f t="shared" ca="1" si="221"/>
        <v>23</v>
      </c>
      <c r="Q490" s="304">
        <f t="shared" ca="1" si="222"/>
        <v>0</v>
      </c>
      <c r="R490" s="306">
        <f t="shared" ca="1" si="223"/>
        <v>0</v>
      </c>
      <c r="S490" s="307">
        <f t="shared" ca="1" si="224"/>
        <v>3.0549999999999997</v>
      </c>
      <c r="T490" s="304">
        <f t="shared" ca="1" si="204"/>
        <v>29.969549999999998</v>
      </c>
      <c r="U490" s="311">
        <f t="shared" ca="1" si="205"/>
        <v>0</v>
      </c>
      <c r="V490" s="306">
        <f t="shared" ca="1" si="206"/>
        <v>1.2259778797259344</v>
      </c>
      <c r="W490" s="304">
        <f t="shared" ca="1" si="207"/>
        <v>26.535823410572476</v>
      </c>
      <c r="Y490" s="314" t="str">
        <f t="shared" ca="1" si="225"/>
        <v/>
      </c>
      <c r="Z490" s="315" t="str">
        <f t="shared" ca="1" si="226"/>
        <v/>
      </c>
      <c r="AA490" s="316" t="str">
        <f t="shared" ca="1" si="227"/>
        <v/>
      </c>
      <c r="AC490" s="310" t="e">
        <f t="shared" ca="1" si="228"/>
        <v>#N/A</v>
      </c>
      <c r="AD490" s="323" t="e">
        <f t="shared" ca="1" si="229"/>
        <v>#N/A</v>
      </c>
      <c r="AE490" s="324" t="e">
        <f t="shared" ca="1" si="208"/>
        <v>#N/A</v>
      </c>
      <c r="AG490" s="306">
        <f t="shared" ca="1" si="230"/>
        <v>1.0917762808223905</v>
      </c>
      <c r="AH490" s="304">
        <f t="shared" ca="1" si="231"/>
        <v>-8.6860032276004038</v>
      </c>
    </row>
    <row r="491" spans="1:34" x14ac:dyDescent="0.2">
      <c r="A491" s="347">
        <f t="shared" ca="1" si="209"/>
        <v>1E-4</v>
      </c>
      <c r="B491" s="304">
        <f t="shared" ca="1" si="210"/>
        <v>31.911000000000136</v>
      </c>
      <c r="D491" s="306">
        <f t="shared" ca="1" si="211"/>
        <v>-0.70340734745487132</v>
      </c>
      <c r="E491" s="307">
        <f t="shared" ca="1" si="212"/>
        <v>-1.1524977461262882</v>
      </c>
      <c r="F491" s="304">
        <f t="shared" ca="1" si="213"/>
        <v>1.3501973749343732</v>
      </c>
      <c r="G491" s="306">
        <f t="shared" ca="1" si="214"/>
        <v>8.3256933263343846</v>
      </c>
      <c r="H491" s="307">
        <f t="shared" ca="1" si="215"/>
        <v>-102.4731957111573</v>
      </c>
      <c r="I491" s="304">
        <f t="shared" ca="1" si="216"/>
        <v>102.81086036319955</v>
      </c>
      <c r="J491" s="306">
        <f t="shared" ca="1" si="217"/>
        <v>706.74279346460708</v>
      </c>
      <c r="K491" s="307">
        <f t="shared" ca="1" si="218"/>
        <v>-7.9897540570012779</v>
      </c>
      <c r="L491" s="304">
        <f t="shared" ca="1" si="203"/>
        <v>706.7879542578861</v>
      </c>
      <c r="M491" s="306">
        <f t="shared" ca="1" si="219"/>
        <v>-1.4897268749965868</v>
      </c>
      <c r="N491" s="304">
        <f t="shared" ca="1" si="220"/>
        <v>-85.355062564517596</v>
      </c>
      <c r="P491" s="310">
        <f t="shared" ca="1" si="221"/>
        <v>23</v>
      </c>
      <c r="Q491" s="304">
        <f t="shared" ca="1" si="222"/>
        <v>0</v>
      </c>
      <c r="R491" s="306">
        <f t="shared" ca="1" si="223"/>
        <v>0</v>
      </c>
      <c r="S491" s="307">
        <f t="shared" ca="1" si="224"/>
        <v>3.0549999999999997</v>
      </c>
      <c r="T491" s="304">
        <f t="shared" ca="1" si="204"/>
        <v>29.969549999999998</v>
      </c>
      <c r="U491" s="311">
        <f t="shared" ca="1" si="205"/>
        <v>0</v>
      </c>
      <c r="V491" s="306">
        <f t="shared" ca="1" si="206"/>
        <v>1.225979136024784</v>
      </c>
      <c r="W491" s="304">
        <f t="shared" ca="1" si="207"/>
        <v>26.53590695967948</v>
      </c>
      <c r="Y491" s="314" t="str">
        <f t="shared" ca="1" si="225"/>
        <v/>
      </c>
      <c r="Z491" s="315" t="str">
        <f t="shared" ca="1" si="226"/>
        <v/>
      </c>
      <c r="AA491" s="316" t="str">
        <f t="shared" ca="1" si="227"/>
        <v/>
      </c>
      <c r="AC491" s="310" t="e">
        <f t="shared" ca="1" si="228"/>
        <v>#N/A</v>
      </c>
      <c r="AD491" s="323" t="e">
        <f t="shared" ca="1" si="229"/>
        <v>#N/A</v>
      </c>
      <c r="AE491" s="324" t="e">
        <f t="shared" ca="1" si="208"/>
        <v>#N/A</v>
      </c>
      <c r="AG491" s="306">
        <f t="shared" ca="1" si="230"/>
        <v>1.0917495460011697</v>
      </c>
      <c r="AH491" s="304">
        <f t="shared" ca="1" si="231"/>
        <v>-8.6860305762921364</v>
      </c>
    </row>
    <row r="492" spans="1:34" x14ac:dyDescent="0.2">
      <c r="A492" s="347">
        <f t="shared" ca="1" si="209"/>
        <v>1E-4</v>
      </c>
      <c r="B492" s="304">
        <f t="shared" ca="1" si="210"/>
        <v>31.911100000000136</v>
      </c>
      <c r="D492" s="306">
        <f t="shared" ca="1" si="211"/>
        <v>-0.70340287241632438</v>
      </c>
      <c r="E492" s="307">
        <f t="shared" ca="1" si="212"/>
        <v>-1.1524699441045243</v>
      </c>
      <c r="F492" s="304">
        <f t="shared" ca="1" si="213"/>
        <v>1.3501713124592083</v>
      </c>
      <c r="G492" s="306">
        <f t="shared" ca="1" si="214"/>
        <v>8.3256229860471436</v>
      </c>
      <c r="H492" s="307">
        <f t="shared" ca="1" si="215"/>
        <v>-102.47331095815171</v>
      </c>
      <c r="I492" s="304">
        <f t="shared" ca="1" si="216"/>
        <v>102.81096953551139</v>
      </c>
      <c r="J492" s="306">
        <f t="shared" ca="1" si="217"/>
        <v>706.74279346460708</v>
      </c>
      <c r="K492" s="307">
        <f t="shared" ca="1" si="218"/>
        <v>-8.0000013823347427</v>
      </c>
      <c r="L492" s="304">
        <f t="shared" ca="1" si="203"/>
        <v>706.78807017116071</v>
      </c>
      <c r="M492" s="306">
        <f t="shared" ca="1" si="219"/>
        <v>-1.4897276476966876</v>
      </c>
      <c r="N492" s="304">
        <f t="shared" ca="1" si="220"/>
        <v>-85.355106836972197</v>
      </c>
      <c r="P492" s="310">
        <f t="shared" ca="1" si="221"/>
        <v>23</v>
      </c>
      <c r="Q492" s="304">
        <f t="shared" ca="1" si="222"/>
        <v>0</v>
      </c>
      <c r="R492" s="306">
        <f t="shared" ca="1" si="223"/>
        <v>0</v>
      </c>
      <c r="S492" s="307">
        <f t="shared" ca="1" si="224"/>
        <v>3.0549999999999997</v>
      </c>
      <c r="T492" s="304">
        <f t="shared" ca="1" si="204"/>
        <v>29.969549999999998</v>
      </c>
      <c r="U492" s="311">
        <f t="shared" ca="1" si="205"/>
        <v>0</v>
      </c>
      <c r="V492" s="306">
        <f t="shared" ca="1" si="206"/>
        <v>1.2259803923263344</v>
      </c>
      <c r="W492" s="304">
        <f t="shared" ca="1" si="207"/>
        <v>26.535990507640214</v>
      </c>
      <c r="Y492" s="314" t="str">
        <f t="shared" ca="1" si="225"/>
        <v/>
      </c>
      <c r="Z492" s="315" t="str">
        <f t="shared" ca="1" si="226"/>
        <v/>
      </c>
      <c r="AA492" s="316" t="str">
        <f t="shared" ca="1" si="227"/>
        <v/>
      </c>
      <c r="AC492" s="310" t="e">
        <f t="shared" ca="1" si="228"/>
        <v>#N/A</v>
      </c>
      <c r="AD492" s="323" t="e">
        <f t="shared" ca="1" si="229"/>
        <v>#N/A</v>
      </c>
      <c r="AE492" s="324" t="e">
        <f t="shared" ca="1" si="208"/>
        <v>#N/A</v>
      </c>
      <c r="AG492" s="306">
        <f t="shared" ca="1" si="230"/>
        <v>1.0917228115428195</v>
      </c>
      <c r="AH492" s="304">
        <f t="shared" ca="1" si="231"/>
        <v>-8.6860579246086687</v>
      </c>
    </row>
    <row r="493" spans="1:34" x14ac:dyDescent="0.2">
      <c r="A493" s="347">
        <f t="shared" ca="1" si="209"/>
        <v>1E-4</v>
      </c>
      <c r="B493" s="304">
        <f t="shared" ca="1" si="210"/>
        <v>31.911200000000136</v>
      </c>
      <c r="D493" s="306">
        <f t="shared" ca="1" si="211"/>
        <v>-0.70339839737557475</v>
      </c>
      <c r="E493" s="307">
        <f t="shared" ca="1" si="212"/>
        <v>-1.152442142464233</v>
      </c>
      <c r="F493" s="304">
        <f t="shared" ca="1" si="213"/>
        <v>1.3501452503927414</v>
      </c>
      <c r="G493" s="306">
        <f t="shared" ca="1" si="214"/>
        <v>8.3255526462074059</v>
      </c>
      <c r="H493" s="307">
        <f t="shared" ca="1" si="215"/>
        <v>-102.47342620236596</v>
      </c>
      <c r="I493" s="304">
        <f t="shared" ca="1" si="216"/>
        <v>102.81107870514984</v>
      </c>
      <c r="J493" s="306">
        <f t="shared" ca="1" si="217"/>
        <v>706.74279346460708</v>
      </c>
      <c r="K493" s="307">
        <f t="shared" ca="1" si="218"/>
        <v>-8.0102487191927683</v>
      </c>
      <c r="L493" s="304">
        <f t="shared" ca="1" si="203"/>
        <v>706.78818623311724</v>
      </c>
      <c r="M493" s="306">
        <f t="shared" ca="1" si="219"/>
        <v>-1.4897284203886194</v>
      </c>
      <c r="N493" s="304">
        <f t="shared" ca="1" si="220"/>
        <v>-85.355151108958751</v>
      </c>
      <c r="P493" s="310">
        <f t="shared" ca="1" si="221"/>
        <v>23</v>
      </c>
      <c r="Q493" s="304">
        <f t="shared" ca="1" si="222"/>
        <v>0</v>
      </c>
      <c r="R493" s="306">
        <f t="shared" ca="1" si="223"/>
        <v>0</v>
      </c>
      <c r="S493" s="307">
        <f t="shared" ca="1" si="224"/>
        <v>3.0549999999999997</v>
      </c>
      <c r="T493" s="304">
        <f t="shared" ca="1" si="204"/>
        <v>29.969549999999998</v>
      </c>
      <c r="U493" s="311">
        <f t="shared" ca="1" si="205"/>
        <v>0</v>
      </c>
      <c r="V493" s="306">
        <f t="shared" ca="1" si="206"/>
        <v>1.2259816486305857</v>
      </c>
      <c r="W493" s="304">
        <f t="shared" ca="1" si="207"/>
        <v>26.536074054454726</v>
      </c>
      <c r="Y493" s="314" t="str">
        <f t="shared" ca="1" si="225"/>
        <v/>
      </c>
      <c r="Z493" s="315" t="str">
        <f t="shared" ca="1" si="226"/>
        <v/>
      </c>
      <c r="AA493" s="316" t="str">
        <f t="shared" ca="1" si="227"/>
        <v/>
      </c>
      <c r="AC493" s="310" t="e">
        <f t="shared" ca="1" si="228"/>
        <v>#N/A</v>
      </c>
      <c r="AD493" s="323" t="e">
        <f t="shared" ca="1" si="229"/>
        <v>#N/A</v>
      </c>
      <c r="AE493" s="324" t="e">
        <f t="shared" ca="1" si="208"/>
        <v>#N/A</v>
      </c>
      <c r="AG493" s="306">
        <f t="shared" ca="1" si="230"/>
        <v>1.0916960774473541</v>
      </c>
      <c r="AH493" s="304">
        <f t="shared" ca="1" si="231"/>
        <v>-8.68608527254999</v>
      </c>
    </row>
    <row r="494" spans="1:34" x14ac:dyDescent="0.2">
      <c r="A494" s="347">
        <f t="shared" ca="1" si="209"/>
        <v>1E-4</v>
      </c>
      <c r="B494" s="304">
        <f t="shared" ca="1" si="210"/>
        <v>31.911300000000136</v>
      </c>
      <c r="D494" s="306">
        <f t="shared" ca="1" si="211"/>
        <v>-0.70339392233262144</v>
      </c>
      <c r="E494" s="307">
        <f t="shared" ca="1" si="212"/>
        <v>-1.1524143412053984</v>
      </c>
      <c r="F494" s="304">
        <f t="shared" ca="1" si="213"/>
        <v>1.3501191887349584</v>
      </c>
      <c r="G494" s="306">
        <f t="shared" ca="1" si="214"/>
        <v>8.3254823068151733</v>
      </c>
      <c r="H494" s="307">
        <f t="shared" ca="1" si="215"/>
        <v>-102.47354144380007</v>
      </c>
      <c r="I494" s="304">
        <f t="shared" ca="1" si="216"/>
        <v>102.81118787211489</v>
      </c>
      <c r="J494" s="306">
        <f t="shared" ca="1" si="217"/>
        <v>706.74279346460708</v>
      </c>
      <c r="K494" s="307">
        <f t="shared" ca="1" si="218"/>
        <v>-8.0204960675750758</v>
      </c>
      <c r="L494" s="304">
        <f t="shared" ca="1" si="203"/>
        <v>706.78830244375592</v>
      </c>
      <c r="M494" s="306">
        <f t="shared" ca="1" si="219"/>
        <v>-1.4897291930723819</v>
      </c>
      <c r="N494" s="304">
        <f t="shared" ca="1" si="220"/>
        <v>-85.355195380477241</v>
      </c>
      <c r="P494" s="310">
        <f t="shared" ca="1" si="221"/>
        <v>23</v>
      </c>
      <c r="Q494" s="304">
        <f t="shared" ca="1" si="222"/>
        <v>0</v>
      </c>
      <c r="R494" s="306">
        <f t="shared" ca="1" si="223"/>
        <v>0</v>
      </c>
      <c r="S494" s="307">
        <f t="shared" ca="1" si="224"/>
        <v>3.0549999999999997</v>
      </c>
      <c r="T494" s="304">
        <f t="shared" ca="1" si="204"/>
        <v>29.969549999999998</v>
      </c>
      <c r="U494" s="311">
        <f t="shared" ca="1" si="205"/>
        <v>0</v>
      </c>
      <c r="V494" s="306">
        <f t="shared" ca="1" si="206"/>
        <v>1.2259829049375375</v>
      </c>
      <c r="W494" s="304">
        <f t="shared" ca="1" si="207"/>
        <v>26.536157600122994</v>
      </c>
      <c r="Y494" s="314" t="str">
        <f t="shared" ca="1" si="225"/>
        <v/>
      </c>
      <c r="Z494" s="315" t="str">
        <f t="shared" ca="1" si="226"/>
        <v/>
      </c>
      <c r="AA494" s="316" t="str">
        <f t="shared" ca="1" si="227"/>
        <v/>
      </c>
      <c r="AC494" s="310" t="e">
        <f t="shared" ca="1" si="228"/>
        <v>#N/A</v>
      </c>
      <c r="AD494" s="323" t="e">
        <f t="shared" ca="1" si="229"/>
        <v>#N/A</v>
      </c>
      <c r="AE494" s="324" t="e">
        <f t="shared" ca="1" si="208"/>
        <v>#N/A</v>
      </c>
      <c r="AG494" s="306">
        <f t="shared" ca="1" si="230"/>
        <v>1.0916693437147558</v>
      </c>
      <c r="AH494" s="304">
        <f t="shared" ca="1" si="231"/>
        <v>-8.6861126201161145</v>
      </c>
    </row>
    <row r="495" spans="1:34" x14ac:dyDescent="0.2">
      <c r="A495" s="347">
        <f t="shared" ca="1" si="209"/>
        <v>1E-4</v>
      </c>
      <c r="B495" s="304">
        <f t="shared" ca="1" si="210"/>
        <v>31.911400000000135</v>
      </c>
      <c r="D495" s="306">
        <f t="shared" ca="1" si="211"/>
        <v>-0.70338944728746733</v>
      </c>
      <c r="E495" s="307">
        <f t="shared" ca="1" si="212"/>
        <v>-1.1523865403280258</v>
      </c>
      <c r="F495" s="304">
        <f t="shared" ca="1" si="213"/>
        <v>1.3500931274858654</v>
      </c>
      <c r="G495" s="306">
        <f t="shared" ca="1" si="214"/>
        <v>8.3254119678704441</v>
      </c>
      <c r="H495" s="307">
        <f t="shared" ca="1" si="215"/>
        <v>-102.47365668245411</v>
      </c>
      <c r="I495" s="304">
        <f t="shared" ca="1" si="216"/>
        <v>102.81129703640661</v>
      </c>
      <c r="J495" s="306">
        <f t="shared" ca="1" si="217"/>
        <v>706.74279346460708</v>
      </c>
      <c r="K495" s="307">
        <f t="shared" ca="1" si="218"/>
        <v>-8.0307434274813883</v>
      </c>
      <c r="L495" s="304">
        <f t="shared" ca="1" si="203"/>
        <v>706.78841880307743</v>
      </c>
      <c r="M495" s="306">
        <f t="shared" ca="1" si="219"/>
        <v>-1.4897299657479757</v>
      </c>
      <c r="N495" s="304">
        <f t="shared" ca="1" si="220"/>
        <v>-85.355239651527697</v>
      </c>
      <c r="P495" s="310">
        <f t="shared" ca="1" si="221"/>
        <v>23</v>
      </c>
      <c r="Q495" s="304">
        <f t="shared" ca="1" si="222"/>
        <v>0</v>
      </c>
      <c r="R495" s="306">
        <f t="shared" ca="1" si="223"/>
        <v>0</v>
      </c>
      <c r="S495" s="307">
        <f t="shared" ca="1" si="224"/>
        <v>3.0549999999999997</v>
      </c>
      <c r="T495" s="304">
        <f t="shared" ca="1" si="204"/>
        <v>29.969549999999998</v>
      </c>
      <c r="U495" s="311">
        <f t="shared" ca="1" si="205"/>
        <v>0</v>
      </c>
      <c r="V495" s="306">
        <f t="shared" ca="1" si="206"/>
        <v>1.2259841612471898</v>
      </c>
      <c r="W495" s="304">
        <f t="shared" ca="1" si="207"/>
        <v>26.536241144645032</v>
      </c>
      <c r="Y495" s="314" t="str">
        <f t="shared" ca="1" si="225"/>
        <v/>
      </c>
      <c r="Z495" s="315" t="str">
        <f t="shared" ca="1" si="226"/>
        <v/>
      </c>
      <c r="AA495" s="316" t="str">
        <f t="shared" ca="1" si="227"/>
        <v/>
      </c>
      <c r="AC495" s="310" t="e">
        <f t="shared" ca="1" si="228"/>
        <v>#N/A</v>
      </c>
      <c r="AD495" s="323" t="e">
        <f t="shared" ca="1" si="229"/>
        <v>#N/A</v>
      </c>
      <c r="AE495" s="324" t="e">
        <f t="shared" ca="1" si="208"/>
        <v>#N/A</v>
      </c>
      <c r="AG495" s="306">
        <f t="shared" ca="1" si="230"/>
        <v>1.0916426103450334</v>
      </c>
      <c r="AH495" s="304">
        <f t="shared" ca="1" si="231"/>
        <v>-8.686139967307037</v>
      </c>
    </row>
    <row r="496" spans="1:34" x14ac:dyDescent="0.2">
      <c r="A496" s="347">
        <f t="shared" ca="1" si="209"/>
        <v>1E-4</v>
      </c>
      <c r="B496" s="304">
        <f t="shared" ca="1" si="210"/>
        <v>31.911500000000135</v>
      </c>
      <c r="D496" s="306">
        <f t="shared" ca="1" si="211"/>
        <v>-0.70338497224011032</v>
      </c>
      <c r="E496" s="307">
        <f t="shared" ca="1" si="212"/>
        <v>-1.1523587398321133</v>
      </c>
      <c r="F496" s="304">
        <f t="shared" ca="1" si="213"/>
        <v>1.3500670666454602</v>
      </c>
      <c r="G496" s="306">
        <f t="shared" ca="1" si="214"/>
        <v>8.3253416293732201</v>
      </c>
      <c r="H496" s="307">
        <f t="shared" ca="1" si="215"/>
        <v>-102.47377191832808</v>
      </c>
      <c r="I496" s="304">
        <f t="shared" ca="1" si="216"/>
        <v>102.81140619802503</v>
      </c>
      <c r="J496" s="306">
        <f t="shared" ca="1" si="217"/>
        <v>706.74279346460708</v>
      </c>
      <c r="K496" s="307">
        <f t="shared" ca="1" si="218"/>
        <v>-8.0409907989114267</v>
      </c>
      <c r="L496" s="304">
        <f t="shared" ca="1" si="203"/>
        <v>706.78853531108189</v>
      </c>
      <c r="M496" s="306">
        <f t="shared" ca="1" si="219"/>
        <v>-1.4897307384154004</v>
      </c>
      <c r="N496" s="304">
        <f t="shared" ca="1" si="220"/>
        <v>-85.355283922110104</v>
      </c>
      <c r="P496" s="310">
        <f t="shared" ca="1" si="221"/>
        <v>23</v>
      </c>
      <c r="Q496" s="304">
        <f t="shared" ca="1" si="222"/>
        <v>0</v>
      </c>
      <c r="R496" s="306">
        <f t="shared" ca="1" si="223"/>
        <v>0</v>
      </c>
      <c r="S496" s="307">
        <f t="shared" ca="1" si="224"/>
        <v>3.0549999999999997</v>
      </c>
      <c r="T496" s="304">
        <f t="shared" ca="1" si="204"/>
        <v>29.969549999999998</v>
      </c>
      <c r="U496" s="311">
        <f t="shared" ca="1" si="205"/>
        <v>0</v>
      </c>
      <c r="V496" s="306">
        <f t="shared" ca="1" si="206"/>
        <v>1.2259854175595433</v>
      </c>
      <c r="W496" s="304">
        <f t="shared" ca="1" si="207"/>
        <v>26.536324688020866</v>
      </c>
      <c r="Y496" s="314" t="str">
        <f t="shared" ca="1" si="225"/>
        <v/>
      </c>
      <c r="Z496" s="315" t="str">
        <f t="shared" ca="1" si="226"/>
        <v/>
      </c>
      <c r="AA496" s="316" t="str">
        <f t="shared" ca="1" si="227"/>
        <v/>
      </c>
      <c r="AC496" s="310" t="e">
        <f t="shared" ca="1" si="228"/>
        <v>#N/A</v>
      </c>
      <c r="AD496" s="323" t="e">
        <f t="shared" ca="1" si="229"/>
        <v>#N/A</v>
      </c>
      <c r="AE496" s="324" t="e">
        <f t="shared" ca="1" si="208"/>
        <v>#N/A</v>
      </c>
      <c r="AG496" s="306">
        <f t="shared" ca="1" si="230"/>
        <v>1.0916158773381817</v>
      </c>
      <c r="AH496" s="304">
        <f t="shared" ca="1" si="231"/>
        <v>-8.6861673141227609</v>
      </c>
    </row>
    <row r="497" spans="1:34" x14ac:dyDescent="0.2">
      <c r="A497" s="347">
        <f t="shared" ca="1" si="209"/>
        <v>1E-4</v>
      </c>
      <c r="B497" s="304">
        <f t="shared" ca="1" si="210"/>
        <v>31.911600000000135</v>
      </c>
      <c r="D497" s="306">
        <f t="shared" ca="1" si="211"/>
        <v>-0.70338049719055484</v>
      </c>
      <c r="E497" s="307">
        <f t="shared" ca="1" si="212"/>
        <v>-1.1523309397176504</v>
      </c>
      <c r="F497" s="304">
        <f t="shared" ca="1" si="213"/>
        <v>1.3500410062137356</v>
      </c>
      <c r="G497" s="306">
        <f t="shared" ca="1" si="214"/>
        <v>8.3252712913235012</v>
      </c>
      <c r="H497" s="307">
        <f t="shared" ca="1" si="215"/>
        <v>-102.47388715142205</v>
      </c>
      <c r="I497" s="304">
        <f t="shared" ca="1" si="216"/>
        <v>102.81151535697019</v>
      </c>
      <c r="J497" s="306">
        <f t="shared" ca="1" si="217"/>
        <v>706.74279346460708</v>
      </c>
      <c r="K497" s="307">
        <f t="shared" ca="1" si="218"/>
        <v>-8.0512381818649139</v>
      </c>
      <c r="L497" s="304">
        <f t="shared" ca="1" si="203"/>
        <v>706.78865196776997</v>
      </c>
      <c r="M497" s="306">
        <f t="shared" ca="1" si="219"/>
        <v>-1.4897315110746563</v>
      </c>
      <c r="N497" s="304">
        <f t="shared" ca="1" si="220"/>
        <v>-85.355328192224462</v>
      </c>
      <c r="P497" s="310">
        <f t="shared" ca="1" si="221"/>
        <v>23</v>
      </c>
      <c r="Q497" s="304">
        <f t="shared" ca="1" si="222"/>
        <v>0</v>
      </c>
      <c r="R497" s="306">
        <f t="shared" ca="1" si="223"/>
        <v>0</v>
      </c>
      <c r="S497" s="307">
        <f t="shared" ca="1" si="224"/>
        <v>3.0549999999999997</v>
      </c>
      <c r="T497" s="304">
        <f t="shared" ca="1" si="204"/>
        <v>29.969549999999998</v>
      </c>
      <c r="U497" s="311">
        <f t="shared" ca="1" si="205"/>
        <v>0</v>
      </c>
      <c r="V497" s="306">
        <f t="shared" ca="1" si="206"/>
        <v>1.2259866738745973</v>
      </c>
      <c r="W497" s="304">
        <f t="shared" ca="1" si="207"/>
        <v>26.536408230250505</v>
      </c>
      <c r="Y497" s="314" t="str">
        <f t="shared" ca="1" si="225"/>
        <v/>
      </c>
      <c r="Z497" s="315" t="str">
        <f t="shared" ca="1" si="226"/>
        <v/>
      </c>
      <c r="AA497" s="316" t="str">
        <f t="shared" ca="1" si="227"/>
        <v/>
      </c>
      <c r="AC497" s="310" t="e">
        <f t="shared" ca="1" si="228"/>
        <v>#N/A</v>
      </c>
      <c r="AD497" s="323" t="e">
        <f t="shared" ca="1" si="229"/>
        <v>#N/A</v>
      </c>
      <c r="AE497" s="324" t="e">
        <f t="shared" ca="1" si="208"/>
        <v>#N/A</v>
      </c>
      <c r="AG497" s="306">
        <f t="shared" ca="1" si="230"/>
        <v>1.0915891446941934</v>
      </c>
      <c r="AH497" s="304">
        <f t="shared" ca="1" si="231"/>
        <v>-8.6861946605632951</v>
      </c>
    </row>
    <row r="498" spans="1:34" x14ac:dyDescent="0.2">
      <c r="A498" s="347">
        <f t="shared" ca="1" si="209"/>
        <v>1E-4</v>
      </c>
      <c r="B498" s="304">
        <f t="shared" ca="1" si="210"/>
        <v>31.911700000000135</v>
      </c>
      <c r="D498" s="306">
        <f t="shared" ca="1" si="211"/>
        <v>-0.70337602213880079</v>
      </c>
      <c r="E498" s="307">
        <f t="shared" ca="1" si="212"/>
        <v>-1.1523031399846335</v>
      </c>
      <c r="F498" s="304">
        <f t="shared" ca="1" si="213"/>
        <v>1.350014946190689</v>
      </c>
      <c r="G498" s="306">
        <f t="shared" ca="1" si="214"/>
        <v>8.3252009537212874</v>
      </c>
      <c r="H498" s="307">
        <f t="shared" ca="1" si="215"/>
        <v>-102.47400238173604</v>
      </c>
      <c r="I498" s="304">
        <f t="shared" ca="1" si="216"/>
        <v>102.81162451324211</v>
      </c>
      <c r="J498" s="306">
        <f t="shared" ca="1" si="217"/>
        <v>706.74279346460708</v>
      </c>
      <c r="K498" s="307">
        <f t="shared" ca="1" si="218"/>
        <v>-8.0614855763415711</v>
      </c>
      <c r="L498" s="304">
        <f t="shared" ca="1" si="203"/>
        <v>706.7887687731419</v>
      </c>
      <c r="M498" s="306">
        <f t="shared" ca="1" si="219"/>
        <v>-1.4897322837257438</v>
      </c>
      <c r="N498" s="304">
        <f t="shared" ca="1" si="220"/>
        <v>-85.355372461870815</v>
      </c>
      <c r="P498" s="310">
        <f t="shared" ca="1" si="221"/>
        <v>23</v>
      </c>
      <c r="Q498" s="304">
        <f t="shared" ca="1" si="222"/>
        <v>0</v>
      </c>
      <c r="R498" s="306">
        <f t="shared" ca="1" si="223"/>
        <v>0</v>
      </c>
      <c r="S498" s="307">
        <f t="shared" ca="1" si="224"/>
        <v>3.0549999999999997</v>
      </c>
      <c r="T498" s="304">
        <f t="shared" ca="1" si="204"/>
        <v>29.969549999999998</v>
      </c>
      <c r="U498" s="311">
        <f t="shared" ca="1" si="205"/>
        <v>0</v>
      </c>
      <c r="V498" s="306">
        <f t="shared" ca="1" si="206"/>
        <v>1.2259879301923517</v>
      </c>
      <c r="W498" s="304">
        <f t="shared" ca="1" si="207"/>
        <v>26.536491771333935</v>
      </c>
      <c r="Y498" s="314" t="str">
        <f t="shared" ca="1" si="225"/>
        <v/>
      </c>
      <c r="Z498" s="315" t="str">
        <f t="shared" ca="1" si="226"/>
        <v/>
      </c>
      <c r="AA498" s="316" t="str">
        <f t="shared" ca="1" si="227"/>
        <v/>
      </c>
      <c r="AC498" s="310" t="e">
        <f t="shared" ca="1" si="228"/>
        <v>#N/A</v>
      </c>
      <c r="AD498" s="323" t="e">
        <f t="shared" ca="1" si="229"/>
        <v>#N/A</v>
      </c>
      <c r="AE498" s="324" t="e">
        <f t="shared" ca="1" si="208"/>
        <v>#N/A</v>
      </c>
      <c r="AG498" s="306">
        <f t="shared" ca="1" si="230"/>
        <v>1.0915624124130634</v>
      </c>
      <c r="AH498" s="304">
        <f t="shared" ca="1" si="231"/>
        <v>-8.6862220066286433</v>
      </c>
    </row>
    <row r="499" spans="1:34" x14ac:dyDescent="0.2">
      <c r="A499" s="347">
        <f t="shared" ca="1" si="209"/>
        <v>1E-4</v>
      </c>
      <c r="B499" s="304">
        <f t="shared" ca="1" si="210"/>
        <v>31.911800000000135</v>
      </c>
      <c r="D499" s="306">
        <f t="shared" ca="1" si="211"/>
        <v>-0.70337154708484539</v>
      </c>
      <c r="E499" s="307">
        <f t="shared" ca="1" si="212"/>
        <v>-1.1522753406330679</v>
      </c>
      <c r="F499" s="304">
        <f t="shared" ca="1" si="213"/>
        <v>1.3499888865763234</v>
      </c>
      <c r="G499" s="306">
        <f t="shared" ca="1" si="214"/>
        <v>8.3251306165665788</v>
      </c>
      <c r="H499" s="307">
        <f t="shared" ca="1" si="215"/>
        <v>-102.47411760927011</v>
      </c>
      <c r="I499" s="304">
        <f t="shared" ca="1" si="216"/>
        <v>102.81173366684087</v>
      </c>
      <c r="J499" s="306">
        <f t="shared" ca="1" si="217"/>
        <v>706.74279346460708</v>
      </c>
      <c r="K499" s="307">
        <f t="shared" ca="1" si="218"/>
        <v>-8.0717329823411212</v>
      </c>
      <c r="L499" s="304">
        <f t="shared" ca="1" si="203"/>
        <v>706.78888572719825</v>
      </c>
      <c r="M499" s="306">
        <f t="shared" ca="1" si="219"/>
        <v>-1.4897330563686626</v>
      </c>
      <c r="N499" s="304">
        <f t="shared" ca="1" si="220"/>
        <v>-85.355416731049132</v>
      </c>
      <c r="P499" s="310">
        <f t="shared" ca="1" si="221"/>
        <v>23</v>
      </c>
      <c r="Q499" s="304">
        <f t="shared" ca="1" si="222"/>
        <v>0</v>
      </c>
      <c r="R499" s="306">
        <f t="shared" ca="1" si="223"/>
        <v>0</v>
      </c>
      <c r="S499" s="307">
        <f t="shared" ca="1" si="224"/>
        <v>3.0549999999999997</v>
      </c>
      <c r="T499" s="304">
        <f t="shared" ca="1" si="204"/>
        <v>29.969549999999998</v>
      </c>
      <c r="U499" s="311">
        <f t="shared" ca="1" si="205"/>
        <v>0</v>
      </c>
      <c r="V499" s="306">
        <f t="shared" ca="1" si="206"/>
        <v>1.225989186512807</v>
      </c>
      <c r="W499" s="304">
        <f t="shared" ca="1" si="207"/>
        <v>26.5365753112712</v>
      </c>
      <c r="Y499" s="314" t="str">
        <f t="shared" ca="1" si="225"/>
        <v/>
      </c>
      <c r="Z499" s="315" t="str">
        <f t="shared" ca="1" si="226"/>
        <v/>
      </c>
      <c r="AA499" s="316" t="str">
        <f t="shared" ca="1" si="227"/>
        <v/>
      </c>
      <c r="AC499" s="310" t="e">
        <f t="shared" ca="1" si="228"/>
        <v>#N/A</v>
      </c>
      <c r="AD499" s="323" t="e">
        <f t="shared" ca="1" si="229"/>
        <v>#N/A</v>
      </c>
      <c r="AE499" s="324" t="e">
        <f t="shared" ca="1" si="208"/>
        <v>#N/A</v>
      </c>
      <c r="AG499" s="306">
        <f t="shared" ca="1" si="230"/>
        <v>1.0915356804947987</v>
      </c>
      <c r="AH499" s="304">
        <f t="shared" ca="1" si="231"/>
        <v>-8.6862493523188018</v>
      </c>
    </row>
    <row r="500" spans="1:34" x14ac:dyDescent="0.2">
      <c r="A500" s="347">
        <f t="shared" ca="1" si="209"/>
        <v>1E-4</v>
      </c>
      <c r="B500" s="304">
        <f t="shared" ca="1" si="210"/>
        <v>31.911900000000134</v>
      </c>
      <c r="D500" s="306">
        <f t="shared" ca="1" si="211"/>
        <v>-0.70336707202869497</v>
      </c>
      <c r="E500" s="307">
        <f t="shared" ca="1" si="212"/>
        <v>-1.1522475416629394</v>
      </c>
      <c r="F500" s="304">
        <f t="shared" ca="1" si="213"/>
        <v>1.3499628273706306</v>
      </c>
      <c r="G500" s="306">
        <f t="shared" ca="1" si="214"/>
        <v>8.3250602798593754</v>
      </c>
      <c r="H500" s="307">
        <f t="shared" ca="1" si="215"/>
        <v>-102.47423283402428</v>
      </c>
      <c r="I500" s="304">
        <f t="shared" ca="1" si="216"/>
        <v>102.81184281776643</v>
      </c>
      <c r="J500" s="306">
        <f t="shared" ca="1" si="217"/>
        <v>706.74279346460708</v>
      </c>
      <c r="K500" s="307">
        <f t="shared" ca="1" si="218"/>
        <v>-8.0819803998632853</v>
      </c>
      <c r="L500" s="304">
        <f t="shared" ca="1" si="203"/>
        <v>706.78900282993936</v>
      </c>
      <c r="M500" s="306">
        <f t="shared" ca="1" si="219"/>
        <v>-1.4897338290034132</v>
      </c>
      <c r="N500" s="304">
        <f t="shared" ca="1" si="220"/>
        <v>-85.355460999759444</v>
      </c>
      <c r="P500" s="310">
        <f t="shared" ca="1" si="221"/>
        <v>23</v>
      </c>
      <c r="Q500" s="304">
        <f t="shared" ca="1" si="222"/>
        <v>0</v>
      </c>
      <c r="R500" s="306">
        <f t="shared" ca="1" si="223"/>
        <v>0</v>
      </c>
      <c r="S500" s="307">
        <f t="shared" ca="1" si="224"/>
        <v>3.0549999999999997</v>
      </c>
      <c r="T500" s="304">
        <f t="shared" ca="1" si="204"/>
        <v>29.969549999999998</v>
      </c>
      <c r="U500" s="311">
        <f t="shared" ca="1" si="205"/>
        <v>0</v>
      </c>
      <c r="V500" s="306">
        <f t="shared" ca="1" si="206"/>
        <v>1.2259904428359629</v>
      </c>
      <c r="W500" s="304">
        <f t="shared" ca="1" si="207"/>
        <v>26.536658850062288</v>
      </c>
      <c r="Y500" s="314" t="str">
        <f t="shared" ca="1" si="225"/>
        <v/>
      </c>
      <c r="Z500" s="315" t="str">
        <f t="shared" ca="1" si="226"/>
        <v/>
      </c>
      <c r="AA500" s="316" t="str">
        <f t="shared" ca="1" si="227"/>
        <v/>
      </c>
      <c r="AC500" s="310" t="e">
        <f t="shared" ca="1" si="228"/>
        <v>#N/A</v>
      </c>
      <c r="AD500" s="323" t="e">
        <f t="shared" ca="1" si="229"/>
        <v>#N/A</v>
      </c>
      <c r="AE500" s="324" t="e">
        <f t="shared" ca="1" si="208"/>
        <v>#N/A</v>
      </c>
      <c r="AG500" s="306">
        <f t="shared" ca="1" si="230"/>
        <v>1.0915089489393868</v>
      </c>
      <c r="AH500" s="304">
        <f t="shared" ca="1" si="231"/>
        <v>-8.6862766976337813</v>
      </c>
    </row>
    <row r="501" spans="1:34" x14ac:dyDescent="0.2">
      <c r="A501" s="347">
        <f t="shared" ca="1" si="209"/>
        <v>1E-4</v>
      </c>
      <c r="B501" s="304">
        <f t="shared" ca="1" si="210"/>
        <v>31.912000000000134</v>
      </c>
      <c r="D501" s="306">
        <f t="shared" ca="1" si="211"/>
        <v>-0.70336259697034542</v>
      </c>
      <c r="E501" s="307">
        <f t="shared" ca="1" si="212"/>
        <v>-1.1522197430742516</v>
      </c>
      <c r="F501" s="304">
        <f t="shared" ca="1" si="213"/>
        <v>1.349936768573611</v>
      </c>
      <c r="G501" s="306">
        <f t="shared" ca="1" si="214"/>
        <v>8.3249899435996788</v>
      </c>
      <c r="H501" s="307">
        <f t="shared" ca="1" si="215"/>
        <v>-102.47434805599859</v>
      </c>
      <c r="I501" s="304">
        <f t="shared" ca="1" si="216"/>
        <v>102.8119519660189</v>
      </c>
      <c r="J501" s="306">
        <f t="shared" ca="1" si="217"/>
        <v>706.74279346460708</v>
      </c>
      <c r="K501" s="307">
        <f t="shared" ca="1" si="218"/>
        <v>-8.0922278289077862</v>
      </c>
      <c r="L501" s="304">
        <f t="shared" ca="1" si="203"/>
        <v>706.7891200813657</v>
      </c>
      <c r="M501" s="306">
        <f t="shared" ca="1" si="219"/>
        <v>-1.4897346016299953</v>
      </c>
      <c r="N501" s="304">
        <f t="shared" ca="1" si="220"/>
        <v>-85.355505268001735</v>
      </c>
      <c r="P501" s="310">
        <f t="shared" ca="1" si="221"/>
        <v>23</v>
      </c>
      <c r="Q501" s="304">
        <f t="shared" ca="1" si="222"/>
        <v>0</v>
      </c>
      <c r="R501" s="306">
        <f t="shared" ca="1" si="223"/>
        <v>0</v>
      </c>
      <c r="S501" s="307">
        <f t="shared" ca="1" si="224"/>
        <v>3.0549999999999997</v>
      </c>
      <c r="T501" s="304">
        <f t="shared" ca="1" si="204"/>
        <v>29.969549999999998</v>
      </c>
      <c r="U501" s="311">
        <f t="shared" ca="1" si="205"/>
        <v>0</v>
      </c>
      <c r="V501" s="306">
        <f t="shared" ca="1" si="206"/>
        <v>1.2259916991618189</v>
      </c>
      <c r="W501" s="304">
        <f t="shared" ca="1" si="207"/>
        <v>26.536742387707204</v>
      </c>
      <c r="Y501" s="314" t="str">
        <f t="shared" ca="1" si="225"/>
        <v/>
      </c>
      <c r="Z501" s="315" t="str">
        <f t="shared" ca="1" si="226"/>
        <v/>
      </c>
      <c r="AA501" s="316" t="str">
        <f t="shared" ca="1" si="227"/>
        <v/>
      </c>
      <c r="AC501" s="310" t="e">
        <f t="shared" ca="1" si="228"/>
        <v>#N/A</v>
      </c>
      <c r="AD501" s="323" t="e">
        <f t="shared" ca="1" si="229"/>
        <v>#N/A</v>
      </c>
      <c r="AE501" s="324" t="e">
        <f t="shared" ca="1" si="208"/>
        <v>#N/A</v>
      </c>
      <c r="AG501" s="306">
        <f t="shared" ca="1" si="230"/>
        <v>1.0914822177468277</v>
      </c>
      <c r="AH501" s="304">
        <f t="shared" ca="1" si="231"/>
        <v>-8.6863040425735818</v>
      </c>
    </row>
    <row r="502" spans="1:34" x14ac:dyDescent="0.2">
      <c r="A502" s="347">
        <f t="shared" ca="1" si="209"/>
        <v>1E-4</v>
      </c>
      <c r="B502" s="304">
        <f t="shared" ca="1" si="210"/>
        <v>31.912100000000134</v>
      </c>
      <c r="D502" s="306">
        <f t="shared" ca="1" si="211"/>
        <v>-0.70335812190980185</v>
      </c>
      <c r="E502" s="307">
        <f t="shared" ca="1" si="212"/>
        <v>-1.1521919448670044</v>
      </c>
      <c r="F502" s="304">
        <f t="shared" ca="1" si="213"/>
        <v>1.3499107101852676</v>
      </c>
      <c r="G502" s="306">
        <f t="shared" ca="1" si="214"/>
        <v>8.3249196077874874</v>
      </c>
      <c r="H502" s="307">
        <f t="shared" ca="1" si="215"/>
        <v>-102.47446327519307</v>
      </c>
      <c r="I502" s="304">
        <f t="shared" ca="1" si="216"/>
        <v>102.81206111159827</v>
      </c>
      <c r="J502" s="306">
        <f t="shared" ca="1" si="217"/>
        <v>706.74279346460708</v>
      </c>
      <c r="K502" s="307">
        <f t="shared" ca="1" si="218"/>
        <v>-8.1024752694743452</v>
      </c>
      <c r="L502" s="304">
        <f t="shared" ca="1" si="203"/>
        <v>706.7892374814777</v>
      </c>
      <c r="M502" s="306">
        <f t="shared" ca="1" si="219"/>
        <v>-1.4897353742484094</v>
      </c>
      <c r="N502" s="304">
        <f t="shared" ca="1" si="220"/>
        <v>-85.355549535776049</v>
      </c>
      <c r="P502" s="310">
        <f t="shared" ca="1" si="221"/>
        <v>23</v>
      </c>
      <c r="Q502" s="304">
        <f t="shared" ca="1" si="222"/>
        <v>0</v>
      </c>
      <c r="R502" s="306">
        <f t="shared" ca="1" si="223"/>
        <v>0</v>
      </c>
      <c r="S502" s="307">
        <f t="shared" ca="1" si="224"/>
        <v>3.0549999999999997</v>
      </c>
      <c r="T502" s="304">
        <f t="shared" ca="1" si="204"/>
        <v>29.969549999999998</v>
      </c>
      <c r="U502" s="311">
        <f t="shared" ca="1" si="205"/>
        <v>0</v>
      </c>
      <c r="V502" s="306">
        <f t="shared" ca="1" si="206"/>
        <v>1.2259929554903761</v>
      </c>
      <c r="W502" s="304">
        <f t="shared" ca="1" si="207"/>
        <v>26.536825924205981</v>
      </c>
      <c r="Y502" s="314" t="str">
        <f t="shared" ca="1" si="225"/>
        <v/>
      </c>
      <c r="Z502" s="315" t="str">
        <f t="shared" ca="1" si="226"/>
        <v/>
      </c>
      <c r="AA502" s="316" t="str">
        <f t="shared" ca="1" si="227"/>
        <v/>
      </c>
      <c r="AC502" s="310" t="e">
        <f t="shared" ca="1" si="228"/>
        <v>#N/A</v>
      </c>
      <c r="AD502" s="323" t="e">
        <f t="shared" ca="1" si="229"/>
        <v>#N/A</v>
      </c>
      <c r="AE502" s="324" t="e">
        <f t="shared" ca="1" si="208"/>
        <v>#N/A</v>
      </c>
      <c r="AG502" s="306">
        <f t="shared" ca="1" si="230"/>
        <v>1.0914554869171251</v>
      </c>
      <c r="AH502" s="304">
        <f t="shared" ca="1" si="231"/>
        <v>-8.6863313871382015</v>
      </c>
    </row>
    <row r="503" spans="1:34" x14ac:dyDescent="0.2">
      <c r="A503" s="347">
        <f t="shared" ca="1" si="209"/>
        <v>1E-4</v>
      </c>
      <c r="B503" s="304">
        <f t="shared" ca="1" si="210"/>
        <v>31.912200000000134</v>
      </c>
      <c r="D503" s="306">
        <f t="shared" ca="1" si="211"/>
        <v>-0.70335364684706125</v>
      </c>
      <c r="E503" s="307">
        <f t="shared" ca="1" si="212"/>
        <v>-1.1521641470411836</v>
      </c>
      <c r="F503" s="304">
        <f t="shared" ca="1" si="213"/>
        <v>1.3498846522055872</v>
      </c>
      <c r="G503" s="306">
        <f t="shared" ca="1" si="214"/>
        <v>8.3248492724228029</v>
      </c>
      <c r="H503" s="307">
        <f t="shared" ca="1" si="215"/>
        <v>-102.47457849160777</v>
      </c>
      <c r="I503" s="304">
        <f t="shared" ca="1" si="216"/>
        <v>102.81217025450461</v>
      </c>
      <c r="J503" s="306">
        <f t="shared" ca="1" si="217"/>
        <v>706.74279346460708</v>
      </c>
      <c r="K503" s="307">
        <f t="shared" ca="1" si="218"/>
        <v>-8.1127227215626849</v>
      </c>
      <c r="L503" s="304">
        <f t="shared" ca="1" si="203"/>
        <v>706.78935503027571</v>
      </c>
      <c r="M503" s="306">
        <f t="shared" ca="1" si="219"/>
        <v>-1.4897361468586554</v>
      </c>
      <c r="N503" s="304">
        <f t="shared" ca="1" si="220"/>
        <v>-85.355593803082343</v>
      </c>
      <c r="P503" s="310">
        <f t="shared" ca="1" si="221"/>
        <v>23</v>
      </c>
      <c r="Q503" s="304">
        <f t="shared" ca="1" si="222"/>
        <v>0</v>
      </c>
      <c r="R503" s="306">
        <f t="shared" ca="1" si="223"/>
        <v>0</v>
      </c>
      <c r="S503" s="307">
        <f t="shared" ca="1" si="224"/>
        <v>3.0549999999999997</v>
      </c>
      <c r="T503" s="304">
        <f t="shared" ca="1" si="204"/>
        <v>29.969549999999998</v>
      </c>
      <c r="U503" s="311">
        <f t="shared" ca="1" si="205"/>
        <v>0</v>
      </c>
      <c r="V503" s="306">
        <f t="shared" ca="1" si="206"/>
        <v>1.2259942118216332</v>
      </c>
      <c r="W503" s="304">
        <f t="shared" ca="1" si="207"/>
        <v>26.536909459558608</v>
      </c>
      <c r="Y503" s="314" t="str">
        <f t="shared" ca="1" si="225"/>
        <v/>
      </c>
      <c r="Z503" s="315" t="str">
        <f t="shared" ca="1" si="226"/>
        <v/>
      </c>
      <c r="AA503" s="316" t="str">
        <f t="shared" ca="1" si="227"/>
        <v/>
      </c>
      <c r="AC503" s="310" t="e">
        <f t="shared" ca="1" si="228"/>
        <v>#N/A</v>
      </c>
      <c r="AD503" s="323" t="e">
        <f t="shared" ca="1" si="229"/>
        <v>#N/A</v>
      </c>
      <c r="AE503" s="324" t="e">
        <f t="shared" ca="1" si="208"/>
        <v>#N/A</v>
      </c>
      <c r="AG503" s="306">
        <f t="shared" ca="1" si="230"/>
        <v>1.0914287564502612</v>
      </c>
      <c r="AH503" s="304">
        <f t="shared" ca="1" si="231"/>
        <v>-8.6863587313276547</v>
      </c>
    </row>
    <row r="504" spans="1:34" x14ac:dyDescent="0.2">
      <c r="A504" s="347">
        <f t="shared" ca="1" si="209"/>
        <v>1E-4</v>
      </c>
      <c r="B504" s="304">
        <f t="shared" ca="1" si="210"/>
        <v>31.912300000000133</v>
      </c>
      <c r="D504" s="306">
        <f t="shared" ca="1" si="211"/>
        <v>-0.70334917178212653</v>
      </c>
      <c r="E504" s="307">
        <f t="shared" ca="1" si="212"/>
        <v>-1.1521363495967964</v>
      </c>
      <c r="F504" s="304">
        <f t="shared" ca="1" si="213"/>
        <v>1.3498585946345769</v>
      </c>
      <c r="G504" s="306">
        <f t="shared" ca="1" si="214"/>
        <v>8.3247789375056254</v>
      </c>
      <c r="H504" s="307">
        <f t="shared" ca="1" si="215"/>
        <v>-102.47469370524273</v>
      </c>
      <c r="I504" s="304">
        <f t="shared" ca="1" si="216"/>
        <v>102.81227939473791</v>
      </c>
      <c r="J504" s="306">
        <f t="shared" ca="1" si="217"/>
        <v>706.74279346460708</v>
      </c>
      <c r="K504" s="307">
        <f t="shared" ca="1" si="218"/>
        <v>-8.1229701851725267</v>
      </c>
      <c r="L504" s="304">
        <f t="shared" ca="1" si="203"/>
        <v>706.78947272776031</v>
      </c>
      <c r="M504" s="306">
        <f t="shared" ca="1" si="219"/>
        <v>-1.4897369194607333</v>
      </c>
      <c r="N504" s="304">
        <f t="shared" ca="1" si="220"/>
        <v>-85.355638069920658</v>
      </c>
      <c r="P504" s="310">
        <f t="shared" ca="1" si="221"/>
        <v>23</v>
      </c>
      <c r="Q504" s="304">
        <f t="shared" ca="1" si="222"/>
        <v>0</v>
      </c>
      <c r="R504" s="306">
        <f t="shared" ca="1" si="223"/>
        <v>0</v>
      </c>
      <c r="S504" s="307">
        <f t="shared" ca="1" si="224"/>
        <v>3.0549999999999997</v>
      </c>
      <c r="T504" s="304">
        <f t="shared" ca="1" si="204"/>
        <v>29.969549999999998</v>
      </c>
      <c r="U504" s="311">
        <f t="shared" ca="1" si="205"/>
        <v>0</v>
      </c>
      <c r="V504" s="306">
        <f t="shared" ca="1" si="206"/>
        <v>1.2259954681555914</v>
      </c>
      <c r="W504" s="304">
        <f t="shared" ca="1" si="207"/>
        <v>26.5369929937651</v>
      </c>
      <c r="Y504" s="314" t="str">
        <f t="shared" ca="1" si="225"/>
        <v/>
      </c>
      <c r="Z504" s="315" t="str">
        <f t="shared" ca="1" si="226"/>
        <v/>
      </c>
      <c r="AA504" s="316" t="str">
        <f t="shared" ca="1" si="227"/>
        <v/>
      </c>
      <c r="AC504" s="310" t="e">
        <f t="shared" ca="1" si="228"/>
        <v>#N/A</v>
      </c>
      <c r="AD504" s="323" t="e">
        <f t="shared" ca="1" si="229"/>
        <v>#N/A</v>
      </c>
      <c r="AE504" s="324" t="e">
        <f t="shared" ca="1" si="208"/>
        <v>#N/A</v>
      </c>
      <c r="AG504" s="306">
        <f t="shared" ca="1" si="230"/>
        <v>1.0914020263462465</v>
      </c>
      <c r="AH504" s="304">
        <f t="shared" ca="1" si="231"/>
        <v>-8.6863860751419342</v>
      </c>
    </row>
    <row r="505" spans="1:34" x14ac:dyDescent="0.2">
      <c r="A505" s="347">
        <f t="shared" ca="1" si="209"/>
        <v>1E-4</v>
      </c>
      <c r="B505" s="304">
        <f t="shared" ca="1" si="210"/>
        <v>31.912400000000133</v>
      </c>
      <c r="D505" s="306">
        <f t="shared" ca="1" si="211"/>
        <v>-0.703344696715</v>
      </c>
      <c r="E505" s="307">
        <f t="shared" ca="1" si="212"/>
        <v>-1.1521085525338339</v>
      </c>
      <c r="F505" s="304">
        <f t="shared" ca="1" si="213"/>
        <v>1.3498325374722306</v>
      </c>
      <c r="G505" s="306">
        <f t="shared" ca="1" si="214"/>
        <v>8.3247086030359547</v>
      </c>
      <c r="H505" s="307">
        <f t="shared" ca="1" si="215"/>
        <v>-102.47480891609798</v>
      </c>
      <c r="I505" s="304">
        <f t="shared" ca="1" si="216"/>
        <v>102.81238853229827</v>
      </c>
      <c r="J505" s="306">
        <f t="shared" ca="1" si="217"/>
        <v>706.74279346460708</v>
      </c>
      <c r="K505" s="307">
        <f t="shared" ca="1" si="218"/>
        <v>-8.1332176603035933</v>
      </c>
      <c r="L505" s="304">
        <f t="shared" ca="1" si="203"/>
        <v>706.78959057393183</v>
      </c>
      <c r="M505" s="306">
        <f t="shared" ca="1" si="219"/>
        <v>-1.4897376920546435</v>
      </c>
      <c r="N505" s="304">
        <f t="shared" ca="1" si="220"/>
        <v>-85.355682336290982</v>
      </c>
      <c r="P505" s="310">
        <f t="shared" ca="1" si="221"/>
        <v>23</v>
      </c>
      <c r="Q505" s="304">
        <f t="shared" ca="1" si="222"/>
        <v>0</v>
      </c>
      <c r="R505" s="306">
        <f t="shared" ca="1" si="223"/>
        <v>0</v>
      </c>
      <c r="S505" s="307">
        <f t="shared" ca="1" si="224"/>
        <v>3.0549999999999997</v>
      </c>
      <c r="T505" s="304">
        <f t="shared" ca="1" si="204"/>
        <v>29.969549999999998</v>
      </c>
      <c r="U505" s="311">
        <f t="shared" ca="1" si="205"/>
        <v>0</v>
      </c>
      <c r="V505" s="306">
        <f t="shared" ca="1" si="206"/>
        <v>1.2259967244922494</v>
      </c>
      <c r="W505" s="304">
        <f t="shared" ca="1" si="207"/>
        <v>26.537076526825476</v>
      </c>
      <c r="Y505" s="314" t="str">
        <f t="shared" ca="1" si="225"/>
        <v/>
      </c>
      <c r="Z505" s="315" t="str">
        <f t="shared" ca="1" si="226"/>
        <v/>
      </c>
      <c r="AA505" s="316" t="str">
        <f t="shared" ca="1" si="227"/>
        <v/>
      </c>
      <c r="AC505" s="310" t="e">
        <f t="shared" ca="1" si="228"/>
        <v>#N/A</v>
      </c>
      <c r="AD505" s="323" t="e">
        <f t="shared" ca="1" si="229"/>
        <v>#N/A</v>
      </c>
      <c r="AE505" s="324" t="e">
        <f t="shared" ca="1" si="208"/>
        <v>#N/A</v>
      </c>
      <c r="AG505" s="306">
        <f t="shared" ca="1" si="230"/>
        <v>1.091375296605074</v>
      </c>
      <c r="AH505" s="304">
        <f t="shared" ca="1" si="231"/>
        <v>-8.6864134185810489</v>
      </c>
    </row>
    <row r="506" spans="1:34" x14ac:dyDescent="0.2">
      <c r="A506" s="347">
        <f t="shared" ca="1" si="209"/>
        <v>1E-4</v>
      </c>
      <c r="B506" s="304">
        <f t="shared" ca="1" si="210"/>
        <v>31.912500000000133</v>
      </c>
      <c r="D506" s="306">
        <f t="shared" ca="1" si="211"/>
        <v>-0.70334022164567944</v>
      </c>
      <c r="E506" s="307">
        <f t="shared" ca="1" si="212"/>
        <v>-1.1520807558522943</v>
      </c>
      <c r="F506" s="304">
        <f t="shared" ca="1" si="213"/>
        <v>1.3498064807185461</v>
      </c>
      <c r="G506" s="306">
        <f t="shared" ca="1" si="214"/>
        <v>8.324638269013791</v>
      </c>
      <c r="H506" s="307">
        <f t="shared" ca="1" si="215"/>
        <v>-102.47492412417357</v>
      </c>
      <c r="I506" s="304">
        <f t="shared" ca="1" si="216"/>
        <v>102.81249766718567</v>
      </c>
      <c r="J506" s="306">
        <f t="shared" ca="1" si="217"/>
        <v>706.74279346460708</v>
      </c>
      <c r="K506" s="307">
        <f t="shared" ca="1" si="218"/>
        <v>-8.1434651469556076</v>
      </c>
      <c r="L506" s="304">
        <f t="shared" ca="1" si="203"/>
        <v>706.78970856879062</v>
      </c>
      <c r="M506" s="306">
        <f t="shared" ca="1" si="219"/>
        <v>-1.489738464640386</v>
      </c>
      <c r="N506" s="304">
        <f t="shared" ca="1" si="220"/>
        <v>-85.355726602193343</v>
      </c>
      <c r="P506" s="310">
        <f t="shared" ca="1" si="221"/>
        <v>23</v>
      </c>
      <c r="Q506" s="304">
        <f t="shared" ca="1" si="222"/>
        <v>0</v>
      </c>
      <c r="R506" s="306">
        <f t="shared" ca="1" si="223"/>
        <v>0</v>
      </c>
      <c r="S506" s="307">
        <f t="shared" ca="1" si="224"/>
        <v>3.0549999999999997</v>
      </c>
      <c r="T506" s="304">
        <f t="shared" ca="1" si="204"/>
        <v>29.969549999999998</v>
      </c>
      <c r="U506" s="311">
        <f t="shared" ca="1" si="205"/>
        <v>0</v>
      </c>
      <c r="V506" s="306">
        <f t="shared" ca="1" si="206"/>
        <v>1.2259979808316084</v>
      </c>
      <c r="W506" s="304">
        <f t="shared" ca="1" si="207"/>
        <v>26.53716005873974</v>
      </c>
      <c r="Y506" s="314" t="str">
        <f t="shared" ca="1" si="225"/>
        <v/>
      </c>
      <c r="Z506" s="315" t="str">
        <f t="shared" ca="1" si="226"/>
        <v/>
      </c>
      <c r="AA506" s="316" t="str">
        <f t="shared" ca="1" si="227"/>
        <v/>
      </c>
      <c r="AC506" s="310" t="e">
        <f t="shared" ca="1" si="228"/>
        <v>#N/A</v>
      </c>
      <c r="AD506" s="323" t="e">
        <f t="shared" ca="1" si="229"/>
        <v>#N/A</v>
      </c>
      <c r="AE506" s="324" t="e">
        <f t="shared" ca="1" si="208"/>
        <v>#N/A</v>
      </c>
      <c r="AG506" s="306">
        <f t="shared" ca="1" si="230"/>
        <v>1.0913485672267402</v>
      </c>
      <c r="AH506" s="304">
        <f t="shared" ca="1" si="231"/>
        <v>-8.6864407616450006</v>
      </c>
    </row>
    <row r="507" spans="1:34" x14ac:dyDescent="0.2">
      <c r="A507" s="347">
        <f t="shared" ca="1" si="209"/>
        <v>1E-4</v>
      </c>
      <c r="B507" s="304">
        <f t="shared" ca="1" si="210"/>
        <v>31.912600000000133</v>
      </c>
      <c r="D507" s="306">
        <f t="shared" ca="1" si="211"/>
        <v>-0.70333574657416675</v>
      </c>
      <c r="E507" s="307">
        <f t="shared" ca="1" si="212"/>
        <v>-1.1520529595521722</v>
      </c>
      <c r="F507" s="304">
        <f t="shared" ca="1" si="213"/>
        <v>1.3497804243735199</v>
      </c>
      <c r="G507" s="306">
        <f t="shared" ca="1" si="214"/>
        <v>8.3245679354391342</v>
      </c>
      <c r="H507" s="307">
        <f t="shared" ca="1" si="215"/>
        <v>-102.47503932946952</v>
      </c>
      <c r="I507" s="304">
        <f t="shared" ca="1" si="216"/>
        <v>102.81260679940017</v>
      </c>
      <c r="J507" s="306">
        <f t="shared" ca="1" si="217"/>
        <v>706.74279346460708</v>
      </c>
      <c r="K507" s="307">
        <f t="shared" ca="1" si="218"/>
        <v>-8.1537126451282891</v>
      </c>
      <c r="L507" s="304">
        <f t="shared" ca="1" si="203"/>
        <v>706.78982671233712</v>
      </c>
      <c r="M507" s="306">
        <f t="shared" ca="1" si="219"/>
        <v>-1.4897392372179608</v>
      </c>
      <c r="N507" s="304">
        <f t="shared" ca="1" si="220"/>
        <v>-85.355770867627726</v>
      </c>
      <c r="P507" s="310">
        <f t="shared" ca="1" si="221"/>
        <v>23</v>
      </c>
      <c r="Q507" s="304">
        <f t="shared" ca="1" si="222"/>
        <v>0</v>
      </c>
      <c r="R507" s="306">
        <f t="shared" ca="1" si="223"/>
        <v>0</v>
      </c>
      <c r="S507" s="307">
        <f t="shared" ca="1" si="224"/>
        <v>3.0549999999999997</v>
      </c>
      <c r="T507" s="304">
        <f t="shared" ca="1" si="204"/>
        <v>29.969549999999998</v>
      </c>
      <c r="U507" s="311">
        <f t="shared" ca="1" si="205"/>
        <v>0</v>
      </c>
      <c r="V507" s="306">
        <f t="shared" ca="1" si="206"/>
        <v>1.2259992371736674</v>
      </c>
      <c r="W507" s="304">
        <f t="shared" ca="1" si="207"/>
        <v>26.537243589507902</v>
      </c>
      <c r="Y507" s="314" t="str">
        <f t="shared" ca="1" si="225"/>
        <v/>
      </c>
      <c r="Z507" s="315" t="str">
        <f t="shared" ca="1" si="226"/>
        <v/>
      </c>
      <c r="AA507" s="316" t="str">
        <f t="shared" ca="1" si="227"/>
        <v/>
      </c>
      <c r="AC507" s="310" t="e">
        <f t="shared" ca="1" si="228"/>
        <v>#N/A</v>
      </c>
      <c r="AD507" s="323" t="e">
        <f t="shared" ca="1" si="229"/>
        <v>#N/A</v>
      </c>
      <c r="AE507" s="324" t="e">
        <f t="shared" ca="1" si="208"/>
        <v>#N/A</v>
      </c>
      <c r="AG507" s="306">
        <f t="shared" ca="1" si="230"/>
        <v>1.0913218382112397</v>
      </c>
      <c r="AH507" s="304">
        <f t="shared" ca="1" si="231"/>
        <v>-8.6864681043337946</v>
      </c>
    </row>
    <row r="508" spans="1:34" x14ac:dyDescent="0.2">
      <c r="A508" s="347">
        <f t="shared" ca="1" si="209"/>
        <v>1E-4</v>
      </c>
      <c r="B508" s="304">
        <f t="shared" ca="1" si="210"/>
        <v>31.912700000000132</v>
      </c>
      <c r="D508" s="306">
        <f t="shared" ca="1" si="211"/>
        <v>-0.70333127150046382</v>
      </c>
      <c r="E508" s="307">
        <f t="shared" ca="1" si="212"/>
        <v>-1.152025163633466</v>
      </c>
      <c r="F508" s="304">
        <f t="shared" ca="1" si="213"/>
        <v>1.3497543684371514</v>
      </c>
      <c r="G508" s="306">
        <f t="shared" ca="1" si="214"/>
        <v>8.3244976023119843</v>
      </c>
      <c r="H508" s="307">
        <f t="shared" ca="1" si="215"/>
        <v>-102.47515453198589</v>
      </c>
      <c r="I508" s="304">
        <f t="shared" ca="1" si="216"/>
        <v>102.81271592894181</v>
      </c>
      <c r="J508" s="306">
        <f t="shared" ca="1" si="217"/>
        <v>706.74279346460708</v>
      </c>
      <c r="K508" s="307">
        <f t="shared" ca="1" si="218"/>
        <v>-8.1639601548213623</v>
      </c>
      <c r="L508" s="304">
        <f t="shared" ca="1" si="203"/>
        <v>706.7899450045719</v>
      </c>
      <c r="M508" s="306">
        <f t="shared" ca="1" si="219"/>
        <v>-1.4897400097873683</v>
      </c>
      <c r="N508" s="304">
        <f t="shared" ca="1" si="220"/>
        <v>-85.355815132594159</v>
      </c>
      <c r="P508" s="310">
        <f t="shared" ca="1" si="221"/>
        <v>23</v>
      </c>
      <c r="Q508" s="304">
        <f t="shared" ca="1" si="222"/>
        <v>0</v>
      </c>
      <c r="R508" s="306">
        <f t="shared" ca="1" si="223"/>
        <v>0</v>
      </c>
      <c r="S508" s="307">
        <f t="shared" ca="1" si="224"/>
        <v>3.0549999999999997</v>
      </c>
      <c r="T508" s="304">
        <f t="shared" ca="1" si="204"/>
        <v>29.969549999999998</v>
      </c>
      <c r="U508" s="311">
        <f t="shared" ca="1" si="205"/>
        <v>0</v>
      </c>
      <c r="V508" s="306">
        <f t="shared" ca="1" si="206"/>
        <v>1.2260004935184268</v>
      </c>
      <c r="W508" s="304">
        <f t="shared" ca="1" si="207"/>
        <v>26.537327119129966</v>
      </c>
      <c r="Y508" s="314" t="str">
        <f t="shared" ca="1" si="225"/>
        <v/>
      </c>
      <c r="Z508" s="315" t="str">
        <f t="shared" ca="1" si="226"/>
        <v/>
      </c>
      <c r="AA508" s="316" t="str">
        <f t="shared" ca="1" si="227"/>
        <v/>
      </c>
      <c r="AC508" s="310" t="e">
        <f t="shared" ca="1" si="228"/>
        <v>#N/A</v>
      </c>
      <c r="AD508" s="323" t="e">
        <f t="shared" ca="1" si="229"/>
        <v>#N/A</v>
      </c>
      <c r="AE508" s="324" t="e">
        <f t="shared" ca="1" si="208"/>
        <v>#N/A</v>
      </c>
      <c r="AG508" s="306">
        <f t="shared" ca="1" si="230"/>
        <v>1.091295109558569</v>
      </c>
      <c r="AH508" s="304">
        <f t="shared" ca="1" si="231"/>
        <v>-8.6864954466474327</v>
      </c>
    </row>
    <row r="509" spans="1:34" x14ac:dyDescent="0.2">
      <c r="A509" s="347">
        <f t="shared" ca="1" si="209"/>
        <v>1E-4</v>
      </c>
      <c r="B509" s="304">
        <f t="shared" ca="1" si="210"/>
        <v>31.912800000000132</v>
      </c>
      <c r="D509" s="306">
        <f t="shared" ca="1" si="211"/>
        <v>-0.70332679642456808</v>
      </c>
      <c r="E509" s="307">
        <f t="shared" ca="1" si="212"/>
        <v>-1.1519973680961737</v>
      </c>
      <c r="F509" s="304">
        <f t="shared" ca="1" si="213"/>
        <v>1.3497283129094377</v>
      </c>
      <c r="G509" s="306">
        <f t="shared" ca="1" si="214"/>
        <v>8.3244272696323414</v>
      </c>
      <c r="H509" s="307">
        <f t="shared" ca="1" si="215"/>
        <v>-102.4752697317227</v>
      </c>
      <c r="I509" s="304">
        <f t="shared" ca="1" si="216"/>
        <v>102.81282505581063</v>
      </c>
      <c r="J509" s="306">
        <f t="shared" ca="1" si="217"/>
        <v>706.74279346460708</v>
      </c>
      <c r="K509" s="307">
        <f t="shared" ca="1" si="218"/>
        <v>-8.1742076760345483</v>
      </c>
      <c r="L509" s="304">
        <f t="shared" ca="1" si="203"/>
        <v>706.79006344549521</v>
      </c>
      <c r="M509" s="306">
        <f t="shared" ca="1" si="219"/>
        <v>-1.4897407823486084</v>
      </c>
      <c r="N509" s="304">
        <f t="shared" ca="1" si="220"/>
        <v>-85.35585939709263</v>
      </c>
      <c r="P509" s="310">
        <f t="shared" ca="1" si="221"/>
        <v>23</v>
      </c>
      <c r="Q509" s="304">
        <f t="shared" ca="1" si="222"/>
        <v>0</v>
      </c>
      <c r="R509" s="306">
        <f t="shared" ca="1" si="223"/>
        <v>0</v>
      </c>
      <c r="S509" s="307">
        <f t="shared" ca="1" si="224"/>
        <v>3.0549999999999997</v>
      </c>
      <c r="T509" s="304">
        <f t="shared" ca="1" si="204"/>
        <v>29.969549999999998</v>
      </c>
      <c r="U509" s="311">
        <f t="shared" ca="1" si="205"/>
        <v>0</v>
      </c>
      <c r="V509" s="306">
        <f t="shared" ca="1" si="206"/>
        <v>1.2260017498658864</v>
      </c>
      <c r="W509" s="304">
        <f t="shared" ca="1" si="207"/>
        <v>26.537410647605963</v>
      </c>
      <c r="Y509" s="314" t="str">
        <f t="shared" ca="1" si="225"/>
        <v/>
      </c>
      <c r="Z509" s="315" t="str">
        <f t="shared" ca="1" si="226"/>
        <v/>
      </c>
      <c r="AA509" s="316" t="str">
        <f t="shared" ca="1" si="227"/>
        <v/>
      </c>
      <c r="AC509" s="310" t="e">
        <f t="shared" ca="1" si="228"/>
        <v>#N/A</v>
      </c>
      <c r="AD509" s="323" t="e">
        <f t="shared" ca="1" si="229"/>
        <v>#N/A</v>
      </c>
      <c r="AE509" s="324" t="e">
        <f t="shared" ca="1" si="208"/>
        <v>#N/A</v>
      </c>
      <c r="AG509" s="306">
        <f t="shared" ca="1" si="230"/>
        <v>1.0912683812687334</v>
      </c>
      <c r="AH509" s="304">
        <f t="shared" ca="1" si="231"/>
        <v>-8.6865227885859149</v>
      </c>
    </row>
    <row r="510" spans="1:34" x14ac:dyDescent="0.2">
      <c r="A510" s="347">
        <f t="shared" ca="1" si="209"/>
        <v>1E-4</v>
      </c>
      <c r="B510" s="304">
        <f t="shared" ca="1" si="210"/>
        <v>31.912900000000132</v>
      </c>
      <c r="D510" s="306">
        <f t="shared" ca="1" si="211"/>
        <v>-0.70332232134648409</v>
      </c>
      <c r="E510" s="307">
        <f t="shared" ca="1" si="212"/>
        <v>-1.1519695729402883</v>
      </c>
      <c r="F510" s="304">
        <f t="shared" ca="1" si="213"/>
        <v>1.3497022577903754</v>
      </c>
      <c r="G510" s="306">
        <f t="shared" ca="1" si="214"/>
        <v>8.3243569374002071</v>
      </c>
      <c r="H510" s="307">
        <f t="shared" ca="1" si="215"/>
        <v>-102.47538492868</v>
      </c>
      <c r="I510" s="304">
        <f t="shared" ca="1" si="216"/>
        <v>102.81293418000665</v>
      </c>
      <c r="J510" s="306">
        <f t="shared" ca="1" si="217"/>
        <v>706.74279346460708</v>
      </c>
      <c r="K510" s="307">
        <f t="shared" ca="1" si="218"/>
        <v>-8.1844552087675684</v>
      </c>
      <c r="L510" s="304">
        <f t="shared" ca="1" si="203"/>
        <v>706.79018203510759</v>
      </c>
      <c r="M510" s="306">
        <f t="shared" ca="1" si="219"/>
        <v>-1.489741554901681</v>
      </c>
      <c r="N510" s="304">
        <f t="shared" ca="1" si="220"/>
        <v>-85.355903661123136</v>
      </c>
      <c r="P510" s="310">
        <f t="shared" ca="1" si="221"/>
        <v>23</v>
      </c>
      <c r="Q510" s="304">
        <f t="shared" ca="1" si="222"/>
        <v>0</v>
      </c>
      <c r="R510" s="306">
        <f t="shared" ca="1" si="223"/>
        <v>0</v>
      </c>
      <c r="S510" s="307">
        <f t="shared" ca="1" si="224"/>
        <v>3.0549999999999997</v>
      </c>
      <c r="T510" s="304">
        <f t="shared" ca="1" si="204"/>
        <v>29.969549999999998</v>
      </c>
      <c r="U510" s="311">
        <f t="shared" ca="1" si="205"/>
        <v>0</v>
      </c>
      <c r="V510" s="306">
        <f t="shared" ca="1" si="206"/>
        <v>1.2260030062160467</v>
      </c>
      <c r="W510" s="304">
        <f t="shared" ca="1" si="207"/>
        <v>26.537494174935887</v>
      </c>
      <c r="Y510" s="314" t="str">
        <f t="shared" ca="1" si="225"/>
        <v/>
      </c>
      <c r="Z510" s="315" t="str">
        <f t="shared" ca="1" si="226"/>
        <v/>
      </c>
      <c r="AA510" s="316" t="str">
        <f t="shared" ca="1" si="227"/>
        <v/>
      </c>
      <c r="AC510" s="310" t="e">
        <f t="shared" ca="1" si="228"/>
        <v>#N/A</v>
      </c>
      <c r="AD510" s="323" t="e">
        <f t="shared" ca="1" si="229"/>
        <v>#N/A</v>
      </c>
      <c r="AE510" s="324" t="e">
        <f t="shared" ca="1" si="208"/>
        <v>#N/A</v>
      </c>
      <c r="AG510" s="306">
        <f t="shared" ca="1" si="230"/>
        <v>1.0912416533417186</v>
      </c>
      <c r="AH510" s="304">
        <f t="shared" ca="1" si="231"/>
        <v>-8.6865501301492518</v>
      </c>
    </row>
    <row r="511" spans="1:34" x14ac:dyDescent="0.2">
      <c r="A511" s="347">
        <f t="shared" ca="1" si="209"/>
        <v>1E-4</v>
      </c>
      <c r="B511" s="304">
        <f t="shared" ca="1" si="210"/>
        <v>31.913000000000132</v>
      </c>
      <c r="D511" s="306">
        <f t="shared" ca="1" si="211"/>
        <v>-0.70331784626621352</v>
      </c>
      <c r="E511" s="307">
        <f t="shared" ca="1" si="212"/>
        <v>-1.1519417781658081</v>
      </c>
      <c r="F511" s="304">
        <f t="shared" ca="1" si="213"/>
        <v>1.3496762030799643</v>
      </c>
      <c r="G511" s="306">
        <f t="shared" ca="1" si="214"/>
        <v>8.3242866056155798</v>
      </c>
      <c r="H511" s="307">
        <f t="shared" ca="1" si="215"/>
        <v>-102.47550012285782</v>
      </c>
      <c r="I511" s="304">
        <f t="shared" ca="1" si="216"/>
        <v>102.81304330152992</v>
      </c>
      <c r="J511" s="306">
        <f t="shared" ca="1" si="217"/>
        <v>706.74279346460708</v>
      </c>
      <c r="K511" s="307">
        <f t="shared" ca="1" si="218"/>
        <v>-8.1947027530201453</v>
      </c>
      <c r="L511" s="304">
        <f t="shared" ca="1" si="203"/>
        <v>706.79030077340951</v>
      </c>
      <c r="M511" s="306">
        <f t="shared" ca="1" si="219"/>
        <v>-1.4897423274465866</v>
      </c>
      <c r="N511" s="304">
        <f t="shared" ca="1" si="220"/>
        <v>-85.355947924685722</v>
      </c>
      <c r="P511" s="310">
        <f t="shared" ca="1" si="221"/>
        <v>23</v>
      </c>
      <c r="Q511" s="304">
        <f t="shared" ca="1" si="222"/>
        <v>0</v>
      </c>
      <c r="R511" s="306">
        <f t="shared" ca="1" si="223"/>
        <v>0</v>
      </c>
      <c r="S511" s="307">
        <f t="shared" ca="1" si="224"/>
        <v>3.0549999999999997</v>
      </c>
      <c r="T511" s="304">
        <f t="shared" ca="1" si="204"/>
        <v>29.969549999999998</v>
      </c>
      <c r="U511" s="311">
        <f t="shared" ca="1" si="205"/>
        <v>0</v>
      </c>
      <c r="V511" s="306">
        <f t="shared" ca="1" si="206"/>
        <v>1.2260042625689069</v>
      </c>
      <c r="W511" s="304">
        <f t="shared" ca="1" si="207"/>
        <v>26.537577701119741</v>
      </c>
      <c r="Y511" s="314" t="str">
        <f t="shared" ca="1" si="225"/>
        <v/>
      </c>
      <c r="Z511" s="315" t="str">
        <f t="shared" ca="1" si="226"/>
        <v/>
      </c>
      <c r="AA511" s="316" t="str">
        <f t="shared" ca="1" si="227"/>
        <v/>
      </c>
      <c r="AC511" s="310" t="e">
        <f t="shared" ca="1" si="228"/>
        <v>#N/A</v>
      </c>
      <c r="AD511" s="323" t="e">
        <f t="shared" ca="1" si="229"/>
        <v>#N/A</v>
      </c>
      <c r="AE511" s="324" t="e">
        <f t="shared" ca="1" si="208"/>
        <v>#N/A</v>
      </c>
      <c r="AG511" s="306">
        <f t="shared" ca="1" si="230"/>
        <v>1.0912149257775265</v>
      </c>
      <c r="AH511" s="304">
        <f t="shared" ca="1" si="231"/>
        <v>-8.6865774713374435</v>
      </c>
    </row>
    <row r="512" spans="1:34" x14ac:dyDescent="0.2">
      <c r="A512" s="347">
        <f t="shared" ca="1" si="209"/>
        <v>1E-4</v>
      </c>
      <c r="B512" s="304">
        <f t="shared" ca="1" si="210"/>
        <v>31.913100000000131</v>
      </c>
      <c r="D512" s="306">
        <f t="shared" ca="1" si="211"/>
        <v>-0.70331337118375348</v>
      </c>
      <c r="E512" s="307">
        <f t="shared" ca="1" si="212"/>
        <v>-1.151913983772733</v>
      </c>
      <c r="F512" s="304">
        <f t="shared" ca="1" si="213"/>
        <v>1.3496501487782024</v>
      </c>
      <c r="G512" s="306">
        <f t="shared" ca="1" si="214"/>
        <v>8.3242162742784611</v>
      </c>
      <c r="H512" s="307">
        <f t="shared" ca="1" si="215"/>
        <v>-102.4756153142562</v>
      </c>
      <c r="I512" s="304">
        <f t="shared" ca="1" si="216"/>
        <v>102.81315242038046</v>
      </c>
      <c r="J512" s="306">
        <f t="shared" ca="1" si="217"/>
        <v>706.74279346460708</v>
      </c>
      <c r="K512" s="307">
        <f t="shared" ca="1" si="218"/>
        <v>-8.2049503087920002</v>
      </c>
      <c r="L512" s="304">
        <f t="shared" ca="1" si="203"/>
        <v>706.7904196604012</v>
      </c>
      <c r="M512" s="306">
        <f t="shared" ca="1" si="219"/>
        <v>-1.4897430999833254</v>
      </c>
      <c r="N512" s="304">
        <f t="shared" ca="1" si="220"/>
        <v>-85.355992187780373</v>
      </c>
      <c r="P512" s="310">
        <f t="shared" ca="1" si="221"/>
        <v>23</v>
      </c>
      <c r="Q512" s="304">
        <f t="shared" ca="1" si="222"/>
        <v>0</v>
      </c>
      <c r="R512" s="306">
        <f t="shared" ca="1" si="223"/>
        <v>0</v>
      </c>
      <c r="S512" s="307">
        <f t="shared" ca="1" si="224"/>
        <v>3.0549999999999997</v>
      </c>
      <c r="T512" s="304">
        <f t="shared" ca="1" si="204"/>
        <v>29.969549999999998</v>
      </c>
      <c r="U512" s="311">
        <f t="shared" ca="1" si="205"/>
        <v>0</v>
      </c>
      <c r="V512" s="306">
        <f t="shared" ca="1" si="206"/>
        <v>1.2260055189244674</v>
      </c>
      <c r="W512" s="304">
        <f t="shared" ca="1" si="207"/>
        <v>26.537661226157539</v>
      </c>
      <c r="Y512" s="314" t="str">
        <f t="shared" ca="1" si="225"/>
        <v/>
      </c>
      <c r="Z512" s="315" t="str">
        <f t="shared" ca="1" si="226"/>
        <v/>
      </c>
      <c r="AA512" s="316" t="str">
        <f t="shared" ca="1" si="227"/>
        <v/>
      </c>
      <c r="AC512" s="310" t="e">
        <f t="shared" ca="1" si="228"/>
        <v>#N/A</v>
      </c>
      <c r="AD512" s="323" t="e">
        <f t="shared" ca="1" si="229"/>
        <v>#N/A</v>
      </c>
      <c r="AE512" s="324" t="e">
        <f t="shared" ca="1" si="208"/>
        <v>#N/A</v>
      </c>
      <c r="AG512" s="306">
        <f t="shared" ca="1" si="230"/>
        <v>1.0911881985761589</v>
      </c>
      <c r="AH512" s="304">
        <f t="shared" ca="1" si="231"/>
        <v>-8.6866048121504882</v>
      </c>
    </row>
    <row r="513" spans="1:34" x14ac:dyDescent="0.2">
      <c r="A513" s="347">
        <f t="shared" ca="1" si="209"/>
        <v>1E-4</v>
      </c>
      <c r="B513" s="304">
        <f t="shared" ca="1" si="210"/>
        <v>31.913200000000131</v>
      </c>
      <c r="D513" s="306">
        <f t="shared" ca="1" si="211"/>
        <v>-0.70330889609910452</v>
      </c>
      <c r="E513" s="307">
        <f t="shared" ca="1" si="212"/>
        <v>-1.1518861897610577</v>
      </c>
      <c r="F513" s="304">
        <f t="shared" ca="1" si="213"/>
        <v>1.3496240948850864</v>
      </c>
      <c r="G513" s="306">
        <f t="shared" ca="1" si="214"/>
        <v>8.3241459433888512</v>
      </c>
      <c r="H513" s="307">
        <f t="shared" ca="1" si="215"/>
        <v>-102.47573050287518</v>
      </c>
      <c r="I513" s="304">
        <f t="shared" ca="1" si="216"/>
        <v>102.81326153655831</v>
      </c>
      <c r="J513" s="306">
        <f t="shared" ca="1" si="217"/>
        <v>706.74279346460708</v>
      </c>
      <c r="K513" s="307">
        <f t="shared" ca="1" si="218"/>
        <v>-8.2151978760828559</v>
      </c>
      <c r="L513" s="304">
        <f t="shared" ca="1" si="203"/>
        <v>706.79053869608322</v>
      </c>
      <c r="M513" s="306">
        <f t="shared" ca="1" si="219"/>
        <v>-1.489743872511897</v>
      </c>
      <c r="N513" s="304">
        <f t="shared" ca="1" si="220"/>
        <v>-85.356036450407075</v>
      </c>
      <c r="P513" s="310">
        <f t="shared" ca="1" si="221"/>
        <v>23</v>
      </c>
      <c r="Q513" s="304">
        <f t="shared" ca="1" si="222"/>
        <v>0</v>
      </c>
      <c r="R513" s="306">
        <f t="shared" ca="1" si="223"/>
        <v>0</v>
      </c>
      <c r="S513" s="307">
        <f t="shared" ca="1" si="224"/>
        <v>3.0549999999999997</v>
      </c>
      <c r="T513" s="304">
        <f t="shared" ca="1" si="204"/>
        <v>29.969549999999998</v>
      </c>
      <c r="U513" s="311">
        <f t="shared" ca="1" si="205"/>
        <v>0</v>
      </c>
      <c r="V513" s="306">
        <f t="shared" ca="1" si="206"/>
        <v>1.2260067752827284</v>
      </c>
      <c r="W513" s="304">
        <f t="shared" ca="1" si="207"/>
        <v>26.53774475004931</v>
      </c>
      <c r="Y513" s="314" t="str">
        <f t="shared" ca="1" si="225"/>
        <v/>
      </c>
      <c r="Z513" s="315" t="str">
        <f t="shared" ca="1" si="226"/>
        <v/>
      </c>
      <c r="AA513" s="316" t="str">
        <f t="shared" ca="1" si="227"/>
        <v/>
      </c>
      <c r="AC513" s="310" t="e">
        <f t="shared" ca="1" si="228"/>
        <v>#N/A</v>
      </c>
      <c r="AD513" s="323" t="e">
        <f t="shared" ca="1" si="229"/>
        <v>#N/A</v>
      </c>
      <c r="AE513" s="324" t="e">
        <f t="shared" ca="1" si="208"/>
        <v>#N/A</v>
      </c>
      <c r="AG513" s="306">
        <f t="shared" ca="1" si="230"/>
        <v>1.0911614717376086</v>
      </c>
      <c r="AH513" s="304">
        <f t="shared" ca="1" si="231"/>
        <v>-8.6866321525883929</v>
      </c>
    </row>
    <row r="514" spans="1:34" x14ac:dyDescent="0.2">
      <c r="A514" s="347">
        <f t="shared" ca="1" si="209"/>
        <v>1E-4</v>
      </c>
      <c r="B514" s="304">
        <f t="shared" ca="1" si="210"/>
        <v>31.913300000000131</v>
      </c>
      <c r="D514" s="306">
        <f t="shared" ca="1" si="211"/>
        <v>-0.70330442101227275</v>
      </c>
      <c r="E514" s="307">
        <f t="shared" ca="1" si="212"/>
        <v>-1.1518583961307733</v>
      </c>
      <c r="F514" s="304">
        <f t="shared" ca="1" si="213"/>
        <v>1.3495980414006112</v>
      </c>
      <c r="G514" s="306">
        <f t="shared" ca="1" si="214"/>
        <v>8.3240756129467499</v>
      </c>
      <c r="H514" s="307">
        <f t="shared" ca="1" si="215"/>
        <v>-102.4758456887148</v>
      </c>
      <c r="I514" s="304">
        <f t="shared" ca="1" si="216"/>
        <v>102.8133706500635</v>
      </c>
      <c r="J514" s="306">
        <f t="shared" ca="1" si="217"/>
        <v>706.74279346460708</v>
      </c>
      <c r="K514" s="307">
        <f t="shared" ca="1" si="218"/>
        <v>-8.2254454548924354</v>
      </c>
      <c r="L514" s="304">
        <f t="shared" ca="1" si="203"/>
        <v>706.79065788045591</v>
      </c>
      <c r="M514" s="306">
        <f t="shared" ca="1" si="219"/>
        <v>-1.489744645032302</v>
      </c>
      <c r="N514" s="304">
        <f t="shared" ca="1" si="220"/>
        <v>-85.35608071256587</v>
      </c>
      <c r="P514" s="310">
        <f t="shared" ca="1" si="221"/>
        <v>23</v>
      </c>
      <c r="Q514" s="304">
        <f t="shared" ca="1" si="222"/>
        <v>0</v>
      </c>
      <c r="R514" s="306">
        <f t="shared" ca="1" si="223"/>
        <v>0</v>
      </c>
      <c r="S514" s="307">
        <f t="shared" ca="1" si="224"/>
        <v>3.0549999999999997</v>
      </c>
      <c r="T514" s="304">
        <f t="shared" ca="1" si="204"/>
        <v>29.969549999999998</v>
      </c>
      <c r="U514" s="311">
        <f t="shared" ca="1" si="205"/>
        <v>0</v>
      </c>
      <c r="V514" s="306">
        <f t="shared" ca="1" si="206"/>
        <v>1.2260080316436894</v>
      </c>
      <c r="W514" s="304">
        <f t="shared" ca="1" si="207"/>
        <v>26.537828272795029</v>
      </c>
      <c r="Y514" s="314" t="str">
        <f t="shared" ca="1" si="225"/>
        <v/>
      </c>
      <c r="Z514" s="315" t="str">
        <f t="shared" ca="1" si="226"/>
        <v/>
      </c>
      <c r="AA514" s="316" t="str">
        <f t="shared" ca="1" si="227"/>
        <v/>
      </c>
      <c r="AC514" s="310" t="e">
        <f t="shared" ca="1" si="228"/>
        <v>#N/A</v>
      </c>
      <c r="AD514" s="323" t="e">
        <f t="shared" ca="1" si="229"/>
        <v>#N/A</v>
      </c>
      <c r="AE514" s="324" t="e">
        <f t="shared" ca="1" si="208"/>
        <v>#N/A</v>
      </c>
      <c r="AG514" s="306">
        <f t="shared" ca="1" si="230"/>
        <v>1.0911347452618667</v>
      </c>
      <c r="AH514" s="304">
        <f t="shared" ca="1" si="231"/>
        <v>-8.6866594926511667</v>
      </c>
    </row>
    <row r="515" spans="1:34" x14ac:dyDescent="0.2">
      <c r="A515" s="347">
        <f t="shared" ca="1" si="209"/>
        <v>1E-4</v>
      </c>
      <c r="B515" s="304">
        <f t="shared" ca="1" si="210"/>
        <v>31.913400000000131</v>
      </c>
      <c r="D515" s="306">
        <f t="shared" ca="1" si="211"/>
        <v>-0.70329994592325296</v>
      </c>
      <c r="E515" s="307">
        <f t="shared" ca="1" si="212"/>
        <v>-1.1518306028818888</v>
      </c>
      <c r="F515" s="304">
        <f t="shared" ca="1" si="213"/>
        <v>1.3495719883247821</v>
      </c>
      <c r="G515" s="306">
        <f t="shared" ca="1" si="214"/>
        <v>8.3240052829521574</v>
      </c>
      <c r="H515" s="307">
        <f t="shared" ca="1" si="215"/>
        <v>-102.47596087177509</v>
      </c>
      <c r="I515" s="304">
        <f t="shared" ca="1" si="216"/>
        <v>102.81347976089612</v>
      </c>
      <c r="J515" s="306">
        <f t="shared" ca="1" si="217"/>
        <v>706.74279346460708</v>
      </c>
      <c r="K515" s="307">
        <f t="shared" ca="1" si="218"/>
        <v>-8.2356930452204598</v>
      </c>
      <c r="L515" s="304">
        <f t="shared" ca="1" si="203"/>
        <v>706.79077721351973</v>
      </c>
      <c r="M515" s="306">
        <f t="shared" ca="1" si="219"/>
        <v>-1.4897454175445402</v>
      </c>
      <c r="N515" s="304">
        <f t="shared" ca="1" si="220"/>
        <v>-85.35612497425673</v>
      </c>
      <c r="P515" s="310">
        <f t="shared" ca="1" si="221"/>
        <v>23</v>
      </c>
      <c r="Q515" s="304">
        <f t="shared" ca="1" si="222"/>
        <v>0</v>
      </c>
      <c r="R515" s="306">
        <f t="shared" ca="1" si="223"/>
        <v>0</v>
      </c>
      <c r="S515" s="307">
        <f t="shared" ca="1" si="224"/>
        <v>3.0549999999999997</v>
      </c>
      <c r="T515" s="304">
        <f t="shared" ca="1" si="204"/>
        <v>29.969549999999998</v>
      </c>
      <c r="U515" s="311">
        <f t="shared" ca="1" si="205"/>
        <v>0</v>
      </c>
      <c r="V515" s="306">
        <f t="shared" ca="1" si="206"/>
        <v>1.2260092880073505</v>
      </c>
      <c r="W515" s="304">
        <f t="shared" ca="1" si="207"/>
        <v>26.537911794394745</v>
      </c>
      <c r="Y515" s="314" t="str">
        <f t="shared" ca="1" si="225"/>
        <v/>
      </c>
      <c r="Z515" s="315" t="str">
        <f t="shared" ca="1" si="226"/>
        <v/>
      </c>
      <c r="AA515" s="316" t="str">
        <f t="shared" ca="1" si="227"/>
        <v/>
      </c>
      <c r="AC515" s="310" t="e">
        <f t="shared" ca="1" si="228"/>
        <v>#N/A</v>
      </c>
      <c r="AD515" s="323" t="e">
        <f t="shared" ca="1" si="229"/>
        <v>#N/A</v>
      </c>
      <c r="AE515" s="324" t="e">
        <f t="shared" ca="1" si="208"/>
        <v>#N/A</v>
      </c>
      <c r="AG515" s="306">
        <f t="shared" ca="1" si="230"/>
        <v>1.091108019148944</v>
      </c>
      <c r="AH515" s="304">
        <f t="shared" ca="1" si="231"/>
        <v>-8.6866868323387987</v>
      </c>
    </row>
    <row r="516" spans="1:34" x14ac:dyDescent="0.2">
      <c r="A516" s="347">
        <f t="shared" ca="1" si="209"/>
        <v>1E-4</v>
      </c>
      <c r="B516" s="304">
        <f t="shared" ca="1" si="210"/>
        <v>31.913500000000131</v>
      </c>
      <c r="D516" s="306">
        <f t="shared" ca="1" si="211"/>
        <v>-0.70329547083205024</v>
      </c>
      <c r="E516" s="307">
        <f t="shared" ca="1" si="212"/>
        <v>-1.1518028100143844</v>
      </c>
      <c r="F516" s="304">
        <f t="shared" ca="1" si="213"/>
        <v>1.3495459356575854</v>
      </c>
      <c r="G516" s="306">
        <f t="shared" ca="1" si="214"/>
        <v>8.3239349534050735</v>
      </c>
      <c r="H516" s="307">
        <f t="shared" ca="1" si="215"/>
        <v>-102.47607605205609</v>
      </c>
      <c r="I516" s="304">
        <f t="shared" ca="1" si="216"/>
        <v>102.81358886905612</v>
      </c>
      <c r="J516" s="306">
        <f t="shared" ca="1" si="217"/>
        <v>706.74279346460708</v>
      </c>
      <c r="K516" s="307">
        <f t="shared" ca="1" si="218"/>
        <v>-8.2459406470666519</v>
      </c>
      <c r="L516" s="304">
        <f t="shared" ref="L516:L579" ca="1" si="232">SQRT(pos_x^2+pos_z^2)</f>
        <v>706.79089669527525</v>
      </c>
      <c r="M516" s="306">
        <f t="shared" ca="1" si="219"/>
        <v>-1.4897461900486118</v>
      </c>
      <c r="N516" s="304">
        <f t="shared" ca="1" si="220"/>
        <v>-85.356169235479697</v>
      </c>
      <c r="P516" s="310">
        <f t="shared" ca="1" si="221"/>
        <v>23</v>
      </c>
      <c r="Q516" s="304">
        <f t="shared" ca="1" si="222"/>
        <v>0</v>
      </c>
      <c r="R516" s="306">
        <f t="shared" ca="1" si="223"/>
        <v>0</v>
      </c>
      <c r="S516" s="307">
        <f t="shared" ca="1" si="224"/>
        <v>3.0549999999999997</v>
      </c>
      <c r="T516" s="304">
        <f t="shared" ref="T516:T579" ca="1" si="233">m*g</f>
        <v>29.969549999999998</v>
      </c>
      <c r="U516" s="311">
        <f t="shared" ref="U516:U579" ca="1" si="234">IF(pos_xz&lt;L_rampe,Poids*COS(Beta),0)</f>
        <v>0</v>
      </c>
      <c r="V516" s="306">
        <f t="shared" ref="V516:V579" ca="1" si="235">Rho_moyen*(20000-Alt_rampe-pos_z)/(20000+Alt_rampe+pos_z)</f>
        <v>1.2260105443737122</v>
      </c>
      <c r="W516" s="304">
        <f t="shared" ref="W516:W579" ca="1" si="236">1/2*Rho*Sref*Cx*vit_xz^2</f>
        <v>26.537995314848441</v>
      </c>
      <c r="Y516" s="314" t="str">
        <f t="shared" ca="1" si="225"/>
        <v/>
      </c>
      <c r="Z516" s="315" t="str">
        <f t="shared" ca="1" si="226"/>
        <v/>
      </c>
      <c r="AA516" s="316" t="str">
        <f t="shared" ca="1" si="227"/>
        <v/>
      </c>
      <c r="AC516" s="310" t="e">
        <f t="shared" ca="1" si="228"/>
        <v>#N/A</v>
      </c>
      <c r="AD516" s="323" t="e">
        <f t="shared" ca="1" si="229"/>
        <v>#N/A</v>
      </c>
      <c r="AE516" s="324" t="e">
        <f t="shared" ref="AE516:AE579" ca="1" si="237">IF(t&lt;T_para, pos_z, NA())</f>
        <v>#N/A</v>
      </c>
      <c r="AG516" s="306">
        <f t="shared" ca="1" si="230"/>
        <v>1.0910812933988243</v>
      </c>
      <c r="AH516" s="304">
        <f t="shared" ca="1" si="231"/>
        <v>-8.6867141716513085</v>
      </c>
    </row>
    <row r="517" spans="1:34" x14ac:dyDescent="0.2">
      <c r="A517" s="347">
        <f t="shared" ref="A517:A580" ca="1" si="238">IF(B516+0.01&lt;=T_ini+ROUNDUP(Temps_fin_propu,0), 0.01, IF(K516&gt;0, 0.1, 0.0001))</f>
        <v>1E-4</v>
      </c>
      <c r="B517" s="304">
        <f t="shared" ref="B517:B580" ca="1" si="239">B516+pas</f>
        <v>31.91360000000013</v>
      </c>
      <c r="D517" s="306">
        <f t="shared" ref="D517:D580" ca="1" si="240">IF(AND(L516&lt;L_rampe,Poussee&lt;Poids*SIN(M516)),0,(-W516+Poussee)/m*COS(M516)-U516/m*SIN(M516))</f>
        <v>-0.7032909957386636</v>
      </c>
      <c r="E517" s="307">
        <f t="shared" ref="E517:E580" ca="1" si="241">IF(AND(L516&lt;L_rampe,Poussee&lt;Poids*SIN(M516)),0,(-W516+Poussee)/m*SIN(M516)+U516/m*COS(M516)-Poids/m)</f>
        <v>-1.1517750175282711</v>
      </c>
      <c r="F517" s="304">
        <f t="shared" ref="F517:F580" ca="1" si="242">SQRT(acc_x^2+acc_z^2)</f>
        <v>1.3495198833990294</v>
      </c>
      <c r="G517" s="306">
        <f t="shared" ref="G517:G580" ca="1" si="243">G516+acc_x*pas</f>
        <v>8.3238646243055001</v>
      </c>
      <c r="H517" s="307">
        <f t="shared" ref="H517:H580" ca="1" si="244">H516+acc_z*pas</f>
        <v>-102.47619122955784</v>
      </c>
      <c r="I517" s="304">
        <f t="shared" ref="I517:I580" ca="1" si="245">SQRT(vit_x^2+vit_z^2)</f>
        <v>102.81369797454362</v>
      </c>
      <c r="J517" s="306">
        <f t="shared" ref="J517:J580" ca="1" si="246">J516+0.5*(vit_x+G516)*pas*(K516&gt;=0)</f>
        <v>706.74279346460708</v>
      </c>
      <c r="K517" s="307">
        <f t="shared" ref="K517:K580" ca="1" si="247">K516+0.5*(vit_z+H516)*pas</f>
        <v>-8.2561882604307328</v>
      </c>
      <c r="L517" s="304">
        <f t="shared" ca="1" si="232"/>
        <v>706.79101632572269</v>
      </c>
      <c r="M517" s="306">
        <f t="shared" ref="M517:M580" ca="1" si="248">IF(AND(L516&gt;L_rampe,G517&gt;0),ATAN2(G517,H517),$M$4)</f>
        <v>-1.489746962544517</v>
      </c>
      <c r="N517" s="304">
        <f t="shared" ref="N517:N580" ca="1" si="249">DEGREES(Beta)</f>
        <v>-85.356213496234759</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3.0549999999999997</v>
      </c>
      <c r="T517" s="304">
        <f t="shared" ca="1" si="233"/>
        <v>29.969549999999998</v>
      </c>
      <c r="U517" s="311">
        <f t="shared" ca="1" si="234"/>
        <v>0</v>
      </c>
      <c r="V517" s="306">
        <f t="shared" ca="1" si="235"/>
        <v>1.2260118007427736</v>
      </c>
      <c r="W517" s="304">
        <f t="shared" ca="1" si="236"/>
        <v>26.538078834156146</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t="e">
        <f t="shared" ca="1" si="237"/>
        <v>#N/A</v>
      </c>
      <c r="AG517" s="306">
        <f t="shared" ref="AG517:AG580" ca="1" si="259">IF(AND(L516&lt;L_rampe,Poussee&lt;Poids*SIN(M516)),0,(-W516+Poussee)/m-Poids*SIN(M516)/m)</f>
        <v>1.0910545680115113</v>
      </c>
      <c r="AH517" s="304">
        <f t="shared" ref="AH517:AH580" ca="1" si="260">IF(AND(L516&lt;L_rampe,Poussee&lt;Poids*SIN(M516)), g*SIN(M516), (-W516+Poussee)/m)</f>
        <v>-8.6867415105886892</v>
      </c>
    </row>
    <row r="518" spans="1:34" x14ac:dyDescent="0.2">
      <c r="A518" s="347">
        <f t="shared" ca="1" si="238"/>
        <v>1E-4</v>
      </c>
      <c r="B518" s="304">
        <f t="shared" ca="1" si="239"/>
        <v>31.91370000000013</v>
      </c>
      <c r="D518" s="306">
        <f t="shared" ca="1" si="240"/>
        <v>-0.70328652064309338</v>
      </c>
      <c r="E518" s="307">
        <f t="shared" ca="1" si="241"/>
        <v>-1.1517472254235361</v>
      </c>
      <c r="F518" s="304">
        <f t="shared" ca="1" si="242"/>
        <v>1.3494938315491041</v>
      </c>
      <c r="G518" s="306">
        <f t="shared" ca="1" si="243"/>
        <v>8.3237942956534354</v>
      </c>
      <c r="H518" s="307">
        <f t="shared" ca="1" si="244"/>
        <v>-102.47630640428038</v>
      </c>
      <c r="I518" s="304">
        <f t="shared" ca="1" si="245"/>
        <v>102.81380707735858</v>
      </c>
      <c r="J518" s="306">
        <f t="shared" ca="1" si="246"/>
        <v>706.74279346460708</v>
      </c>
      <c r="K518" s="307">
        <f t="shared" ca="1" si="247"/>
        <v>-8.2664358853124256</v>
      </c>
      <c r="L518" s="304">
        <f t="shared" ca="1" si="232"/>
        <v>706.79113610486252</v>
      </c>
      <c r="M518" s="306">
        <f t="shared" ca="1" si="248"/>
        <v>-1.4897477350322559</v>
      </c>
      <c r="N518" s="304">
        <f t="shared" ca="1" si="249"/>
        <v>-85.356257756521913</v>
      </c>
      <c r="P518" s="310">
        <f t="shared" ca="1" si="250"/>
        <v>23</v>
      </c>
      <c r="Q518" s="304">
        <f t="shared" ca="1" si="251"/>
        <v>0</v>
      </c>
      <c r="R518" s="306">
        <f t="shared" ca="1" si="252"/>
        <v>0</v>
      </c>
      <c r="S518" s="307">
        <f t="shared" ca="1" si="253"/>
        <v>3.0549999999999997</v>
      </c>
      <c r="T518" s="304">
        <f t="shared" ca="1" si="233"/>
        <v>29.969549999999998</v>
      </c>
      <c r="U518" s="311">
        <f t="shared" ca="1" si="234"/>
        <v>0</v>
      </c>
      <c r="V518" s="306">
        <f t="shared" ca="1" si="235"/>
        <v>1.2260130571145349</v>
      </c>
      <c r="W518" s="304">
        <f t="shared" ca="1" si="236"/>
        <v>26.538162352317833</v>
      </c>
      <c r="Y518" s="314" t="str">
        <f t="shared" ca="1" si="254"/>
        <v/>
      </c>
      <c r="Z518" s="315" t="str">
        <f t="shared" ca="1" si="255"/>
        <v/>
      </c>
      <c r="AA518" s="316" t="str">
        <f t="shared" ca="1" si="256"/>
        <v/>
      </c>
      <c r="AC518" s="310" t="e">
        <f t="shared" ca="1" si="257"/>
        <v>#N/A</v>
      </c>
      <c r="AD518" s="323" t="e">
        <f t="shared" ca="1" si="258"/>
        <v>#N/A</v>
      </c>
      <c r="AE518" s="324" t="e">
        <f t="shared" ca="1" si="237"/>
        <v>#N/A</v>
      </c>
      <c r="AG518" s="306">
        <f t="shared" ca="1" si="259"/>
        <v>1.091027842986998</v>
      </c>
      <c r="AH518" s="304">
        <f t="shared" ca="1" si="260"/>
        <v>-8.6867688491509494</v>
      </c>
    </row>
    <row r="519" spans="1:34" x14ac:dyDescent="0.2">
      <c r="A519" s="347">
        <f t="shared" ca="1" si="238"/>
        <v>1E-4</v>
      </c>
      <c r="B519" s="304">
        <f t="shared" ca="1" si="239"/>
        <v>31.91380000000013</v>
      </c>
      <c r="D519" s="306">
        <f t="shared" ca="1" si="240"/>
        <v>-0.70328204554534068</v>
      </c>
      <c r="E519" s="307">
        <f t="shared" ca="1" si="241"/>
        <v>-1.1517194337001904</v>
      </c>
      <c r="F519" s="304">
        <f t="shared" ca="1" si="242"/>
        <v>1.3494677801078192</v>
      </c>
      <c r="G519" s="306">
        <f t="shared" ca="1" si="243"/>
        <v>8.3237239674488812</v>
      </c>
      <c r="H519" s="307">
        <f t="shared" ca="1" si="244"/>
        <v>-102.47642157622374</v>
      </c>
      <c r="I519" s="304">
        <f t="shared" ca="1" si="245"/>
        <v>102.81391617750108</v>
      </c>
      <c r="J519" s="306">
        <f t="shared" ca="1" si="246"/>
        <v>706.74279346460708</v>
      </c>
      <c r="K519" s="307">
        <f t="shared" ca="1" si="247"/>
        <v>-8.2766835217114512</v>
      </c>
      <c r="L519" s="304">
        <f t="shared" ca="1" si="232"/>
        <v>706.79125603269517</v>
      </c>
      <c r="M519" s="306">
        <f t="shared" ca="1" si="248"/>
        <v>-1.4897485075118286</v>
      </c>
      <c r="N519" s="304">
        <f t="shared" ca="1" si="249"/>
        <v>-85.356302016341203</v>
      </c>
      <c r="P519" s="310">
        <f t="shared" ca="1" si="250"/>
        <v>23</v>
      </c>
      <c r="Q519" s="304">
        <f t="shared" ca="1" si="251"/>
        <v>0</v>
      </c>
      <c r="R519" s="306">
        <f t="shared" ca="1" si="252"/>
        <v>0</v>
      </c>
      <c r="S519" s="307">
        <f t="shared" ca="1" si="253"/>
        <v>3.0549999999999997</v>
      </c>
      <c r="T519" s="304">
        <f t="shared" ca="1" si="233"/>
        <v>29.969549999999998</v>
      </c>
      <c r="U519" s="311">
        <f t="shared" ca="1" si="234"/>
        <v>0</v>
      </c>
      <c r="V519" s="306">
        <f t="shared" ca="1" si="235"/>
        <v>1.2260143134889969</v>
      </c>
      <c r="W519" s="304">
        <f t="shared" ca="1" si="236"/>
        <v>26.538245869333565</v>
      </c>
      <c r="Y519" s="314" t="str">
        <f t="shared" ca="1" si="254"/>
        <v/>
      </c>
      <c r="Z519" s="315" t="str">
        <f t="shared" ca="1" si="255"/>
        <v/>
      </c>
      <c r="AA519" s="316" t="str">
        <f t="shared" ca="1" si="256"/>
        <v/>
      </c>
      <c r="AC519" s="310" t="e">
        <f t="shared" ca="1" si="257"/>
        <v>#N/A</v>
      </c>
      <c r="AD519" s="323" t="e">
        <f t="shared" ca="1" si="258"/>
        <v>#N/A</v>
      </c>
      <c r="AE519" s="324" t="e">
        <f t="shared" ca="1" si="237"/>
        <v>#N/A</v>
      </c>
      <c r="AG519" s="306">
        <f t="shared" ca="1" si="259"/>
        <v>1.091001118325293</v>
      </c>
      <c r="AH519" s="304">
        <f t="shared" ca="1" si="260"/>
        <v>-8.6867961873380803</v>
      </c>
    </row>
    <row r="520" spans="1:34" x14ac:dyDescent="0.2">
      <c r="A520" s="347">
        <f t="shared" ca="1" si="238"/>
        <v>1E-4</v>
      </c>
      <c r="B520" s="304">
        <f t="shared" ca="1" si="239"/>
        <v>31.91390000000013</v>
      </c>
      <c r="D520" s="306">
        <f t="shared" ca="1" si="240"/>
        <v>-0.7032775704454064</v>
      </c>
      <c r="E520" s="307">
        <f t="shared" ca="1" si="241"/>
        <v>-1.1516916423582106</v>
      </c>
      <c r="F520" s="304">
        <f t="shared" ca="1" si="242"/>
        <v>1.3494417290751557</v>
      </c>
      <c r="G520" s="306">
        <f t="shared" ca="1" si="243"/>
        <v>8.3236536396918375</v>
      </c>
      <c r="H520" s="307">
        <f t="shared" ca="1" si="244"/>
        <v>-102.47653674538797</v>
      </c>
      <c r="I520" s="304">
        <f t="shared" ca="1" si="245"/>
        <v>102.81402527497116</v>
      </c>
      <c r="J520" s="306">
        <f t="shared" ca="1" si="246"/>
        <v>706.74279346460708</v>
      </c>
      <c r="K520" s="307">
        <f t="shared" ca="1" si="247"/>
        <v>-8.2869311696275325</v>
      </c>
      <c r="L520" s="304">
        <f t="shared" ca="1" si="232"/>
        <v>706.79137610922112</v>
      </c>
      <c r="M520" s="306">
        <f t="shared" ca="1" si="248"/>
        <v>-1.489749279983235</v>
      </c>
      <c r="N520" s="304">
        <f t="shared" ca="1" si="249"/>
        <v>-85.356346275692573</v>
      </c>
      <c r="P520" s="310">
        <f t="shared" ca="1" si="250"/>
        <v>23</v>
      </c>
      <c r="Q520" s="304">
        <f t="shared" ca="1" si="251"/>
        <v>0</v>
      </c>
      <c r="R520" s="306">
        <f t="shared" ca="1" si="252"/>
        <v>0</v>
      </c>
      <c r="S520" s="307">
        <f t="shared" ca="1" si="253"/>
        <v>3.0549999999999997</v>
      </c>
      <c r="T520" s="304">
        <f t="shared" ca="1" si="233"/>
        <v>29.969549999999998</v>
      </c>
      <c r="U520" s="311">
        <f t="shared" ca="1" si="234"/>
        <v>0</v>
      </c>
      <c r="V520" s="306">
        <f t="shared" ca="1" si="235"/>
        <v>1.2260155698661583</v>
      </c>
      <c r="W520" s="304">
        <f t="shared" ca="1" si="236"/>
        <v>26.538329385203312</v>
      </c>
      <c r="Y520" s="314" t="str">
        <f t="shared" ca="1" si="254"/>
        <v/>
      </c>
      <c r="Z520" s="315" t="str">
        <f t="shared" ca="1" si="255"/>
        <v/>
      </c>
      <c r="AA520" s="316" t="str">
        <f t="shared" ca="1" si="256"/>
        <v/>
      </c>
      <c r="AC520" s="310" t="e">
        <f t="shared" ca="1" si="257"/>
        <v>#N/A</v>
      </c>
      <c r="AD520" s="323" t="e">
        <f t="shared" ca="1" si="258"/>
        <v>#N/A</v>
      </c>
      <c r="AE520" s="324" t="e">
        <f t="shared" ca="1" si="237"/>
        <v>#N/A</v>
      </c>
      <c r="AG520" s="306">
        <f t="shared" ca="1" si="259"/>
        <v>1.0909743940263752</v>
      </c>
      <c r="AH520" s="304">
        <f t="shared" ca="1" si="260"/>
        <v>-8.6868235251501034</v>
      </c>
    </row>
    <row r="521" spans="1:34" x14ac:dyDescent="0.2">
      <c r="A521" s="347">
        <f t="shared" ca="1" si="238"/>
        <v>1E-4</v>
      </c>
      <c r="B521" s="304">
        <f t="shared" ca="1" si="239"/>
        <v>31.914000000000129</v>
      </c>
      <c r="D521" s="306">
        <f t="shared" ca="1" si="240"/>
        <v>-0.70327309534329363</v>
      </c>
      <c r="E521" s="307">
        <f t="shared" ca="1" si="241"/>
        <v>-1.1516638513976059</v>
      </c>
      <c r="F521" s="304">
        <f t="shared" ca="1" si="242"/>
        <v>1.3494156784511229</v>
      </c>
      <c r="G521" s="306">
        <f t="shared" ca="1" si="243"/>
        <v>8.3235833123823024</v>
      </c>
      <c r="H521" s="307">
        <f t="shared" ca="1" si="244"/>
        <v>-102.47665191177312</v>
      </c>
      <c r="I521" s="304">
        <f t="shared" ca="1" si="245"/>
        <v>102.81413436976884</v>
      </c>
      <c r="J521" s="306">
        <f t="shared" ca="1" si="246"/>
        <v>706.74279346460708</v>
      </c>
      <c r="K521" s="307">
        <f t="shared" ca="1" si="247"/>
        <v>-8.2971788290603907</v>
      </c>
      <c r="L521" s="304">
        <f t="shared" ca="1" si="232"/>
        <v>706.79149633444069</v>
      </c>
      <c r="M521" s="306">
        <f t="shared" ca="1" si="248"/>
        <v>-1.4897500524464757</v>
      </c>
      <c r="N521" s="304">
        <f t="shared" ca="1" si="249"/>
        <v>-85.356390534576107</v>
      </c>
      <c r="P521" s="310">
        <f t="shared" ca="1" si="250"/>
        <v>23</v>
      </c>
      <c r="Q521" s="304">
        <f t="shared" ca="1" si="251"/>
        <v>0</v>
      </c>
      <c r="R521" s="306">
        <f t="shared" ca="1" si="252"/>
        <v>0</v>
      </c>
      <c r="S521" s="307">
        <f t="shared" ca="1" si="253"/>
        <v>3.0549999999999997</v>
      </c>
      <c r="T521" s="304">
        <f t="shared" ca="1" si="233"/>
        <v>29.969549999999998</v>
      </c>
      <c r="U521" s="311">
        <f t="shared" ca="1" si="234"/>
        <v>0</v>
      </c>
      <c r="V521" s="306">
        <f t="shared" ca="1" si="235"/>
        <v>1.22601682624602</v>
      </c>
      <c r="W521" s="304">
        <f t="shared" ca="1" si="236"/>
        <v>26.538412899927096</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1.0909476700902534</v>
      </c>
      <c r="AH521" s="304">
        <f t="shared" ca="1" si="260"/>
        <v>-8.6868508625870096</v>
      </c>
    </row>
    <row r="522" spans="1:34" x14ac:dyDescent="0.2">
      <c r="A522" s="347">
        <f t="shared" ca="1" si="238"/>
        <v>1E-4</v>
      </c>
      <c r="B522" s="304">
        <f t="shared" ca="1" si="239"/>
        <v>31.914100000000129</v>
      </c>
      <c r="D522" s="306">
        <f t="shared" ca="1" si="240"/>
        <v>-0.7032686202389985</v>
      </c>
      <c r="E522" s="307">
        <f t="shared" ca="1" si="241"/>
        <v>-1.1516360608183742</v>
      </c>
      <c r="F522" s="304">
        <f t="shared" ca="1" si="242"/>
        <v>1.3493896282357172</v>
      </c>
      <c r="G522" s="306">
        <f t="shared" ca="1" si="243"/>
        <v>8.3235129855202779</v>
      </c>
      <c r="H522" s="307">
        <f t="shared" ca="1" si="244"/>
        <v>-102.4767670753792</v>
      </c>
      <c r="I522" s="304">
        <f t="shared" ca="1" si="245"/>
        <v>102.81424346189416</v>
      </c>
      <c r="J522" s="306">
        <f t="shared" ca="1" si="246"/>
        <v>706.74279346460708</v>
      </c>
      <c r="K522" s="307">
        <f t="shared" ca="1" si="247"/>
        <v>-8.3074265000097487</v>
      </c>
      <c r="L522" s="304">
        <f t="shared" ca="1" si="232"/>
        <v>706.79161670835435</v>
      </c>
      <c r="M522" s="306">
        <f t="shared" ca="1" si="248"/>
        <v>-1.4897508249015503</v>
      </c>
      <c r="N522" s="304">
        <f t="shared" ca="1" si="249"/>
        <v>-85.356434792991735</v>
      </c>
      <c r="P522" s="310">
        <f t="shared" ca="1" si="250"/>
        <v>23</v>
      </c>
      <c r="Q522" s="304">
        <f t="shared" ca="1" si="251"/>
        <v>0</v>
      </c>
      <c r="R522" s="306">
        <f t="shared" ca="1" si="252"/>
        <v>0</v>
      </c>
      <c r="S522" s="307">
        <f t="shared" ca="1" si="253"/>
        <v>3.0549999999999997</v>
      </c>
      <c r="T522" s="304">
        <f t="shared" ca="1" si="233"/>
        <v>29.969549999999998</v>
      </c>
      <c r="U522" s="311">
        <f t="shared" ca="1" si="234"/>
        <v>0</v>
      </c>
      <c r="V522" s="306">
        <f t="shared" ca="1" si="235"/>
        <v>1.2260180826285818</v>
      </c>
      <c r="W522" s="304">
        <f t="shared" ca="1" si="236"/>
        <v>26.538496413504948</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1.0909209465169241</v>
      </c>
      <c r="AH522" s="304">
        <f t="shared" ca="1" si="260"/>
        <v>-8.6868781996488043</v>
      </c>
    </row>
    <row r="523" spans="1:34" x14ac:dyDescent="0.2">
      <c r="A523" s="347">
        <f t="shared" ca="1" si="238"/>
        <v>1E-4</v>
      </c>
      <c r="B523" s="304">
        <f t="shared" ca="1" si="239"/>
        <v>31.914200000000129</v>
      </c>
      <c r="D523" s="306">
        <f t="shared" ca="1" si="240"/>
        <v>-0.70326414513252733</v>
      </c>
      <c r="E523" s="307">
        <f t="shared" ca="1" si="241"/>
        <v>-1.151608270620498</v>
      </c>
      <c r="F523" s="304">
        <f t="shared" ca="1" si="242"/>
        <v>1.3493635784289268</v>
      </c>
      <c r="G523" s="306">
        <f t="shared" ca="1" si="243"/>
        <v>8.3234426591057638</v>
      </c>
      <c r="H523" s="307">
        <f t="shared" ca="1" si="244"/>
        <v>-102.47688223620627</v>
      </c>
      <c r="I523" s="304">
        <f t="shared" ca="1" si="245"/>
        <v>102.81435255134717</v>
      </c>
      <c r="J523" s="306">
        <f t="shared" ca="1" si="246"/>
        <v>706.74279346460708</v>
      </c>
      <c r="K523" s="307">
        <f t="shared" ca="1" si="247"/>
        <v>-8.3176741824753275</v>
      </c>
      <c r="L523" s="304">
        <f t="shared" ca="1" si="232"/>
        <v>706.79173723096267</v>
      </c>
      <c r="M523" s="306">
        <f t="shared" ca="1" si="248"/>
        <v>-1.4897515973484592</v>
      </c>
      <c r="N523" s="304">
        <f t="shared" ca="1" si="249"/>
        <v>-85.356479050939512</v>
      </c>
      <c r="P523" s="310">
        <f t="shared" ca="1" si="250"/>
        <v>23</v>
      </c>
      <c r="Q523" s="304">
        <f t="shared" ca="1" si="251"/>
        <v>0</v>
      </c>
      <c r="R523" s="306">
        <f t="shared" ca="1" si="252"/>
        <v>0</v>
      </c>
      <c r="S523" s="307">
        <f t="shared" ca="1" si="253"/>
        <v>3.0549999999999997</v>
      </c>
      <c r="T523" s="304">
        <f t="shared" ca="1" si="233"/>
        <v>29.969549999999998</v>
      </c>
      <c r="U523" s="311">
        <f t="shared" ca="1" si="234"/>
        <v>0</v>
      </c>
      <c r="V523" s="306">
        <f t="shared" ca="1" si="235"/>
        <v>1.2260193390138434</v>
      </c>
      <c r="W523" s="304">
        <f t="shared" ca="1" si="236"/>
        <v>26.53857992593684</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1.0908942233063748</v>
      </c>
      <c r="AH523" s="304">
        <f t="shared" ca="1" si="260"/>
        <v>-8.6869055363354999</v>
      </c>
    </row>
    <row r="524" spans="1:34" x14ac:dyDescent="0.2">
      <c r="A524" s="347">
        <f t="shared" ca="1" si="238"/>
        <v>1E-4</v>
      </c>
      <c r="B524" s="304">
        <f t="shared" ca="1" si="239"/>
        <v>31.914300000000129</v>
      </c>
      <c r="D524" s="306">
        <f t="shared" ca="1" si="240"/>
        <v>-0.70325967002387679</v>
      </c>
      <c r="E524" s="307">
        <f t="shared" ca="1" si="241"/>
        <v>-1.1515804808039931</v>
      </c>
      <c r="F524" s="304">
        <f t="shared" ca="1" si="242"/>
        <v>1.3493375290307641</v>
      </c>
      <c r="G524" s="306">
        <f t="shared" ca="1" si="243"/>
        <v>8.3233723331387619</v>
      </c>
      <c r="H524" s="307">
        <f t="shared" ca="1" si="244"/>
        <v>-102.47699739425434</v>
      </c>
      <c r="I524" s="304">
        <f t="shared" ca="1" si="245"/>
        <v>102.81446163812788</v>
      </c>
      <c r="J524" s="306">
        <f t="shared" ca="1" si="246"/>
        <v>706.74279346460708</v>
      </c>
      <c r="K524" s="307">
        <f t="shared" ca="1" si="247"/>
        <v>-8.3279218764568501</v>
      </c>
      <c r="L524" s="304">
        <f t="shared" ca="1" si="232"/>
        <v>706.79185790226575</v>
      </c>
      <c r="M524" s="306">
        <f t="shared" ca="1" si="248"/>
        <v>-1.4897523697872024</v>
      </c>
      <c r="N524" s="304">
        <f t="shared" ca="1" si="249"/>
        <v>-85.356523308419426</v>
      </c>
      <c r="P524" s="310">
        <f t="shared" ca="1" si="250"/>
        <v>23</v>
      </c>
      <c r="Q524" s="304">
        <f t="shared" ca="1" si="251"/>
        <v>0</v>
      </c>
      <c r="R524" s="306">
        <f t="shared" ca="1" si="252"/>
        <v>0</v>
      </c>
      <c r="S524" s="307">
        <f t="shared" ca="1" si="253"/>
        <v>3.0549999999999997</v>
      </c>
      <c r="T524" s="304">
        <f t="shared" ca="1" si="233"/>
        <v>29.969549999999998</v>
      </c>
      <c r="U524" s="311">
        <f t="shared" ca="1" si="234"/>
        <v>0</v>
      </c>
      <c r="V524" s="306">
        <f t="shared" ca="1" si="235"/>
        <v>1.2260205954018049</v>
      </c>
      <c r="W524" s="304">
        <f t="shared" ca="1" si="236"/>
        <v>26.538663437222805</v>
      </c>
      <c r="Y524" s="314" t="str">
        <f t="shared" ca="1" si="254"/>
        <v/>
      </c>
      <c r="Z524" s="315" t="str">
        <f t="shared" ca="1" si="255"/>
        <v/>
      </c>
      <c r="AA524" s="316" t="str">
        <f t="shared" ca="1" si="256"/>
        <v/>
      </c>
      <c r="AC524" s="310" t="e">
        <f t="shared" ca="1" si="257"/>
        <v>#N/A</v>
      </c>
      <c r="AD524" s="323" t="e">
        <f t="shared" ca="1" si="258"/>
        <v>#N/A</v>
      </c>
      <c r="AE524" s="324" t="e">
        <f t="shared" ca="1" si="237"/>
        <v>#N/A</v>
      </c>
      <c r="AG524" s="306">
        <f t="shared" ca="1" si="259"/>
        <v>1.0908675004586179</v>
      </c>
      <c r="AH524" s="304">
        <f t="shared" ca="1" si="260"/>
        <v>-8.686932872647084</v>
      </c>
    </row>
    <row r="525" spans="1:34" x14ac:dyDescent="0.2">
      <c r="A525" s="347">
        <f t="shared" ca="1" si="238"/>
        <v>1E-4</v>
      </c>
      <c r="B525" s="304">
        <f t="shared" ca="1" si="239"/>
        <v>31.914400000000128</v>
      </c>
      <c r="D525" s="306">
        <f t="shared" ca="1" si="240"/>
        <v>-0.70325519491304977</v>
      </c>
      <c r="E525" s="307">
        <f t="shared" ca="1" si="241"/>
        <v>-1.1515526913688436</v>
      </c>
      <c r="F525" s="304">
        <f t="shared" ca="1" si="242"/>
        <v>1.3493114800412167</v>
      </c>
      <c r="G525" s="306">
        <f t="shared" ca="1" si="243"/>
        <v>8.3233020076192705</v>
      </c>
      <c r="H525" s="307">
        <f t="shared" ca="1" si="244"/>
        <v>-102.47711254952348</v>
      </c>
      <c r="I525" s="304">
        <f t="shared" ca="1" si="245"/>
        <v>102.81457072223635</v>
      </c>
      <c r="J525" s="306">
        <f t="shared" ca="1" si="246"/>
        <v>706.74279346460708</v>
      </c>
      <c r="K525" s="307">
        <f t="shared" ca="1" si="247"/>
        <v>-8.3381695819540393</v>
      </c>
      <c r="L525" s="304">
        <f t="shared" ca="1" si="232"/>
        <v>706.79197872226428</v>
      </c>
      <c r="M525" s="306">
        <f t="shared" ca="1" si="248"/>
        <v>-1.4897531422177801</v>
      </c>
      <c r="N525" s="304">
        <f t="shared" ca="1" si="249"/>
        <v>-85.356567565431504</v>
      </c>
      <c r="P525" s="310">
        <f t="shared" ca="1" si="250"/>
        <v>23</v>
      </c>
      <c r="Q525" s="304">
        <f t="shared" ca="1" si="251"/>
        <v>0</v>
      </c>
      <c r="R525" s="306">
        <f t="shared" ca="1" si="252"/>
        <v>0</v>
      </c>
      <c r="S525" s="307">
        <f t="shared" ca="1" si="253"/>
        <v>3.0549999999999997</v>
      </c>
      <c r="T525" s="304">
        <f t="shared" ca="1" si="233"/>
        <v>29.969549999999998</v>
      </c>
      <c r="U525" s="311">
        <f t="shared" ca="1" si="234"/>
        <v>0</v>
      </c>
      <c r="V525" s="306">
        <f t="shared" ca="1" si="235"/>
        <v>1.2260218517924664</v>
      </c>
      <c r="W525" s="304">
        <f t="shared" ca="1" si="236"/>
        <v>26.538746947362853</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1.0908407779736375</v>
      </c>
      <c r="AH525" s="304">
        <f t="shared" ca="1" si="260"/>
        <v>-8.6869602085835709</v>
      </c>
    </row>
    <row r="526" spans="1:34" x14ac:dyDescent="0.2">
      <c r="A526" s="347">
        <f t="shared" ca="1" si="238"/>
        <v>1E-4</v>
      </c>
      <c r="B526" s="304">
        <f t="shared" ca="1" si="239"/>
        <v>31.914500000000128</v>
      </c>
      <c r="D526" s="306">
        <f t="shared" ca="1" si="240"/>
        <v>-0.70325071980004572</v>
      </c>
      <c r="E526" s="307">
        <f t="shared" ca="1" si="241"/>
        <v>-1.1515249023150513</v>
      </c>
      <c r="F526" s="304">
        <f t="shared" ca="1" si="242"/>
        <v>1.3492854314602862</v>
      </c>
      <c r="G526" s="306">
        <f t="shared" ca="1" si="243"/>
        <v>8.3232316825472914</v>
      </c>
      <c r="H526" s="307">
        <f t="shared" ca="1" si="244"/>
        <v>-102.47722770201372</v>
      </c>
      <c r="I526" s="304">
        <f t="shared" ca="1" si="245"/>
        <v>102.81467980367263</v>
      </c>
      <c r="J526" s="306">
        <f t="shared" ca="1" si="246"/>
        <v>706.74279346460708</v>
      </c>
      <c r="K526" s="307">
        <f t="shared" ca="1" si="247"/>
        <v>-8.3484172989666163</v>
      </c>
      <c r="L526" s="304">
        <f t="shared" ca="1" si="232"/>
        <v>706.79209969095859</v>
      </c>
      <c r="M526" s="306">
        <f t="shared" ca="1" si="248"/>
        <v>-1.4897539146401926</v>
      </c>
      <c r="N526" s="304">
        <f t="shared" ca="1" si="249"/>
        <v>-85.356611821975733</v>
      </c>
      <c r="P526" s="310">
        <f t="shared" ca="1" si="250"/>
        <v>23</v>
      </c>
      <c r="Q526" s="304">
        <f t="shared" ca="1" si="251"/>
        <v>0</v>
      </c>
      <c r="R526" s="306">
        <f t="shared" ca="1" si="252"/>
        <v>0</v>
      </c>
      <c r="S526" s="307">
        <f t="shared" ca="1" si="253"/>
        <v>3.0549999999999997</v>
      </c>
      <c r="T526" s="304">
        <f t="shared" ca="1" si="233"/>
        <v>29.969549999999998</v>
      </c>
      <c r="U526" s="311">
        <f t="shared" ca="1" si="234"/>
        <v>0</v>
      </c>
      <c r="V526" s="306">
        <f t="shared" ca="1" si="235"/>
        <v>1.2260231081858273</v>
      </c>
      <c r="W526" s="304">
        <f t="shared" ca="1" si="236"/>
        <v>26.53883045635699</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1.0908140558514354</v>
      </c>
      <c r="AH526" s="304">
        <f t="shared" ca="1" si="260"/>
        <v>-8.6869875441449604</v>
      </c>
    </row>
    <row r="527" spans="1:34" x14ac:dyDescent="0.2">
      <c r="A527" s="347">
        <f t="shared" ca="1" si="238"/>
        <v>1E-4</v>
      </c>
      <c r="B527" s="304">
        <f t="shared" ca="1" si="239"/>
        <v>31.914600000000128</v>
      </c>
      <c r="D527" s="306">
        <f t="shared" ca="1" si="240"/>
        <v>-0.70324624468486463</v>
      </c>
      <c r="E527" s="307">
        <f t="shared" ca="1" si="241"/>
        <v>-1.1514971136426073</v>
      </c>
      <c r="F527" s="304">
        <f t="shared" ca="1" si="242"/>
        <v>1.3492593832879651</v>
      </c>
      <c r="G527" s="306">
        <f t="shared" ca="1" si="243"/>
        <v>8.3231613579228227</v>
      </c>
      <c r="H527" s="307">
        <f t="shared" ca="1" si="244"/>
        <v>-102.47734285172508</v>
      </c>
      <c r="I527" s="304">
        <f t="shared" ca="1" si="245"/>
        <v>102.8147888824367</v>
      </c>
      <c r="J527" s="306">
        <f t="shared" ca="1" si="246"/>
        <v>706.74279346460708</v>
      </c>
      <c r="K527" s="307">
        <f t="shared" ca="1" si="247"/>
        <v>-8.358665027494304</v>
      </c>
      <c r="L527" s="304">
        <f t="shared" ca="1" si="232"/>
        <v>706.79222080834916</v>
      </c>
      <c r="M527" s="306">
        <f t="shared" ca="1" si="248"/>
        <v>-1.4897546870544394</v>
      </c>
      <c r="N527" s="304">
        <f t="shared" ca="1" si="249"/>
        <v>-85.356656078052112</v>
      </c>
      <c r="P527" s="310">
        <f t="shared" ca="1" si="250"/>
        <v>23</v>
      </c>
      <c r="Q527" s="304">
        <f t="shared" ca="1" si="251"/>
        <v>0</v>
      </c>
      <c r="R527" s="306">
        <f t="shared" ca="1" si="252"/>
        <v>0</v>
      </c>
      <c r="S527" s="307">
        <f t="shared" ca="1" si="253"/>
        <v>3.0549999999999997</v>
      </c>
      <c r="T527" s="304">
        <f t="shared" ca="1" si="233"/>
        <v>29.969549999999998</v>
      </c>
      <c r="U527" s="311">
        <f t="shared" ca="1" si="234"/>
        <v>0</v>
      </c>
      <c r="V527" s="306">
        <f t="shared" ca="1" si="235"/>
        <v>1.2260243645818885</v>
      </c>
      <c r="W527" s="304">
        <f t="shared" ca="1" si="236"/>
        <v>26.538913964205225</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1.090787334092008</v>
      </c>
      <c r="AH527" s="304">
        <f t="shared" ca="1" si="260"/>
        <v>-8.687014879331258</v>
      </c>
    </row>
    <row r="528" spans="1:34" x14ac:dyDescent="0.2">
      <c r="A528" s="347">
        <f t="shared" ca="1" si="238"/>
        <v>1E-4</v>
      </c>
      <c r="B528" s="304">
        <f t="shared" ca="1" si="239"/>
        <v>31.914700000000128</v>
      </c>
      <c r="D528" s="306">
        <f t="shared" ca="1" si="240"/>
        <v>-0.70324176956751216</v>
      </c>
      <c r="E528" s="307">
        <f t="shared" ca="1" si="241"/>
        <v>-1.1514693253515151</v>
      </c>
      <c r="F528" s="304">
        <f t="shared" ca="1" si="242"/>
        <v>1.3492333355242596</v>
      </c>
      <c r="G528" s="306">
        <f t="shared" ca="1" si="243"/>
        <v>8.3230910337458663</v>
      </c>
      <c r="H528" s="307">
        <f t="shared" ca="1" si="244"/>
        <v>-102.47745799865761</v>
      </c>
      <c r="I528" s="304">
        <f t="shared" ca="1" si="245"/>
        <v>102.81489795852863</v>
      </c>
      <c r="J528" s="306">
        <f t="shared" ca="1" si="246"/>
        <v>706.74279346460708</v>
      </c>
      <c r="K528" s="307">
        <f t="shared" ca="1" si="247"/>
        <v>-8.3689127675368233</v>
      </c>
      <c r="L528" s="304">
        <f t="shared" ca="1" si="232"/>
        <v>706.79234207443631</v>
      </c>
      <c r="M528" s="306">
        <f t="shared" ca="1" si="248"/>
        <v>-1.4897554594605213</v>
      </c>
      <c r="N528" s="304">
        <f t="shared" ca="1" si="249"/>
        <v>-85.356700333660683</v>
      </c>
      <c r="P528" s="310">
        <f t="shared" ca="1" si="250"/>
        <v>23</v>
      </c>
      <c r="Q528" s="304">
        <f t="shared" ca="1" si="251"/>
        <v>0</v>
      </c>
      <c r="R528" s="306">
        <f t="shared" ca="1" si="252"/>
        <v>0</v>
      </c>
      <c r="S528" s="307">
        <f t="shared" ca="1" si="253"/>
        <v>3.0549999999999997</v>
      </c>
      <c r="T528" s="304">
        <f t="shared" ca="1" si="233"/>
        <v>29.969549999999998</v>
      </c>
      <c r="U528" s="311">
        <f t="shared" ca="1" si="234"/>
        <v>0</v>
      </c>
      <c r="V528" s="306">
        <f t="shared" ca="1" si="235"/>
        <v>1.226025620980649</v>
      </c>
      <c r="W528" s="304">
        <f t="shared" ca="1" si="236"/>
        <v>26.538997470907564</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1.0907606126953553</v>
      </c>
      <c r="AH528" s="304">
        <f t="shared" ca="1" si="260"/>
        <v>-8.6870422141424637</v>
      </c>
    </row>
    <row r="529" spans="1:34" x14ac:dyDescent="0.2">
      <c r="A529" s="347">
        <f t="shared" ca="1" si="238"/>
        <v>1E-4</v>
      </c>
      <c r="B529" s="304">
        <f t="shared" ca="1" si="239"/>
        <v>31.914800000000128</v>
      </c>
      <c r="D529" s="306">
        <f t="shared" ca="1" si="240"/>
        <v>-0.70323729444798222</v>
      </c>
      <c r="E529" s="307">
        <f t="shared" ca="1" si="241"/>
        <v>-1.1514415374417695</v>
      </c>
      <c r="F529" s="304">
        <f t="shared" ca="1" si="242"/>
        <v>1.3492072881691619</v>
      </c>
      <c r="G529" s="306">
        <f t="shared" ca="1" si="243"/>
        <v>8.3230207100164222</v>
      </c>
      <c r="H529" s="307">
        <f t="shared" ca="1" si="244"/>
        <v>-102.47757314281135</v>
      </c>
      <c r="I529" s="304">
        <f t="shared" ca="1" si="245"/>
        <v>102.81500703194847</v>
      </c>
      <c r="J529" s="306">
        <f t="shared" ca="1" si="246"/>
        <v>706.74279346460708</v>
      </c>
      <c r="K529" s="307">
        <f t="shared" ca="1" si="247"/>
        <v>-8.3791605190938974</v>
      </c>
      <c r="L529" s="304">
        <f t="shared" ca="1" si="232"/>
        <v>706.79246348922049</v>
      </c>
      <c r="M529" s="306">
        <f t="shared" ca="1" si="248"/>
        <v>-1.4897562318584379</v>
      </c>
      <c r="N529" s="304">
        <f t="shared" ca="1" si="249"/>
        <v>-85.356744588801405</v>
      </c>
      <c r="P529" s="310">
        <f t="shared" ca="1" si="250"/>
        <v>23</v>
      </c>
      <c r="Q529" s="304">
        <f t="shared" ca="1" si="251"/>
        <v>0</v>
      </c>
      <c r="R529" s="306">
        <f t="shared" ca="1" si="252"/>
        <v>0</v>
      </c>
      <c r="S529" s="307">
        <f t="shared" ca="1" si="253"/>
        <v>3.0549999999999997</v>
      </c>
      <c r="T529" s="304">
        <f t="shared" ca="1" si="233"/>
        <v>29.969549999999998</v>
      </c>
      <c r="U529" s="311">
        <f t="shared" ca="1" si="234"/>
        <v>0</v>
      </c>
      <c r="V529" s="306">
        <f t="shared" ca="1" si="235"/>
        <v>1.2260268773821099</v>
      </c>
      <c r="W529" s="304">
        <f t="shared" ca="1" si="236"/>
        <v>26.539080976464028</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1.0907338916614719</v>
      </c>
      <c r="AH529" s="304">
        <f t="shared" ca="1" si="260"/>
        <v>-8.6870695485785809</v>
      </c>
    </row>
    <row r="530" spans="1:34" x14ac:dyDescent="0.2">
      <c r="A530" s="347">
        <f t="shared" ca="1" si="238"/>
        <v>1E-4</v>
      </c>
      <c r="B530" s="304">
        <f t="shared" ca="1" si="239"/>
        <v>31.914900000000127</v>
      </c>
      <c r="D530" s="306">
        <f t="shared" ca="1" si="240"/>
        <v>-0.7032328193262829</v>
      </c>
      <c r="E530" s="307">
        <f t="shared" ca="1" si="241"/>
        <v>-1.1514137499133632</v>
      </c>
      <c r="F530" s="304">
        <f t="shared" ca="1" si="242"/>
        <v>1.3491812412226702</v>
      </c>
      <c r="G530" s="306">
        <f t="shared" ca="1" si="243"/>
        <v>8.3229503867344903</v>
      </c>
      <c r="H530" s="307">
        <f t="shared" ca="1" si="244"/>
        <v>-102.47768828418634</v>
      </c>
      <c r="I530" s="304">
        <f t="shared" ca="1" si="245"/>
        <v>102.81511610269624</v>
      </c>
      <c r="J530" s="306">
        <f t="shared" ca="1" si="246"/>
        <v>706.74279346460708</v>
      </c>
      <c r="K530" s="307">
        <f t="shared" ca="1" si="247"/>
        <v>-8.3894082821652471</v>
      </c>
      <c r="L530" s="304">
        <f t="shared" ca="1" si="232"/>
        <v>706.79258505270207</v>
      </c>
      <c r="M530" s="306">
        <f t="shared" ca="1" si="248"/>
        <v>-1.4897570042481898</v>
      </c>
      <c r="N530" s="304">
        <f t="shared" ca="1" si="249"/>
        <v>-85.356788843474334</v>
      </c>
      <c r="P530" s="310">
        <f t="shared" ca="1" si="250"/>
        <v>23</v>
      </c>
      <c r="Q530" s="304">
        <f t="shared" ca="1" si="251"/>
        <v>0</v>
      </c>
      <c r="R530" s="306">
        <f t="shared" ca="1" si="252"/>
        <v>0</v>
      </c>
      <c r="S530" s="307">
        <f t="shared" ca="1" si="253"/>
        <v>3.0549999999999997</v>
      </c>
      <c r="T530" s="304">
        <f t="shared" ca="1" si="233"/>
        <v>29.969549999999998</v>
      </c>
      <c r="U530" s="311">
        <f t="shared" ca="1" si="234"/>
        <v>0</v>
      </c>
      <c r="V530" s="306">
        <f t="shared" ca="1" si="235"/>
        <v>1.2260281337862704</v>
      </c>
      <c r="W530" s="304">
        <f t="shared" ca="1" si="236"/>
        <v>26.539164480874625</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1.0907071709903526</v>
      </c>
      <c r="AH530" s="304">
        <f t="shared" ca="1" si="260"/>
        <v>-8.6870968826396169</v>
      </c>
    </row>
    <row r="531" spans="1:34" x14ac:dyDescent="0.2">
      <c r="A531" s="347">
        <f t="shared" ca="1" si="238"/>
        <v>1E-4</v>
      </c>
      <c r="B531" s="304">
        <f t="shared" ca="1" si="239"/>
        <v>31.915000000000127</v>
      </c>
      <c r="D531" s="306">
        <f t="shared" ca="1" si="240"/>
        <v>-0.7032283442024081</v>
      </c>
      <c r="E531" s="307">
        <f t="shared" ca="1" si="241"/>
        <v>-1.1513859627662963</v>
      </c>
      <c r="F531" s="304">
        <f t="shared" ca="1" si="242"/>
        <v>1.349155194684782</v>
      </c>
      <c r="G531" s="306">
        <f t="shared" ca="1" si="243"/>
        <v>8.3228800639000706</v>
      </c>
      <c r="H531" s="307">
        <f t="shared" ca="1" si="244"/>
        <v>-102.47780342278261</v>
      </c>
      <c r="I531" s="304">
        <f t="shared" ca="1" si="245"/>
        <v>102.81522517077197</v>
      </c>
      <c r="J531" s="306">
        <f t="shared" ca="1" si="246"/>
        <v>706.74279346460708</v>
      </c>
      <c r="K531" s="307">
        <f t="shared" ca="1" si="247"/>
        <v>-8.3996560567505956</v>
      </c>
      <c r="L531" s="304">
        <f t="shared" ca="1" si="232"/>
        <v>706.7927067648817</v>
      </c>
      <c r="M531" s="306">
        <f t="shared" ca="1" si="248"/>
        <v>-1.4897577766297767</v>
      </c>
      <c r="N531" s="304">
        <f t="shared" ca="1" si="249"/>
        <v>-85.356833097679427</v>
      </c>
      <c r="P531" s="310">
        <f t="shared" ca="1" si="250"/>
        <v>23</v>
      </c>
      <c r="Q531" s="304">
        <f t="shared" ca="1" si="251"/>
        <v>0</v>
      </c>
      <c r="R531" s="306">
        <f t="shared" ca="1" si="252"/>
        <v>0</v>
      </c>
      <c r="S531" s="307">
        <f t="shared" ca="1" si="253"/>
        <v>3.0549999999999997</v>
      </c>
      <c r="T531" s="304">
        <f t="shared" ca="1" si="233"/>
        <v>29.969549999999998</v>
      </c>
      <c r="U531" s="311">
        <f t="shared" ca="1" si="234"/>
        <v>0</v>
      </c>
      <c r="V531" s="306">
        <f t="shared" ca="1" si="235"/>
        <v>1.2260293901931305</v>
      </c>
      <c r="W531" s="304">
        <f t="shared" ca="1" si="236"/>
        <v>26.539247984139347</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1.0906804506819938</v>
      </c>
      <c r="AH531" s="304">
        <f t="shared" ca="1" si="260"/>
        <v>-8.6871242163255733</v>
      </c>
    </row>
    <row r="532" spans="1:34" x14ac:dyDescent="0.2">
      <c r="A532" s="347">
        <f t="shared" ca="1" si="238"/>
        <v>1E-4</v>
      </c>
      <c r="B532" s="304">
        <f t="shared" ca="1" si="239"/>
        <v>31.915100000000127</v>
      </c>
      <c r="D532" s="306">
        <f t="shared" ca="1" si="240"/>
        <v>-0.70322386907636292</v>
      </c>
      <c r="E532" s="307">
        <f t="shared" ca="1" si="241"/>
        <v>-1.1513581760005671</v>
      </c>
      <c r="F532" s="304">
        <f t="shared" ca="1" si="242"/>
        <v>1.3491291485554979</v>
      </c>
      <c r="G532" s="306">
        <f t="shared" ca="1" si="243"/>
        <v>8.3228097415131632</v>
      </c>
      <c r="H532" s="307">
        <f t="shared" ca="1" si="244"/>
        <v>-102.47791855860021</v>
      </c>
      <c r="I532" s="304">
        <f t="shared" ca="1" si="245"/>
        <v>102.8153342361757</v>
      </c>
      <c r="J532" s="306">
        <f t="shared" ca="1" si="246"/>
        <v>706.74279346460708</v>
      </c>
      <c r="K532" s="307">
        <f t="shared" ca="1" si="247"/>
        <v>-8.4099038428496655</v>
      </c>
      <c r="L532" s="304">
        <f t="shared" ca="1" si="232"/>
        <v>706.79282862575951</v>
      </c>
      <c r="M532" s="306">
        <f t="shared" ca="1" si="248"/>
        <v>-1.4897585490031988</v>
      </c>
      <c r="N532" s="304">
        <f t="shared" ca="1" si="249"/>
        <v>-85.356877351416728</v>
      </c>
      <c r="P532" s="310">
        <f t="shared" ca="1" si="250"/>
        <v>23</v>
      </c>
      <c r="Q532" s="304">
        <f t="shared" ca="1" si="251"/>
        <v>0</v>
      </c>
      <c r="R532" s="306">
        <f t="shared" ca="1" si="252"/>
        <v>0</v>
      </c>
      <c r="S532" s="307">
        <f t="shared" ca="1" si="253"/>
        <v>3.0549999999999997</v>
      </c>
      <c r="T532" s="304">
        <f t="shared" ca="1" si="233"/>
        <v>29.969549999999998</v>
      </c>
      <c r="U532" s="311">
        <f t="shared" ca="1" si="234"/>
        <v>0</v>
      </c>
      <c r="V532" s="306">
        <f t="shared" ca="1" si="235"/>
        <v>1.2260306466026905</v>
      </c>
      <c r="W532" s="304">
        <f t="shared" ca="1" si="236"/>
        <v>26.539331486258234</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1.0906537307364008</v>
      </c>
      <c r="AH532" s="304">
        <f t="shared" ca="1" si="260"/>
        <v>-8.6871515496364484</v>
      </c>
    </row>
    <row r="533" spans="1:34" x14ac:dyDescent="0.2">
      <c r="A533" s="347">
        <f t="shared" ca="1" si="238"/>
        <v>1E-4</v>
      </c>
      <c r="B533" s="304">
        <f t="shared" ca="1" si="239"/>
        <v>31.915200000000127</v>
      </c>
      <c r="D533" s="306">
        <f t="shared" ca="1" si="240"/>
        <v>-0.70321939394814825</v>
      </c>
      <c r="E533" s="307">
        <f t="shared" ca="1" si="241"/>
        <v>-1.1513303896161666</v>
      </c>
      <c r="F533" s="304">
        <f t="shared" ca="1" si="242"/>
        <v>1.3491031028348111</v>
      </c>
      <c r="G533" s="306">
        <f t="shared" ca="1" si="243"/>
        <v>8.3227394195737681</v>
      </c>
      <c r="H533" s="307">
        <f t="shared" ca="1" si="244"/>
        <v>-102.47803369163917</v>
      </c>
      <c r="I533" s="304">
        <f t="shared" ca="1" si="245"/>
        <v>102.81544329890748</v>
      </c>
      <c r="J533" s="306">
        <f t="shared" ca="1" si="246"/>
        <v>706.74279346460708</v>
      </c>
      <c r="K533" s="307">
        <f t="shared" ca="1" si="247"/>
        <v>-8.4201516404621781</v>
      </c>
      <c r="L533" s="304">
        <f t="shared" ca="1" si="232"/>
        <v>706.79295063533607</v>
      </c>
      <c r="M533" s="306">
        <f t="shared" ca="1" si="248"/>
        <v>-1.4897593213684563</v>
      </c>
      <c r="N533" s="304">
        <f t="shared" ca="1" si="249"/>
        <v>-85.356921604686221</v>
      </c>
      <c r="P533" s="310">
        <f t="shared" ca="1" si="250"/>
        <v>23</v>
      </c>
      <c r="Q533" s="304">
        <f t="shared" ca="1" si="251"/>
        <v>0</v>
      </c>
      <c r="R533" s="306">
        <f t="shared" ca="1" si="252"/>
        <v>0</v>
      </c>
      <c r="S533" s="307">
        <f t="shared" ca="1" si="253"/>
        <v>3.0549999999999997</v>
      </c>
      <c r="T533" s="304">
        <f t="shared" ca="1" si="233"/>
        <v>29.969549999999998</v>
      </c>
      <c r="U533" s="311">
        <f t="shared" ca="1" si="234"/>
        <v>0</v>
      </c>
      <c r="V533" s="306">
        <f t="shared" ca="1" si="235"/>
        <v>1.2260319030149498</v>
      </c>
      <c r="W533" s="304">
        <f t="shared" ca="1" si="236"/>
        <v>26.539414987231268</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1.0906270111535576</v>
      </c>
      <c r="AH533" s="304">
        <f t="shared" ca="1" si="260"/>
        <v>-8.6871788825722547</v>
      </c>
    </row>
    <row r="534" spans="1:34" x14ac:dyDescent="0.2">
      <c r="A534" s="347">
        <f t="shared" ca="1" si="238"/>
        <v>1E-4</v>
      </c>
      <c r="B534" s="304">
        <f t="shared" ca="1" si="239"/>
        <v>31.915300000000126</v>
      </c>
      <c r="D534" s="306">
        <f t="shared" ca="1" si="240"/>
        <v>-0.70321491881776299</v>
      </c>
      <c r="E534" s="307">
        <f t="shared" ca="1" si="241"/>
        <v>-1.1513026036131002</v>
      </c>
      <c r="F534" s="304">
        <f t="shared" ca="1" si="242"/>
        <v>1.349077057522726</v>
      </c>
      <c r="G534" s="306">
        <f t="shared" ca="1" si="243"/>
        <v>8.3226690980818869</v>
      </c>
      <c r="H534" s="307">
        <f t="shared" ca="1" si="244"/>
        <v>-102.47814882189952</v>
      </c>
      <c r="I534" s="304">
        <f t="shared" ca="1" si="245"/>
        <v>102.81555235896734</v>
      </c>
      <c r="J534" s="306">
        <f t="shared" ca="1" si="246"/>
        <v>706.74279346460708</v>
      </c>
      <c r="K534" s="307">
        <f t="shared" ca="1" si="247"/>
        <v>-8.4303994495878545</v>
      </c>
      <c r="L534" s="304">
        <f t="shared" ca="1" si="232"/>
        <v>706.79307279361183</v>
      </c>
      <c r="M534" s="306">
        <f t="shared" ca="1" si="248"/>
        <v>-1.4897600937255493</v>
      </c>
      <c r="N534" s="304">
        <f t="shared" ca="1" si="249"/>
        <v>-85.356965857487936</v>
      </c>
      <c r="P534" s="310">
        <f t="shared" ca="1" si="250"/>
        <v>23</v>
      </c>
      <c r="Q534" s="304">
        <f t="shared" ca="1" si="251"/>
        <v>0</v>
      </c>
      <c r="R534" s="306">
        <f t="shared" ca="1" si="252"/>
        <v>0</v>
      </c>
      <c r="S534" s="307">
        <f t="shared" ca="1" si="253"/>
        <v>3.0549999999999997</v>
      </c>
      <c r="T534" s="304">
        <f t="shared" ca="1" si="233"/>
        <v>29.969549999999998</v>
      </c>
      <c r="U534" s="311">
        <f t="shared" ca="1" si="234"/>
        <v>0</v>
      </c>
      <c r="V534" s="306">
        <f t="shared" ca="1" si="235"/>
        <v>1.2260331594299094</v>
      </c>
      <c r="W534" s="304">
        <f t="shared" ca="1" si="236"/>
        <v>26.539498487058484</v>
      </c>
      <c r="Y534" s="314" t="str">
        <f t="shared" ca="1" si="254"/>
        <v/>
      </c>
      <c r="Z534" s="315" t="str">
        <f t="shared" ca="1" si="255"/>
        <v/>
      </c>
      <c r="AA534" s="316" t="str">
        <f t="shared" ca="1" si="256"/>
        <v/>
      </c>
      <c r="AC534" s="310" t="e">
        <f t="shared" ca="1" si="257"/>
        <v>#N/A</v>
      </c>
      <c r="AD534" s="323" t="e">
        <f t="shared" ca="1" si="258"/>
        <v>#N/A</v>
      </c>
      <c r="AE534" s="324" t="e">
        <f t="shared" ca="1" si="237"/>
        <v>#N/A</v>
      </c>
      <c r="AG534" s="306">
        <f t="shared" ca="1" si="259"/>
        <v>1.090600291933475</v>
      </c>
      <c r="AH534" s="304">
        <f t="shared" ca="1" si="260"/>
        <v>-8.687206215132985</v>
      </c>
    </row>
    <row r="535" spans="1:34" x14ac:dyDescent="0.2">
      <c r="A535" s="347">
        <f t="shared" ca="1" si="238"/>
        <v>1E-4</v>
      </c>
      <c r="B535" s="304">
        <f t="shared" ca="1" si="239"/>
        <v>31.915400000000126</v>
      </c>
      <c r="D535" s="306">
        <f t="shared" ca="1" si="240"/>
        <v>-0.70321044368520969</v>
      </c>
      <c r="E535" s="307">
        <f t="shared" ca="1" si="241"/>
        <v>-1.1512748179913537</v>
      </c>
      <c r="F535" s="304">
        <f t="shared" ca="1" si="242"/>
        <v>1.3490510126192314</v>
      </c>
      <c r="G535" s="306">
        <f t="shared" ca="1" si="243"/>
        <v>8.322598777037518</v>
      </c>
      <c r="H535" s="307">
        <f t="shared" ca="1" si="244"/>
        <v>-102.47826394938133</v>
      </c>
      <c r="I535" s="304">
        <f t="shared" ca="1" si="245"/>
        <v>102.81566141635531</v>
      </c>
      <c r="J535" s="306">
        <f t="shared" ca="1" si="246"/>
        <v>706.74279346460708</v>
      </c>
      <c r="K535" s="307">
        <f t="shared" ca="1" si="247"/>
        <v>-8.4406472702264193</v>
      </c>
      <c r="L535" s="304">
        <f t="shared" ca="1" si="232"/>
        <v>706.79319510058713</v>
      </c>
      <c r="M535" s="306">
        <f t="shared" ca="1" si="248"/>
        <v>-1.4897608660744781</v>
      </c>
      <c r="N535" s="304">
        <f t="shared" ca="1" si="249"/>
        <v>-85.357010109821857</v>
      </c>
      <c r="P535" s="310">
        <f t="shared" ca="1" si="250"/>
        <v>23</v>
      </c>
      <c r="Q535" s="304">
        <f t="shared" ca="1" si="251"/>
        <v>0</v>
      </c>
      <c r="R535" s="306">
        <f t="shared" ca="1" si="252"/>
        <v>0</v>
      </c>
      <c r="S535" s="307">
        <f t="shared" ca="1" si="253"/>
        <v>3.0549999999999997</v>
      </c>
      <c r="T535" s="304">
        <f t="shared" ca="1" si="233"/>
        <v>29.969549999999998</v>
      </c>
      <c r="U535" s="311">
        <f t="shared" ca="1" si="234"/>
        <v>0</v>
      </c>
      <c r="V535" s="306">
        <f t="shared" ca="1" si="235"/>
        <v>1.2260344158475676</v>
      </c>
      <c r="W535" s="304">
        <f t="shared" ca="1" si="236"/>
        <v>26.539581985739858</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1.0905735730761386</v>
      </c>
      <c r="AH535" s="304">
        <f t="shared" ca="1" si="260"/>
        <v>-8.6872335473186535</v>
      </c>
    </row>
    <row r="536" spans="1:34" x14ac:dyDescent="0.2">
      <c r="A536" s="347">
        <f t="shared" ca="1" si="238"/>
        <v>1E-4</v>
      </c>
      <c r="B536" s="304">
        <f t="shared" ca="1" si="239"/>
        <v>31.915500000000126</v>
      </c>
      <c r="D536" s="306">
        <f t="shared" ca="1" si="240"/>
        <v>-0.70320596855048578</v>
      </c>
      <c r="E536" s="307">
        <f t="shared" ca="1" si="241"/>
        <v>-1.1512470327509341</v>
      </c>
      <c r="F536" s="304">
        <f t="shared" ca="1" si="242"/>
        <v>1.3490249681243327</v>
      </c>
      <c r="G536" s="306">
        <f t="shared" ca="1" si="243"/>
        <v>8.3225284564406632</v>
      </c>
      <c r="H536" s="307">
        <f t="shared" ca="1" si="244"/>
        <v>-102.4783790740846</v>
      </c>
      <c r="I536" s="304">
        <f t="shared" ca="1" si="245"/>
        <v>102.81577047107145</v>
      </c>
      <c r="J536" s="306">
        <f t="shared" ca="1" si="246"/>
        <v>706.74279346460708</v>
      </c>
      <c r="K536" s="307">
        <f t="shared" ca="1" si="247"/>
        <v>-8.4508951023775918</v>
      </c>
      <c r="L536" s="304">
        <f t="shared" ca="1" si="232"/>
        <v>706.79331755626242</v>
      </c>
      <c r="M536" s="306">
        <f t="shared" ca="1" si="248"/>
        <v>-1.4897616384152426</v>
      </c>
      <c r="N536" s="304">
        <f t="shared" ca="1" si="249"/>
        <v>-85.357054361688014</v>
      </c>
      <c r="P536" s="310">
        <f t="shared" ca="1" si="250"/>
        <v>23</v>
      </c>
      <c r="Q536" s="304">
        <f t="shared" ca="1" si="251"/>
        <v>0</v>
      </c>
      <c r="R536" s="306">
        <f t="shared" ca="1" si="252"/>
        <v>0</v>
      </c>
      <c r="S536" s="307">
        <f t="shared" ca="1" si="253"/>
        <v>3.0549999999999997</v>
      </c>
      <c r="T536" s="304">
        <f t="shared" ca="1" si="233"/>
        <v>29.969549999999998</v>
      </c>
      <c r="U536" s="311">
        <f t="shared" ca="1" si="234"/>
        <v>0</v>
      </c>
      <c r="V536" s="306">
        <f t="shared" ca="1" si="235"/>
        <v>1.2260356722679262</v>
      </c>
      <c r="W536" s="304">
        <f t="shared" ca="1" si="236"/>
        <v>26.539665483275453</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1.0905468545815555</v>
      </c>
      <c r="AH536" s="304">
        <f t="shared" ca="1" si="260"/>
        <v>-8.6872608791292514</v>
      </c>
    </row>
    <row r="537" spans="1:34" x14ac:dyDescent="0.2">
      <c r="A537" s="347">
        <f t="shared" ca="1" si="238"/>
        <v>1E-4</v>
      </c>
      <c r="B537" s="304">
        <f t="shared" ca="1" si="239"/>
        <v>31.915600000000126</v>
      </c>
      <c r="D537" s="306">
        <f t="shared" ca="1" si="240"/>
        <v>-0.70320149341359561</v>
      </c>
      <c r="E537" s="307">
        <f t="shared" ca="1" si="241"/>
        <v>-1.1512192478918255</v>
      </c>
      <c r="F537" s="304">
        <f t="shared" ca="1" si="242"/>
        <v>1.3489989240380185</v>
      </c>
      <c r="G537" s="306">
        <f t="shared" ca="1" si="243"/>
        <v>8.3224581362913224</v>
      </c>
      <c r="H537" s="307">
        <f t="shared" ca="1" si="244"/>
        <v>-102.47849419600939</v>
      </c>
      <c r="I537" s="304">
        <f t="shared" ca="1" si="245"/>
        <v>102.81587952311575</v>
      </c>
      <c r="J537" s="306">
        <f t="shared" ca="1" si="246"/>
        <v>706.74279346460708</v>
      </c>
      <c r="K537" s="307">
        <f t="shared" ca="1" si="247"/>
        <v>-8.4611429460410967</v>
      </c>
      <c r="L537" s="304">
        <f t="shared" ca="1" si="232"/>
        <v>706.79344016063817</v>
      </c>
      <c r="M537" s="306">
        <f t="shared" ca="1" si="248"/>
        <v>-1.4897624107478427</v>
      </c>
      <c r="N537" s="304">
        <f t="shared" ca="1" si="249"/>
        <v>-85.357098613086379</v>
      </c>
      <c r="P537" s="310">
        <f t="shared" ca="1" si="250"/>
        <v>23</v>
      </c>
      <c r="Q537" s="304">
        <f t="shared" ca="1" si="251"/>
        <v>0</v>
      </c>
      <c r="R537" s="306">
        <f t="shared" ca="1" si="252"/>
        <v>0</v>
      </c>
      <c r="S537" s="307">
        <f t="shared" ca="1" si="253"/>
        <v>3.0549999999999997</v>
      </c>
      <c r="T537" s="304">
        <f t="shared" ca="1" si="233"/>
        <v>29.969549999999998</v>
      </c>
      <c r="U537" s="311">
        <f t="shared" ca="1" si="234"/>
        <v>0</v>
      </c>
      <c r="V537" s="306">
        <f t="shared" ca="1" si="235"/>
        <v>1.2260369286909842</v>
      </c>
      <c r="W537" s="304">
        <f t="shared" ca="1" si="236"/>
        <v>26.539748979665234</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1.0905201364497099</v>
      </c>
      <c r="AH537" s="304">
        <f t="shared" ca="1" si="260"/>
        <v>-8.6872882105647964</v>
      </c>
    </row>
    <row r="538" spans="1:34" x14ac:dyDescent="0.2">
      <c r="A538" s="347">
        <f t="shared" ca="1" si="238"/>
        <v>1E-4</v>
      </c>
      <c r="B538" s="304">
        <f t="shared" ca="1" si="239"/>
        <v>31.915700000000125</v>
      </c>
      <c r="D538" s="306">
        <f t="shared" ca="1" si="240"/>
        <v>-0.70319701827454062</v>
      </c>
      <c r="E538" s="307">
        <f t="shared" ca="1" si="241"/>
        <v>-1.1511914634140368</v>
      </c>
      <c r="F538" s="304">
        <f t="shared" ca="1" si="242"/>
        <v>1.3489728803602969</v>
      </c>
      <c r="G538" s="306">
        <f t="shared" ca="1" si="243"/>
        <v>8.3223878165894956</v>
      </c>
      <c r="H538" s="307">
        <f t="shared" ca="1" si="244"/>
        <v>-102.47860931515574</v>
      </c>
      <c r="I538" s="304">
        <f t="shared" ca="1" si="245"/>
        <v>102.81598857248829</v>
      </c>
      <c r="J538" s="306">
        <f t="shared" ca="1" si="246"/>
        <v>706.74279346460708</v>
      </c>
      <c r="K538" s="307">
        <f t="shared" ca="1" si="247"/>
        <v>-8.4713908012166552</v>
      </c>
      <c r="L538" s="304">
        <f t="shared" ca="1" si="232"/>
        <v>706.79356291371471</v>
      </c>
      <c r="M538" s="306">
        <f t="shared" ca="1" si="248"/>
        <v>-1.4897631830722788</v>
      </c>
      <c r="N538" s="304">
        <f t="shared" ca="1" si="249"/>
        <v>-85.357142864016978</v>
      </c>
      <c r="P538" s="310">
        <f t="shared" ca="1" si="250"/>
        <v>23</v>
      </c>
      <c r="Q538" s="304">
        <f t="shared" ca="1" si="251"/>
        <v>0</v>
      </c>
      <c r="R538" s="306">
        <f t="shared" ca="1" si="252"/>
        <v>0</v>
      </c>
      <c r="S538" s="307">
        <f t="shared" ca="1" si="253"/>
        <v>3.0549999999999997</v>
      </c>
      <c r="T538" s="304">
        <f t="shared" ca="1" si="233"/>
        <v>29.969549999999998</v>
      </c>
      <c r="U538" s="311">
        <f t="shared" ca="1" si="234"/>
        <v>0</v>
      </c>
      <c r="V538" s="306">
        <f t="shared" ca="1" si="235"/>
        <v>1.2260381851167415</v>
      </c>
      <c r="W538" s="304">
        <f t="shared" ca="1" si="236"/>
        <v>26.539832474909222</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1.0904934186806106</v>
      </c>
      <c r="AH538" s="304">
        <f t="shared" ca="1" si="260"/>
        <v>-8.6873155416252814</v>
      </c>
    </row>
    <row r="539" spans="1:34" x14ac:dyDescent="0.2">
      <c r="A539" s="347">
        <f t="shared" ca="1" si="238"/>
        <v>1E-4</v>
      </c>
      <c r="B539" s="304">
        <f t="shared" ca="1" si="239"/>
        <v>31.915800000000125</v>
      </c>
      <c r="D539" s="306">
        <f t="shared" ca="1" si="240"/>
        <v>-0.7031925431333188</v>
      </c>
      <c r="E539" s="307">
        <f t="shared" ca="1" si="241"/>
        <v>-1.1511636793175608</v>
      </c>
      <c r="F539" s="304">
        <f t="shared" ca="1" si="242"/>
        <v>1.3489468370911615</v>
      </c>
      <c r="G539" s="306">
        <f t="shared" ca="1" si="243"/>
        <v>8.3223174973351828</v>
      </c>
      <c r="H539" s="307">
        <f t="shared" ca="1" si="244"/>
        <v>-102.47872443152367</v>
      </c>
      <c r="I539" s="304">
        <f t="shared" ca="1" si="245"/>
        <v>102.81609761918908</v>
      </c>
      <c r="J539" s="306">
        <f t="shared" ca="1" si="246"/>
        <v>706.74279346460708</v>
      </c>
      <c r="K539" s="307">
        <f t="shared" ca="1" si="247"/>
        <v>-8.4816386679039883</v>
      </c>
      <c r="L539" s="304">
        <f t="shared" ca="1" si="232"/>
        <v>706.79368581549249</v>
      </c>
      <c r="M539" s="306">
        <f t="shared" ca="1" si="248"/>
        <v>-1.4897639553885511</v>
      </c>
      <c r="N539" s="304">
        <f t="shared" ca="1" si="249"/>
        <v>-85.357187114479828</v>
      </c>
      <c r="P539" s="310">
        <f t="shared" ca="1" si="250"/>
        <v>23</v>
      </c>
      <c r="Q539" s="304">
        <f t="shared" ca="1" si="251"/>
        <v>0</v>
      </c>
      <c r="R539" s="306">
        <f t="shared" ca="1" si="252"/>
        <v>0</v>
      </c>
      <c r="S539" s="307">
        <f t="shared" ca="1" si="253"/>
        <v>3.0549999999999997</v>
      </c>
      <c r="T539" s="304">
        <f t="shared" ca="1" si="233"/>
        <v>29.969549999999998</v>
      </c>
      <c r="U539" s="311">
        <f t="shared" ca="1" si="234"/>
        <v>0</v>
      </c>
      <c r="V539" s="306">
        <f t="shared" ca="1" si="235"/>
        <v>1.2260394415451987</v>
      </c>
      <c r="W539" s="304">
        <f t="shared" ca="1" si="236"/>
        <v>26.539915969007431</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1.0904667012742486</v>
      </c>
      <c r="AH539" s="304">
        <f t="shared" ca="1" si="260"/>
        <v>-8.6873428723107118</v>
      </c>
    </row>
    <row r="540" spans="1:34" x14ac:dyDescent="0.2">
      <c r="A540" s="347">
        <f t="shared" ca="1" si="238"/>
        <v>1E-4</v>
      </c>
      <c r="B540" s="304">
        <f t="shared" ca="1" si="239"/>
        <v>31.915900000000125</v>
      </c>
      <c r="D540" s="306">
        <f t="shared" ca="1" si="240"/>
        <v>-0.70318806798993183</v>
      </c>
      <c r="E540" s="307">
        <f t="shared" ca="1" si="241"/>
        <v>-1.1511358956023923</v>
      </c>
      <c r="F540" s="304">
        <f t="shared" ca="1" si="242"/>
        <v>1.3489207942306083</v>
      </c>
      <c r="G540" s="306">
        <f t="shared" ca="1" si="243"/>
        <v>8.322247178528384</v>
      </c>
      <c r="H540" s="307">
        <f t="shared" ca="1" si="244"/>
        <v>-102.47883954511323</v>
      </c>
      <c r="I540" s="304">
        <f t="shared" ca="1" si="245"/>
        <v>102.81620666321817</v>
      </c>
      <c r="J540" s="306">
        <f t="shared" ca="1" si="246"/>
        <v>706.74279346460708</v>
      </c>
      <c r="K540" s="307">
        <f t="shared" ca="1" si="247"/>
        <v>-8.4918865461028208</v>
      </c>
      <c r="L540" s="304">
        <f t="shared" ca="1" si="232"/>
        <v>706.79380886597198</v>
      </c>
      <c r="M540" s="306">
        <f t="shared" ca="1" si="248"/>
        <v>-1.4897647276966595</v>
      </c>
      <c r="N540" s="304">
        <f t="shared" ca="1" si="249"/>
        <v>-85.357231364474927</v>
      </c>
      <c r="P540" s="310">
        <f t="shared" ca="1" si="250"/>
        <v>23</v>
      </c>
      <c r="Q540" s="304">
        <f t="shared" ca="1" si="251"/>
        <v>0</v>
      </c>
      <c r="R540" s="306">
        <f t="shared" ca="1" si="252"/>
        <v>0</v>
      </c>
      <c r="S540" s="307">
        <f t="shared" ca="1" si="253"/>
        <v>3.0549999999999997</v>
      </c>
      <c r="T540" s="304">
        <f t="shared" ca="1" si="233"/>
        <v>29.969549999999998</v>
      </c>
      <c r="U540" s="311">
        <f t="shared" ca="1" si="234"/>
        <v>0</v>
      </c>
      <c r="V540" s="306">
        <f t="shared" ca="1" si="235"/>
        <v>1.226040697976355</v>
      </c>
      <c r="W540" s="304">
        <f t="shared" ca="1" si="236"/>
        <v>26.539999461959869</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1.0904399842306223</v>
      </c>
      <c r="AH540" s="304">
        <f t="shared" ca="1" si="260"/>
        <v>-8.6873702026210911</v>
      </c>
    </row>
    <row r="541" spans="1:34" x14ac:dyDescent="0.2">
      <c r="A541" s="347">
        <f t="shared" ca="1" si="238"/>
        <v>1E-4</v>
      </c>
      <c r="B541" s="304">
        <f t="shared" ca="1" si="239"/>
        <v>31.916000000000125</v>
      </c>
      <c r="D541" s="306">
        <f t="shared" ca="1" si="240"/>
        <v>-0.7031835928443817</v>
      </c>
      <c r="E541" s="307">
        <f t="shared" ca="1" si="241"/>
        <v>-1.1511081122685294</v>
      </c>
      <c r="F541" s="304">
        <f t="shared" ca="1" si="242"/>
        <v>1.3488947517786369</v>
      </c>
      <c r="G541" s="306">
        <f t="shared" ca="1" si="243"/>
        <v>8.3221768601690993</v>
      </c>
      <c r="H541" s="307">
        <f t="shared" ca="1" si="244"/>
        <v>-102.47895465592445</v>
      </c>
      <c r="I541" s="304">
        <f t="shared" ca="1" si="245"/>
        <v>102.81631570457557</v>
      </c>
      <c r="J541" s="306">
        <f t="shared" ca="1" si="246"/>
        <v>706.74279346460708</v>
      </c>
      <c r="K541" s="307">
        <f t="shared" ca="1" si="247"/>
        <v>-8.5021344358128719</v>
      </c>
      <c r="L541" s="304">
        <f t="shared" ca="1" si="232"/>
        <v>706.79393206515351</v>
      </c>
      <c r="M541" s="306">
        <f t="shared" ca="1" si="248"/>
        <v>-1.4897654999966043</v>
      </c>
      <c r="N541" s="304">
        <f t="shared" ca="1" si="249"/>
        <v>-85.35727561400229</v>
      </c>
      <c r="P541" s="310">
        <f t="shared" ca="1" si="250"/>
        <v>23</v>
      </c>
      <c r="Q541" s="304">
        <f t="shared" ca="1" si="251"/>
        <v>0</v>
      </c>
      <c r="R541" s="306">
        <f t="shared" ca="1" si="252"/>
        <v>0</v>
      </c>
      <c r="S541" s="307">
        <f t="shared" ca="1" si="253"/>
        <v>3.0549999999999997</v>
      </c>
      <c r="T541" s="304">
        <f t="shared" ca="1" si="233"/>
        <v>29.969549999999998</v>
      </c>
      <c r="U541" s="311">
        <f t="shared" ca="1" si="234"/>
        <v>0</v>
      </c>
      <c r="V541" s="306">
        <f t="shared" ca="1" si="235"/>
        <v>1.2260419544102108</v>
      </c>
      <c r="W541" s="304">
        <f t="shared" ca="1" si="236"/>
        <v>26.540082953766536</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1.0904132675497298</v>
      </c>
      <c r="AH541" s="304">
        <f t="shared" ca="1" si="260"/>
        <v>-8.6873975325564228</v>
      </c>
    </row>
    <row r="542" spans="1:34" x14ac:dyDescent="0.2">
      <c r="A542" s="347">
        <f t="shared" ca="1" si="238"/>
        <v>1E-4</v>
      </c>
      <c r="B542" s="304">
        <f t="shared" ca="1" si="239"/>
        <v>31.916100000000124</v>
      </c>
      <c r="D542" s="306">
        <f t="shared" ca="1" si="240"/>
        <v>-0.70317911769666619</v>
      </c>
      <c r="E542" s="307">
        <f t="shared" ca="1" si="241"/>
        <v>-1.1510803293159704</v>
      </c>
      <c r="F542" s="304">
        <f t="shared" ca="1" si="242"/>
        <v>1.348868709735245</v>
      </c>
      <c r="G542" s="306">
        <f t="shared" ca="1" si="243"/>
        <v>8.3221065422573304</v>
      </c>
      <c r="H542" s="307">
        <f t="shared" ca="1" si="244"/>
        <v>-102.47906976395738</v>
      </c>
      <c r="I542" s="304">
        <f t="shared" ca="1" si="245"/>
        <v>102.81642474326136</v>
      </c>
      <c r="J542" s="306">
        <f t="shared" ca="1" si="246"/>
        <v>706.74279346460708</v>
      </c>
      <c r="K542" s="307">
        <f t="shared" ca="1" si="247"/>
        <v>-8.5123823370338663</v>
      </c>
      <c r="L542" s="304">
        <f t="shared" ca="1" si="232"/>
        <v>706.79405541303765</v>
      </c>
      <c r="M542" s="306">
        <f t="shared" ca="1" si="248"/>
        <v>-1.4897662722883853</v>
      </c>
      <c r="N542" s="304">
        <f t="shared" ca="1" si="249"/>
        <v>-85.357319863061889</v>
      </c>
      <c r="P542" s="310">
        <f t="shared" ca="1" si="250"/>
        <v>23</v>
      </c>
      <c r="Q542" s="304">
        <f t="shared" ca="1" si="251"/>
        <v>0</v>
      </c>
      <c r="R542" s="306">
        <f t="shared" ca="1" si="252"/>
        <v>0</v>
      </c>
      <c r="S542" s="307">
        <f t="shared" ca="1" si="253"/>
        <v>3.0549999999999997</v>
      </c>
      <c r="T542" s="304">
        <f t="shared" ca="1" si="233"/>
        <v>29.969549999999998</v>
      </c>
      <c r="U542" s="311">
        <f t="shared" ca="1" si="234"/>
        <v>0</v>
      </c>
      <c r="V542" s="306">
        <f t="shared" ca="1" si="235"/>
        <v>1.226043210846766</v>
      </c>
      <c r="W542" s="304">
        <f t="shared" ca="1" si="236"/>
        <v>26.540166444427474</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1.0903865512315711</v>
      </c>
      <c r="AH542" s="304">
        <f t="shared" ca="1" si="260"/>
        <v>-8.6874248621167069</v>
      </c>
    </row>
    <row r="543" spans="1:34" x14ac:dyDescent="0.2">
      <c r="A543" s="347">
        <f t="shared" ca="1" si="238"/>
        <v>1E-4</v>
      </c>
      <c r="B543" s="304">
        <f t="shared" ca="1" si="239"/>
        <v>31.916200000000124</v>
      </c>
      <c r="D543" s="306">
        <f t="shared" ca="1" si="240"/>
        <v>-0.70317464254679141</v>
      </c>
      <c r="E543" s="307">
        <f t="shared" ca="1" si="241"/>
        <v>-1.1510525467447064</v>
      </c>
      <c r="F543" s="304">
        <f t="shared" ca="1" si="242"/>
        <v>1.3488426681004284</v>
      </c>
      <c r="G543" s="306">
        <f t="shared" ca="1" si="243"/>
        <v>8.3220362247930755</v>
      </c>
      <c r="H543" s="307">
        <f t="shared" ca="1" si="244"/>
        <v>-102.47918486921206</v>
      </c>
      <c r="I543" s="304">
        <f t="shared" ca="1" si="245"/>
        <v>102.81653377927555</v>
      </c>
      <c r="J543" s="306">
        <f t="shared" ca="1" si="246"/>
        <v>706.74279346460708</v>
      </c>
      <c r="K543" s="307">
        <f t="shared" ca="1" si="247"/>
        <v>-8.5226302497655251</v>
      </c>
      <c r="L543" s="304">
        <f t="shared" ca="1" si="232"/>
        <v>706.79417890962463</v>
      </c>
      <c r="M543" s="306">
        <f t="shared" ca="1" si="248"/>
        <v>-1.489767044572003</v>
      </c>
      <c r="N543" s="304">
        <f t="shared" ca="1" si="249"/>
        <v>-85.357364111653766</v>
      </c>
      <c r="P543" s="310">
        <f t="shared" ca="1" si="250"/>
        <v>23</v>
      </c>
      <c r="Q543" s="304">
        <f t="shared" ca="1" si="251"/>
        <v>0</v>
      </c>
      <c r="R543" s="306">
        <f t="shared" ca="1" si="252"/>
        <v>0</v>
      </c>
      <c r="S543" s="307">
        <f t="shared" ca="1" si="253"/>
        <v>3.0549999999999997</v>
      </c>
      <c r="T543" s="304">
        <f t="shared" ca="1" si="233"/>
        <v>29.969549999999998</v>
      </c>
      <c r="U543" s="311">
        <f t="shared" ca="1" si="234"/>
        <v>0</v>
      </c>
      <c r="V543" s="306">
        <f t="shared" ca="1" si="235"/>
        <v>1.2260444672860207</v>
      </c>
      <c r="W543" s="304">
        <f t="shared" ca="1" si="236"/>
        <v>26.540249933942647</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1.0903598352761339</v>
      </c>
      <c r="AH543" s="304">
        <f t="shared" ca="1" si="260"/>
        <v>-8.687452191301956</v>
      </c>
    </row>
    <row r="544" spans="1:34" x14ac:dyDescent="0.2">
      <c r="A544" s="347">
        <f t="shared" ca="1" si="238"/>
        <v>1E-4</v>
      </c>
      <c r="B544" s="304">
        <f t="shared" ca="1" si="239"/>
        <v>31.916300000000124</v>
      </c>
      <c r="D544" s="306">
        <f t="shared" ca="1" si="240"/>
        <v>-0.70317016739475258</v>
      </c>
      <c r="E544" s="307">
        <f t="shared" ca="1" si="241"/>
        <v>-1.1510247645547427</v>
      </c>
      <c r="F544" s="304">
        <f t="shared" ca="1" si="242"/>
        <v>1.348816626874189</v>
      </c>
      <c r="G544" s="306">
        <f t="shared" ca="1" si="243"/>
        <v>8.3219659077763364</v>
      </c>
      <c r="H544" s="307">
        <f t="shared" ca="1" si="244"/>
        <v>-102.47929997168852</v>
      </c>
      <c r="I544" s="304">
        <f t="shared" ca="1" si="245"/>
        <v>102.81664281261818</v>
      </c>
      <c r="J544" s="306">
        <f t="shared" ca="1" si="246"/>
        <v>706.74279346460708</v>
      </c>
      <c r="K544" s="307">
        <f t="shared" ca="1" si="247"/>
        <v>-8.5328781740075694</v>
      </c>
      <c r="L544" s="304">
        <f t="shared" ca="1" si="232"/>
        <v>706.79430255491502</v>
      </c>
      <c r="M544" s="306">
        <f t="shared" ca="1" si="248"/>
        <v>-1.4897678168474575</v>
      </c>
      <c r="N544" s="304">
        <f t="shared" ca="1" si="249"/>
        <v>-85.357408359777935</v>
      </c>
      <c r="P544" s="310">
        <f t="shared" ca="1" si="250"/>
        <v>23</v>
      </c>
      <c r="Q544" s="304">
        <f t="shared" ca="1" si="251"/>
        <v>0</v>
      </c>
      <c r="R544" s="306">
        <f t="shared" ca="1" si="252"/>
        <v>0</v>
      </c>
      <c r="S544" s="307">
        <f t="shared" ca="1" si="253"/>
        <v>3.0549999999999997</v>
      </c>
      <c r="T544" s="304">
        <f t="shared" ca="1" si="233"/>
        <v>29.969549999999998</v>
      </c>
      <c r="U544" s="311">
        <f t="shared" ca="1" si="234"/>
        <v>0</v>
      </c>
      <c r="V544" s="306">
        <f t="shared" ca="1" si="235"/>
        <v>1.2260457237279745</v>
      </c>
      <c r="W544" s="304">
        <f t="shared" ca="1" si="236"/>
        <v>26.540333422312113</v>
      </c>
      <c r="Y544" s="314" t="str">
        <f t="shared" ca="1" si="254"/>
        <v/>
      </c>
      <c r="Z544" s="315" t="str">
        <f t="shared" ca="1" si="255"/>
        <v/>
      </c>
      <c r="AA544" s="316" t="str">
        <f t="shared" ca="1" si="256"/>
        <v/>
      </c>
      <c r="AC544" s="310" t="e">
        <f t="shared" ca="1" si="257"/>
        <v>#N/A</v>
      </c>
      <c r="AD544" s="323" t="e">
        <f t="shared" ca="1" si="258"/>
        <v>#N/A</v>
      </c>
      <c r="AE544" s="324" t="e">
        <f t="shared" ca="1" si="237"/>
        <v>#N/A</v>
      </c>
      <c r="AG544" s="306">
        <f t="shared" ca="1" si="259"/>
        <v>1.0903331196834252</v>
      </c>
      <c r="AH544" s="304">
        <f t="shared" ca="1" si="260"/>
        <v>-8.6874795201121611</v>
      </c>
    </row>
    <row r="545" spans="1:34" x14ac:dyDescent="0.2">
      <c r="A545" s="347">
        <f t="shared" ca="1" si="238"/>
        <v>1E-4</v>
      </c>
      <c r="B545" s="304">
        <f t="shared" ca="1" si="239"/>
        <v>31.916400000000124</v>
      </c>
      <c r="D545" s="306">
        <f t="shared" ca="1" si="240"/>
        <v>-0.70316569224055259</v>
      </c>
      <c r="E545" s="307">
        <f t="shared" ca="1" si="241"/>
        <v>-1.1509969827460651</v>
      </c>
      <c r="F545" s="304">
        <f t="shared" ca="1" si="242"/>
        <v>1.3487905860565166</v>
      </c>
      <c r="G545" s="306">
        <f t="shared" ca="1" si="243"/>
        <v>8.3218955912071131</v>
      </c>
      <c r="H545" s="307">
        <f t="shared" ca="1" si="244"/>
        <v>-102.4794150713868</v>
      </c>
      <c r="I545" s="304">
        <f t="shared" ca="1" si="245"/>
        <v>102.8167518432893</v>
      </c>
      <c r="J545" s="306">
        <f t="shared" ca="1" si="246"/>
        <v>706.74279346460708</v>
      </c>
      <c r="K545" s="307">
        <f t="shared" ca="1" si="247"/>
        <v>-8.543126109759724</v>
      </c>
      <c r="L545" s="304">
        <f t="shared" ca="1" si="232"/>
        <v>706.79442634890916</v>
      </c>
      <c r="M545" s="306">
        <f t="shared" ca="1" si="248"/>
        <v>-1.4897685891147485</v>
      </c>
      <c r="N545" s="304">
        <f t="shared" ca="1" si="249"/>
        <v>-85.357452607434368</v>
      </c>
      <c r="P545" s="310">
        <f t="shared" ca="1" si="250"/>
        <v>23</v>
      </c>
      <c r="Q545" s="304">
        <f t="shared" ca="1" si="251"/>
        <v>0</v>
      </c>
      <c r="R545" s="306">
        <f t="shared" ca="1" si="252"/>
        <v>0</v>
      </c>
      <c r="S545" s="307">
        <f t="shared" ca="1" si="253"/>
        <v>3.0549999999999997</v>
      </c>
      <c r="T545" s="304">
        <f t="shared" ca="1" si="233"/>
        <v>29.969549999999998</v>
      </c>
      <c r="U545" s="311">
        <f t="shared" ca="1" si="234"/>
        <v>0</v>
      </c>
      <c r="V545" s="306">
        <f t="shared" ca="1" si="235"/>
        <v>1.2260469801726279</v>
      </c>
      <c r="W545" s="304">
        <f t="shared" ca="1" si="236"/>
        <v>26.540416909535857</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1.0903064044534325</v>
      </c>
      <c r="AH545" s="304">
        <f t="shared" ca="1" si="260"/>
        <v>-8.6875068485473381</v>
      </c>
    </row>
    <row r="546" spans="1:34" x14ac:dyDescent="0.2">
      <c r="A546" s="347">
        <f t="shared" ca="1" si="238"/>
        <v>1E-4</v>
      </c>
      <c r="B546" s="304">
        <f t="shared" ca="1" si="239"/>
        <v>31.916500000000124</v>
      </c>
      <c r="D546" s="306">
        <f t="shared" ca="1" si="240"/>
        <v>-0.70316121708419443</v>
      </c>
      <c r="E546" s="307">
        <f t="shared" ca="1" si="241"/>
        <v>-1.1509692013186772</v>
      </c>
      <c r="F546" s="304">
        <f t="shared" ca="1" si="242"/>
        <v>1.3487645456474155</v>
      </c>
      <c r="G546" s="306">
        <f t="shared" ca="1" si="243"/>
        <v>8.3218252750854038</v>
      </c>
      <c r="H546" s="307">
        <f t="shared" ca="1" si="244"/>
        <v>-102.47953016830692</v>
      </c>
      <c r="I546" s="304">
        <f t="shared" ca="1" si="245"/>
        <v>102.8168608712889</v>
      </c>
      <c r="J546" s="306">
        <f t="shared" ca="1" si="246"/>
        <v>706.74279346460708</v>
      </c>
      <c r="K546" s="307">
        <f t="shared" ca="1" si="247"/>
        <v>-8.5533740570217081</v>
      </c>
      <c r="L546" s="304">
        <f t="shared" ca="1" si="232"/>
        <v>706.79455029160749</v>
      </c>
      <c r="M546" s="306">
        <f t="shared" ca="1" si="248"/>
        <v>-1.4897693613738765</v>
      </c>
      <c r="N546" s="304">
        <f t="shared" ca="1" si="249"/>
        <v>-85.357496854623093</v>
      </c>
      <c r="P546" s="310">
        <f t="shared" ca="1" si="250"/>
        <v>23</v>
      </c>
      <c r="Q546" s="304">
        <f t="shared" ca="1" si="251"/>
        <v>0</v>
      </c>
      <c r="R546" s="306">
        <f t="shared" ca="1" si="252"/>
        <v>0</v>
      </c>
      <c r="S546" s="307">
        <f t="shared" ca="1" si="253"/>
        <v>3.0549999999999997</v>
      </c>
      <c r="T546" s="304">
        <f t="shared" ca="1" si="233"/>
        <v>29.969549999999998</v>
      </c>
      <c r="U546" s="311">
        <f t="shared" ca="1" si="234"/>
        <v>0</v>
      </c>
      <c r="V546" s="306">
        <f t="shared" ca="1" si="235"/>
        <v>1.2260482366199807</v>
      </c>
      <c r="W546" s="304">
        <f t="shared" ca="1" si="236"/>
        <v>26.540500395613876</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1.0902796895861577</v>
      </c>
      <c r="AH546" s="304">
        <f t="shared" ca="1" si="260"/>
        <v>-8.6875341766074818</v>
      </c>
    </row>
    <row r="547" spans="1:34" x14ac:dyDescent="0.2">
      <c r="A547" s="347">
        <f t="shared" ca="1" si="238"/>
        <v>1E-4</v>
      </c>
      <c r="B547" s="304">
        <f t="shared" ca="1" si="239"/>
        <v>31.916600000000123</v>
      </c>
      <c r="D547" s="306">
        <f t="shared" ca="1" si="240"/>
        <v>-0.70315674192567612</v>
      </c>
      <c r="E547" s="307">
        <f t="shared" ca="1" si="241"/>
        <v>-1.1509414202725772</v>
      </c>
      <c r="F547" s="304">
        <f t="shared" ca="1" si="242"/>
        <v>1.3487385056468837</v>
      </c>
      <c r="G547" s="306">
        <f t="shared" ca="1" si="243"/>
        <v>8.3217549594112121</v>
      </c>
      <c r="H547" s="307">
        <f t="shared" ca="1" si="244"/>
        <v>-102.47964526244895</v>
      </c>
      <c r="I547" s="304">
        <f t="shared" ca="1" si="245"/>
        <v>102.81696989661707</v>
      </c>
      <c r="J547" s="306">
        <f t="shared" ca="1" si="246"/>
        <v>706.74279346460708</v>
      </c>
      <c r="K547" s="307">
        <f t="shared" ca="1" si="247"/>
        <v>-8.5636220157932463</v>
      </c>
      <c r="L547" s="304">
        <f t="shared" ca="1" si="232"/>
        <v>706.79467438301037</v>
      </c>
      <c r="M547" s="306">
        <f t="shared" ca="1" si="248"/>
        <v>-1.4897701336248415</v>
      </c>
      <c r="N547" s="304">
        <f t="shared" ca="1" si="249"/>
        <v>-85.357541101344111</v>
      </c>
      <c r="P547" s="310">
        <f t="shared" ca="1" si="250"/>
        <v>23</v>
      </c>
      <c r="Q547" s="304">
        <f t="shared" ca="1" si="251"/>
        <v>0</v>
      </c>
      <c r="R547" s="306">
        <f t="shared" ca="1" si="252"/>
        <v>0</v>
      </c>
      <c r="S547" s="307">
        <f t="shared" ca="1" si="253"/>
        <v>3.0549999999999997</v>
      </c>
      <c r="T547" s="304">
        <f t="shared" ca="1" si="233"/>
        <v>29.969549999999998</v>
      </c>
      <c r="U547" s="311">
        <f t="shared" ca="1" si="234"/>
        <v>0</v>
      </c>
      <c r="V547" s="306">
        <f t="shared" ca="1" si="235"/>
        <v>1.226049493070033</v>
      </c>
      <c r="W547" s="304">
        <f t="shared" ca="1" si="236"/>
        <v>26.540583880546215</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1.0902529750816008</v>
      </c>
      <c r="AH547" s="304">
        <f t="shared" ca="1" si="260"/>
        <v>-8.6875615042925958</v>
      </c>
    </row>
    <row r="548" spans="1:34" x14ac:dyDescent="0.2">
      <c r="A548" s="347">
        <f t="shared" ca="1" si="238"/>
        <v>1E-4</v>
      </c>
      <c r="B548" s="304">
        <f t="shared" ca="1" si="239"/>
        <v>31.916700000000123</v>
      </c>
      <c r="D548" s="306">
        <f t="shared" ca="1" si="240"/>
        <v>-0.70315226676500009</v>
      </c>
      <c r="E548" s="307">
        <f t="shared" ca="1" si="241"/>
        <v>-1.1509136396077544</v>
      </c>
      <c r="F548" s="304">
        <f t="shared" ca="1" si="242"/>
        <v>1.3487124660549132</v>
      </c>
      <c r="G548" s="306">
        <f t="shared" ca="1" si="243"/>
        <v>8.3216846441845362</v>
      </c>
      <c r="H548" s="307">
        <f t="shared" ca="1" si="244"/>
        <v>-102.47976035381292</v>
      </c>
      <c r="I548" s="304">
        <f t="shared" ca="1" si="245"/>
        <v>102.81707891927383</v>
      </c>
      <c r="J548" s="306">
        <f t="shared" ca="1" si="246"/>
        <v>706.74279346460708</v>
      </c>
      <c r="K548" s="307">
        <f t="shared" ca="1" si="247"/>
        <v>-8.5738699860740599</v>
      </c>
      <c r="L548" s="304">
        <f t="shared" ca="1" si="232"/>
        <v>706.79479862311825</v>
      </c>
      <c r="M548" s="306">
        <f t="shared" ca="1" si="248"/>
        <v>-1.4897709058676434</v>
      </c>
      <c r="N548" s="304">
        <f t="shared" ca="1" si="249"/>
        <v>-85.357585347597421</v>
      </c>
      <c r="P548" s="310">
        <f t="shared" ca="1" si="250"/>
        <v>23</v>
      </c>
      <c r="Q548" s="304">
        <f t="shared" ca="1" si="251"/>
        <v>0</v>
      </c>
      <c r="R548" s="306">
        <f t="shared" ca="1" si="252"/>
        <v>0</v>
      </c>
      <c r="S548" s="307">
        <f t="shared" ca="1" si="253"/>
        <v>3.0549999999999997</v>
      </c>
      <c r="T548" s="304">
        <f t="shared" ca="1" si="233"/>
        <v>29.969549999999998</v>
      </c>
      <c r="U548" s="311">
        <f t="shared" ca="1" si="234"/>
        <v>0</v>
      </c>
      <c r="V548" s="306">
        <f t="shared" ca="1" si="235"/>
        <v>1.2260507495227839</v>
      </c>
      <c r="W548" s="304">
        <f t="shared" ca="1" si="236"/>
        <v>26.540667364332847</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1.0902262609397511</v>
      </c>
      <c r="AH548" s="304">
        <f t="shared" ca="1" si="260"/>
        <v>-8.6875888316026906</v>
      </c>
    </row>
    <row r="549" spans="1:34" x14ac:dyDescent="0.2">
      <c r="A549" s="347">
        <f t="shared" ca="1" si="238"/>
        <v>1E-4</v>
      </c>
      <c r="B549" s="304">
        <f t="shared" ca="1" si="239"/>
        <v>31.916800000000123</v>
      </c>
      <c r="D549" s="306">
        <f t="shared" ca="1" si="240"/>
        <v>-0.703147791602167</v>
      </c>
      <c r="E549" s="307">
        <f t="shared" ca="1" si="241"/>
        <v>-1.1508858593242159</v>
      </c>
      <c r="F549" s="304">
        <f t="shared" ca="1" si="242"/>
        <v>1.3486864268715109</v>
      </c>
      <c r="G549" s="306">
        <f t="shared" ca="1" si="243"/>
        <v>8.3216143294053762</v>
      </c>
      <c r="H549" s="307">
        <f t="shared" ca="1" si="244"/>
        <v>-102.47987544239885</v>
      </c>
      <c r="I549" s="304">
        <f t="shared" ca="1" si="245"/>
        <v>102.8171879392592</v>
      </c>
      <c r="J549" s="306">
        <f t="shared" ca="1" si="246"/>
        <v>706.74279346460708</v>
      </c>
      <c r="K549" s="307">
        <f t="shared" ca="1" si="247"/>
        <v>-8.5841179678638699</v>
      </c>
      <c r="L549" s="304">
        <f t="shared" ca="1" si="232"/>
        <v>706.7949230119317</v>
      </c>
      <c r="M549" s="306">
        <f t="shared" ca="1" si="248"/>
        <v>-1.4897716781022827</v>
      </c>
      <c r="N549" s="304">
        <f t="shared" ca="1" si="249"/>
        <v>-85.357629593383038</v>
      </c>
      <c r="P549" s="310">
        <f t="shared" ca="1" si="250"/>
        <v>23</v>
      </c>
      <c r="Q549" s="304">
        <f t="shared" ca="1" si="251"/>
        <v>0</v>
      </c>
      <c r="R549" s="306">
        <f t="shared" ca="1" si="252"/>
        <v>0</v>
      </c>
      <c r="S549" s="307">
        <f t="shared" ca="1" si="253"/>
        <v>3.0549999999999997</v>
      </c>
      <c r="T549" s="304">
        <f t="shared" ca="1" si="233"/>
        <v>29.969549999999998</v>
      </c>
      <c r="U549" s="311">
        <f t="shared" ca="1" si="234"/>
        <v>0</v>
      </c>
      <c r="V549" s="306">
        <f t="shared" ca="1" si="235"/>
        <v>1.2260520059782345</v>
      </c>
      <c r="W549" s="304">
        <f t="shared" ca="1" si="236"/>
        <v>26.540750846973808</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1.0901995471606156</v>
      </c>
      <c r="AH549" s="304">
        <f t="shared" ca="1" si="260"/>
        <v>-8.6876161585377574</v>
      </c>
    </row>
    <row r="550" spans="1:34" x14ac:dyDescent="0.2">
      <c r="A550" s="347">
        <f t="shared" ca="1" si="238"/>
        <v>1E-4</v>
      </c>
      <c r="B550" s="304">
        <f t="shared" ca="1" si="239"/>
        <v>31.916900000000123</v>
      </c>
      <c r="D550" s="306">
        <f t="shared" ca="1" si="240"/>
        <v>-0.70314331643717587</v>
      </c>
      <c r="E550" s="307">
        <f t="shared" ca="1" si="241"/>
        <v>-1.1508580794219476</v>
      </c>
      <c r="F550" s="304">
        <f t="shared" ca="1" si="242"/>
        <v>1.3486603880966641</v>
      </c>
      <c r="G550" s="306">
        <f t="shared" ca="1" si="243"/>
        <v>8.3215440150737319</v>
      </c>
      <c r="H550" s="307">
        <f t="shared" ca="1" si="244"/>
        <v>-102.4799905282068</v>
      </c>
      <c r="I550" s="304">
        <f t="shared" ca="1" si="245"/>
        <v>102.81729695657324</v>
      </c>
      <c r="J550" s="306">
        <f t="shared" ca="1" si="246"/>
        <v>706.74279346460708</v>
      </c>
      <c r="K550" s="307">
        <f t="shared" ca="1" si="247"/>
        <v>-8.594365961162401</v>
      </c>
      <c r="L550" s="304">
        <f t="shared" ca="1" si="232"/>
        <v>706.79504754945094</v>
      </c>
      <c r="M550" s="306">
        <f t="shared" ca="1" si="248"/>
        <v>-1.4897724503287593</v>
      </c>
      <c r="N550" s="304">
        <f t="shared" ca="1" si="249"/>
        <v>-85.357673838700975</v>
      </c>
      <c r="P550" s="310">
        <f t="shared" ca="1" si="250"/>
        <v>23</v>
      </c>
      <c r="Q550" s="304">
        <f t="shared" ca="1" si="251"/>
        <v>0</v>
      </c>
      <c r="R550" s="306">
        <f t="shared" ca="1" si="252"/>
        <v>0</v>
      </c>
      <c r="S550" s="307">
        <f t="shared" ca="1" si="253"/>
        <v>3.0549999999999997</v>
      </c>
      <c r="T550" s="304">
        <f t="shared" ca="1" si="233"/>
        <v>29.969549999999998</v>
      </c>
      <c r="U550" s="311">
        <f t="shared" ca="1" si="234"/>
        <v>0</v>
      </c>
      <c r="V550" s="306">
        <f t="shared" ca="1" si="235"/>
        <v>1.226053262436384</v>
      </c>
      <c r="W550" s="304">
        <f t="shared" ca="1" si="236"/>
        <v>26.54083432846911</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1.0901728337441838</v>
      </c>
      <c r="AH550" s="304">
        <f t="shared" ca="1" si="260"/>
        <v>-8.6876434850978104</v>
      </c>
    </row>
    <row r="551" spans="1:34" x14ac:dyDescent="0.2">
      <c r="A551" s="347">
        <f t="shared" ca="1" si="238"/>
        <v>1E-4</v>
      </c>
      <c r="B551" s="304">
        <f t="shared" ca="1" si="239"/>
        <v>31.917000000000122</v>
      </c>
      <c r="D551" s="306">
        <f t="shared" ca="1" si="240"/>
        <v>-0.70313884127003023</v>
      </c>
      <c r="E551" s="307">
        <f t="shared" ca="1" si="241"/>
        <v>-1.1508302999009512</v>
      </c>
      <c r="F551" s="304">
        <f t="shared" ca="1" si="242"/>
        <v>1.3486343497303761</v>
      </c>
      <c r="G551" s="306">
        <f t="shared" ca="1" si="243"/>
        <v>8.3214737011896052</v>
      </c>
      <c r="H551" s="307">
        <f t="shared" ca="1" si="244"/>
        <v>-102.48010561123679</v>
      </c>
      <c r="I551" s="304">
        <f t="shared" ca="1" si="245"/>
        <v>102.81740597121596</v>
      </c>
      <c r="J551" s="306">
        <f t="shared" ca="1" si="246"/>
        <v>706.74279346460708</v>
      </c>
      <c r="K551" s="307">
        <f t="shared" ca="1" si="247"/>
        <v>-8.6046139659693726</v>
      </c>
      <c r="L551" s="304">
        <f t="shared" ca="1" si="232"/>
        <v>706.79517223567655</v>
      </c>
      <c r="M551" s="306">
        <f t="shared" ca="1" si="248"/>
        <v>-1.4897732225470732</v>
      </c>
      <c r="N551" s="304">
        <f t="shared" ca="1" si="249"/>
        <v>-85.357718083551234</v>
      </c>
      <c r="P551" s="310">
        <f t="shared" ca="1" si="250"/>
        <v>23</v>
      </c>
      <c r="Q551" s="304">
        <f t="shared" ca="1" si="251"/>
        <v>0</v>
      </c>
      <c r="R551" s="306">
        <f t="shared" ca="1" si="252"/>
        <v>0</v>
      </c>
      <c r="S551" s="307">
        <f t="shared" ca="1" si="253"/>
        <v>3.0549999999999997</v>
      </c>
      <c r="T551" s="304">
        <f t="shared" ca="1" si="233"/>
        <v>29.969549999999998</v>
      </c>
      <c r="U551" s="311">
        <f t="shared" ca="1" si="234"/>
        <v>0</v>
      </c>
      <c r="V551" s="306">
        <f t="shared" ca="1" si="235"/>
        <v>1.2260545188972329</v>
      </c>
      <c r="W551" s="304">
        <f t="shared" ca="1" si="236"/>
        <v>26.540917808818733</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1.0901461206904486</v>
      </c>
      <c r="AH551" s="304">
        <f t="shared" ca="1" si="260"/>
        <v>-8.6876708112828513</v>
      </c>
    </row>
    <row r="552" spans="1:34" x14ac:dyDescent="0.2">
      <c r="A552" s="347">
        <f t="shared" ca="1" si="238"/>
        <v>1E-4</v>
      </c>
      <c r="B552" s="304">
        <f t="shared" ca="1" si="239"/>
        <v>31.917100000000122</v>
      </c>
      <c r="D552" s="306">
        <f t="shared" ca="1" si="240"/>
        <v>-0.70313436610072932</v>
      </c>
      <c r="E552" s="307">
        <f t="shared" ca="1" si="241"/>
        <v>-1.1508025207612267</v>
      </c>
      <c r="F552" s="304">
        <f t="shared" ca="1" si="242"/>
        <v>1.3486083117726466</v>
      </c>
      <c r="G552" s="306">
        <f t="shared" ca="1" si="243"/>
        <v>8.3214033877529943</v>
      </c>
      <c r="H552" s="307">
        <f t="shared" ca="1" si="244"/>
        <v>-102.48022069148887</v>
      </c>
      <c r="I552" s="304">
        <f t="shared" ca="1" si="245"/>
        <v>102.81751498318742</v>
      </c>
      <c r="J552" s="306">
        <f t="shared" ca="1" si="246"/>
        <v>706.74279346460708</v>
      </c>
      <c r="K552" s="307">
        <f t="shared" ca="1" si="247"/>
        <v>-8.6148619822845092</v>
      </c>
      <c r="L552" s="304">
        <f t="shared" ca="1" si="232"/>
        <v>706.79529707060874</v>
      </c>
      <c r="M552" s="306">
        <f t="shared" ca="1" si="248"/>
        <v>-1.4897739947572248</v>
      </c>
      <c r="N552" s="304">
        <f t="shared" ca="1" si="249"/>
        <v>-85.357762327933813</v>
      </c>
      <c r="P552" s="310">
        <f t="shared" ca="1" si="250"/>
        <v>23</v>
      </c>
      <c r="Q552" s="304">
        <f t="shared" ca="1" si="251"/>
        <v>0</v>
      </c>
      <c r="R552" s="306">
        <f t="shared" ca="1" si="252"/>
        <v>0</v>
      </c>
      <c r="S552" s="307">
        <f t="shared" ca="1" si="253"/>
        <v>3.0549999999999997</v>
      </c>
      <c r="T552" s="304">
        <f t="shared" ca="1" si="233"/>
        <v>29.969549999999998</v>
      </c>
      <c r="U552" s="311">
        <f t="shared" ca="1" si="234"/>
        <v>0</v>
      </c>
      <c r="V552" s="306">
        <f t="shared" ca="1" si="235"/>
        <v>1.2260557753607808</v>
      </c>
      <c r="W552" s="304">
        <f t="shared" ca="1" si="236"/>
        <v>26.541001288022713</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1.0901194079994223</v>
      </c>
      <c r="AH552" s="304">
        <f t="shared" ca="1" si="260"/>
        <v>-8.687698137092875</v>
      </c>
    </row>
    <row r="553" spans="1:34" x14ac:dyDescent="0.2">
      <c r="A553" s="347">
        <f t="shared" ca="1" si="238"/>
        <v>1E-4</v>
      </c>
      <c r="B553" s="304">
        <f t="shared" ca="1" si="239"/>
        <v>31.917200000000122</v>
      </c>
      <c r="D553" s="306">
        <f t="shared" ca="1" si="240"/>
        <v>-0.70312989092927369</v>
      </c>
      <c r="E553" s="307">
        <f t="shared" ca="1" si="241"/>
        <v>-1.1507747420027652</v>
      </c>
      <c r="F553" s="304">
        <f t="shared" ca="1" si="242"/>
        <v>1.3485822742234688</v>
      </c>
      <c r="G553" s="306">
        <f t="shared" ca="1" si="243"/>
        <v>8.3213330747639009</v>
      </c>
      <c r="H553" s="307">
        <f t="shared" ca="1" si="244"/>
        <v>-102.48033576896307</v>
      </c>
      <c r="I553" s="304">
        <f t="shared" ca="1" si="245"/>
        <v>102.81762399248764</v>
      </c>
      <c r="J553" s="306">
        <f t="shared" ca="1" si="246"/>
        <v>706.74279346460708</v>
      </c>
      <c r="K553" s="307">
        <f t="shared" ca="1" si="247"/>
        <v>-8.625110010107532</v>
      </c>
      <c r="L553" s="304">
        <f t="shared" ca="1" si="232"/>
        <v>706.79542205424809</v>
      </c>
      <c r="M553" s="306">
        <f t="shared" ca="1" si="248"/>
        <v>-1.4897747669592141</v>
      </c>
      <c r="N553" s="304">
        <f t="shared" ca="1" si="249"/>
        <v>-85.357806571848727</v>
      </c>
      <c r="P553" s="310">
        <f t="shared" ca="1" si="250"/>
        <v>23</v>
      </c>
      <c r="Q553" s="304">
        <f t="shared" ca="1" si="251"/>
        <v>0</v>
      </c>
      <c r="R553" s="306">
        <f t="shared" ca="1" si="252"/>
        <v>0</v>
      </c>
      <c r="S553" s="307">
        <f t="shared" ca="1" si="253"/>
        <v>3.0549999999999997</v>
      </c>
      <c r="T553" s="304">
        <f t="shared" ca="1" si="233"/>
        <v>29.969549999999998</v>
      </c>
      <c r="U553" s="311">
        <f t="shared" ca="1" si="234"/>
        <v>0</v>
      </c>
      <c r="V553" s="306">
        <f t="shared" ca="1" si="235"/>
        <v>1.2260570318270279</v>
      </c>
      <c r="W553" s="304">
        <f t="shared" ca="1" si="236"/>
        <v>26.541084766081052</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1.0900926956710872</v>
      </c>
      <c r="AH553" s="304">
        <f t="shared" ca="1" si="260"/>
        <v>-8.6877254625278937</v>
      </c>
    </row>
    <row r="554" spans="1:34" x14ac:dyDescent="0.2">
      <c r="A554" s="347">
        <f t="shared" ca="1" si="238"/>
        <v>1E-4</v>
      </c>
      <c r="B554" s="304">
        <f t="shared" ca="1" si="239"/>
        <v>31.917300000000122</v>
      </c>
      <c r="D554" s="306">
        <f t="shared" ca="1" si="240"/>
        <v>-0.70312541575566512</v>
      </c>
      <c r="E554" s="307">
        <f t="shared" ca="1" si="241"/>
        <v>-1.1507469636255649</v>
      </c>
      <c r="F554" s="304">
        <f t="shared" ca="1" si="242"/>
        <v>1.3485562370828419</v>
      </c>
      <c r="G554" s="306">
        <f t="shared" ca="1" si="243"/>
        <v>8.3212627622223252</v>
      </c>
      <c r="H554" s="307">
        <f t="shared" ca="1" si="244"/>
        <v>-102.48045084365944</v>
      </c>
      <c r="I554" s="304">
        <f t="shared" ca="1" si="245"/>
        <v>102.81773299911667</v>
      </c>
      <c r="J554" s="306">
        <f t="shared" ca="1" si="246"/>
        <v>706.74279346460708</v>
      </c>
      <c r="K554" s="307">
        <f t="shared" ca="1" si="247"/>
        <v>-8.6353580494381639</v>
      </c>
      <c r="L554" s="304">
        <f t="shared" ca="1" si="232"/>
        <v>706.79554718659506</v>
      </c>
      <c r="M554" s="306">
        <f t="shared" ca="1" si="248"/>
        <v>-1.4897755391530412</v>
      </c>
      <c r="N554" s="304">
        <f t="shared" ca="1" si="249"/>
        <v>-85.35785081529599</v>
      </c>
      <c r="P554" s="310">
        <f t="shared" ca="1" si="250"/>
        <v>23</v>
      </c>
      <c r="Q554" s="304">
        <f t="shared" ca="1" si="251"/>
        <v>0</v>
      </c>
      <c r="R554" s="306">
        <f t="shared" ca="1" si="252"/>
        <v>0</v>
      </c>
      <c r="S554" s="307">
        <f t="shared" ca="1" si="253"/>
        <v>3.0549999999999997</v>
      </c>
      <c r="T554" s="304">
        <f t="shared" ca="1" si="233"/>
        <v>29.969549999999998</v>
      </c>
      <c r="U554" s="311">
        <f t="shared" ca="1" si="234"/>
        <v>0</v>
      </c>
      <c r="V554" s="306">
        <f t="shared" ca="1" si="235"/>
        <v>1.2260582882959741</v>
      </c>
      <c r="W554" s="304">
        <f t="shared" ca="1" si="236"/>
        <v>26.54116824299377</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1.0900659837054487</v>
      </c>
      <c r="AH554" s="304">
        <f t="shared" ca="1" si="260"/>
        <v>-8.6877527875879075</v>
      </c>
    </row>
    <row r="555" spans="1:34" x14ac:dyDescent="0.2">
      <c r="A555" s="347">
        <f t="shared" ca="1" si="238"/>
        <v>1E-4</v>
      </c>
      <c r="B555" s="304">
        <f t="shared" ca="1" si="239"/>
        <v>31.917400000000121</v>
      </c>
      <c r="D555" s="306">
        <f t="shared" ca="1" si="240"/>
        <v>-0.70312094057990326</v>
      </c>
      <c r="E555" s="307">
        <f t="shared" ca="1" si="241"/>
        <v>-1.1507191856296224</v>
      </c>
      <c r="F555" s="304">
        <f t="shared" ca="1" si="242"/>
        <v>1.3485302003507631</v>
      </c>
      <c r="G555" s="306">
        <f t="shared" ca="1" si="243"/>
        <v>8.321192450128267</v>
      </c>
      <c r="H555" s="307">
        <f t="shared" ca="1" si="244"/>
        <v>-102.480565915578</v>
      </c>
      <c r="I555" s="304">
        <f t="shared" ca="1" si="245"/>
        <v>102.81784200307453</v>
      </c>
      <c r="J555" s="306">
        <f t="shared" ca="1" si="246"/>
        <v>706.74279346460708</v>
      </c>
      <c r="K555" s="307">
        <f t="shared" ca="1" si="247"/>
        <v>-8.645606100276126</v>
      </c>
      <c r="L555" s="304">
        <f t="shared" ca="1" si="232"/>
        <v>706.79567246764987</v>
      </c>
      <c r="M555" s="306">
        <f t="shared" ca="1" si="248"/>
        <v>-1.4897763113387061</v>
      </c>
      <c r="N555" s="304">
        <f t="shared" ca="1" si="249"/>
        <v>-85.357895058275588</v>
      </c>
      <c r="P555" s="310">
        <f t="shared" ca="1" si="250"/>
        <v>23</v>
      </c>
      <c r="Q555" s="304">
        <f t="shared" ca="1" si="251"/>
        <v>0</v>
      </c>
      <c r="R555" s="306">
        <f t="shared" ca="1" si="252"/>
        <v>0</v>
      </c>
      <c r="S555" s="307">
        <f t="shared" ca="1" si="253"/>
        <v>3.0549999999999997</v>
      </c>
      <c r="T555" s="304">
        <f t="shared" ca="1" si="233"/>
        <v>29.969549999999998</v>
      </c>
      <c r="U555" s="311">
        <f t="shared" ca="1" si="234"/>
        <v>0</v>
      </c>
      <c r="V555" s="306">
        <f t="shared" ca="1" si="235"/>
        <v>1.226059544767619</v>
      </c>
      <c r="W555" s="304">
        <f t="shared" ca="1" si="236"/>
        <v>26.541251718760854</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1.0900392721024978</v>
      </c>
      <c r="AH555" s="304">
        <f t="shared" ca="1" si="260"/>
        <v>-8.6877801122729199</v>
      </c>
    </row>
    <row r="556" spans="1:34" x14ac:dyDescent="0.2">
      <c r="A556" s="347">
        <f t="shared" ca="1" si="238"/>
        <v>1E-4</v>
      </c>
      <c r="B556" s="304">
        <f t="shared" ca="1" si="239"/>
        <v>31.917500000000121</v>
      </c>
      <c r="D556" s="306">
        <f t="shared" ca="1" si="240"/>
        <v>-0.7031164654019898</v>
      </c>
      <c r="E556" s="307">
        <f t="shared" ca="1" si="241"/>
        <v>-1.1506914080149393</v>
      </c>
      <c r="F556" s="304">
        <f t="shared" ca="1" si="242"/>
        <v>1.3485041640272346</v>
      </c>
      <c r="G556" s="306">
        <f t="shared" ca="1" si="243"/>
        <v>8.3211221384817264</v>
      </c>
      <c r="H556" s="307">
        <f t="shared" ca="1" si="244"/>
        <v>-102.4806809847188</v>
      </c>
      <c r="I556" s="304">
        <f t="shared" ca="1" si="245"/>
        <v>102.81795100436128</v>
      </c>
      <c r="J556" s="306">
        <f t="shared" ca="1" si="246"/>
        <v>706.74279346460708</v>
      </c>
      <c r="K556" s="307">
        <f t="shared" ca="1" si="247"/>
        <v>-8.6558541626211412</v>
      </c>
      <c r="L556" s="304">
        <f t="shared" ca="1" si="232"/>
        <v>706.79579789741308</v>
      </c>
      <c r="M556" s="306">
        <f t="shared" ca="1" si="248"/>
        <v>-1.489777083516209</v>
      </c>
      <c r="N556" s="304">
        <f t="shared" ca="1" si="249"/>
        <v>-85.357939300787535</v>
      </c>
      <c r="P556" s="310">
        <f t="shared" ca="1" si="250"/>
        <v>23</v>
      </c>
      <c r="Q556" s="304">
        <f t="shared" ca="1" si="251"/>
        <v>0</v>
      </c>
      <c r="R556" s="306">
        <f t="shared" ca="1" si="252"/>
        <v>0</v>
      </c>
      <c r="S556" s="307">
        <f t="shared" ca="1" si="253"/>
        <v>3.0549999999999997</v>
      </c>
      <c r="T556" s="304">
        <f t="shared" ca="1" si="233"/>
        <v>29.969549999999998</v>
      </c>
      <c r="U556" s="311">
        <f t="shared" ca="1" si="234"/>
        <v>0</v>
      </c>
      <c r="V556" s="306">
        <f t="shared" ca="1" si="235"/>
        <v>1.2260608012419636</v>
      </c>
      <c r="W556" s="304">
        <f t="shared" ca="1" si="236"/>
        <v>26.541335193382348</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1.09001256086224</v>
      </c>
      <c r="AH556" s="304">
        <f t="shared" ca="1" si="260"/>
        <v>-8.687807436582931</v>
      </c>
    </row>
    <row r="557" spans="1:34" x14ac:dyDescent="0.2">
      <c r="A557" s="347">
        <f t="shared" ca="1" si="238"/>
        <v>1E-4</v>
      </c>
      <c r="B557" s="304">
        <f t="shared" ca="1" si="239"/>
        <v>31.917600000000121</v>
      </c>
      <c r="D557" s="306">
        <f t="shared" ca="1" si="240"/>
        <v>-0.70311199022192739</v>
      </c>
      <c r="E557" s="307">
        <f t="shared" ca="1" si="241"/>
        <v>-1.1506636307814997</v>
      </c>
      <c r="F557" s="304">
        <f t="shared" ca="1" si="242"/>
        <v>1.3484781281122447</v>
      </c>
      <c r="G557" s="306">
        <f t="shared" ca="1" si="243"/>
        <v>8.3210518272827034</v>
      </c>
      <c r="H557" s="307">
        <f t="shared" ca="1" si="244"/>
        <v>-102.48079605108188</v>
      </c>
      <c r="I557" s="304">
        <f t="shared" ca="1" si="245"/>
        <v>102.81806000297694</v>
      </c>
      <c r="J557" s="306">
        <f t="shared" ca="1" si="246"/>
        <v>706.74279346460708</v>
      </c>
      <c r="K557" s="307">
        <f t="shared" ca="1" si="247"/>
        <v>-8.6661022364729305</v>
      </c>
      <c r="L557" s="304">
        <f t="shared" ca="1" si="232"/>
        <v>706.79592347588516</v>
      </c>
      <c r="M557" s="306">
        <f t="shared" ca="1" si="248"/>
        <v>-1.4897778556855501</v>
      </c>
      <c r="N557" s="304">
        <f t="shared" ca="1" si="249"/>
        <v>-85.35798354283186</v>
      </c>
      <c r="P557" s="310">
        <f t="shared" ca="1" si="250"/>
        <v>23</v>
      </c>
      <c r="Q557" s="304">
        <f t="shared" ca="1" si="251"/>
        <v>0</v>
      </c>
      <c r="R557" s="306">
        <f t="shared" ca="1" si="252"/>
        <v>0</v>
      </c>
      <c r="S557" s="307">
        <f t="shared" ca="1" si="253"/>
        <v>3.0549999999999997</v>
      </c>
      <c r="T557" s="304">
        <f t="shared" ca="1" si="233"/>
        <v>29.969549999999998</v>
      </c>
      <c r="U557" s="311">
        <f t="shared" ca="1" si="234"/>
        <v>0</v>
      </c>
      <c r="V557" s="306">
        <f t="shared" ca="1" si="235"/>
        <v>1.2260620577190064</v>
      </c>
      <c r="W557" s="304">
        <f t="shared" ca="1" si="236"/>
        <v>26.541418666858227</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1.0899858499846573</v>
      </c>
      <c r="AH557" s="304">
        <f t="shared" ca="1" si="260"/>
        <v>-8.6878347605179549</v>
      </c>
    </row>
    <row r="558" spans="1:34" x14ac:dyDescent="0.2">
      <c r="A558" s="347">
        <f t="shared" ca="1" si="238"/>
        <v>1E-4</v>
      </c>
      <c r="B558" s="304">
        <f t="shared" ca="1" si="239"/>
        <v>31.917700000000121</v>
      </c>
      <c r="D558" s="306">
        <f t="shared" ca="1" si="240"/>
        <v>-0.70310751503971269</v>
      </c>
      <c r="E558" s="307">
        <f t="shared" ca="1" si="241"/>
        <v>-1.150635853929316</v>
      </c>
      <c r="F558" s="304">
        <f t="shared" ca="1" si="242"/>
        <v>1.3484520926058019</v>
      </c>
      <c r="G558" s="306">
        <f t="shared" ca="1" si="243"/>
        <v>8.3209815165311998</v>
      </c>
      <c r="H558" s="307">
        <f t="shared" ca="1" si="244"/>
        <v>-102.48091111466728</v>
      </c>
      <c r="I558" s="304">
        <f t="shared" ca="1" si="245"/>
        <v>102.81816899892152</v>
      </c>
      <c r="J558" s="306">
        <f t="shared" ca="1" si="246"/>
        <v>706.74279346460708</v>
      </c>
      <c r="K558" s="307">
        <f t="shared" ca="1" si="247"/>
        <v>-8.6763503218312188</v>
      </c>
      <c r="L558" s="304">
        <f t="shared" ca="1" si="232"/>
        <v>706.79604920306633</v>
      </c>
      <c r="M558" s="306">
        <f t="shared" ca="1" si="248"/>
        <v>-1.4897786278467293</v>
      </c>
      <c r="N558" s="304">
        <f t="shared" ca="1" si="249"/>
        <v>-85.358027784408534</v>
      </c>
      <c r="P558" s="310">
        <f t="shared" ca="1" si="250"/>
        <v>23</v>
      </c>
      <c r="Q558" s="304">
        <f t="shared" ca="1" si="251"/>
        <v>0</v>
      </c>
      <c r="R558" s="306">
        <f t="shared" ca="1" si="252"/>
        <v>0</v>
      </c>
      <c r="S558" s="307">
        <f t="shared" ca="1" si="253"/>
        <v>3.0549999999999997</v>
      </c>
      <c r="T558" s="304">
        <f t="shared" ca="1" si="233"/>
        <v>29.969549999999998</v>
      </c>
      <c r="U558" s="311">
        <f t="shared" ca="1" si="234"/>
        <v>0</v>
      </c>
      <c r="V558" s="306">
        <f t="shared" ca="1" si="235"/>
        <v>1.2260633141987491</v>
      </c>
      <c r="W558" s="304">
        <f t="shared" ca="1" si="236"/>
        <v>26.54150213918852</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1.0899591394697623</v>
      </c>
      <c r="AH558" s="304">
        <f t="shared" ca="1" si="260"/>
        <v>-8.687862084077981</v>
      </c>
    </row>
    <row r="559" spans="1:34" x14ac:dyDescent="0.2">
      <c r="A559" s="347">
        <f t="shared" ca="1" si="238"/>
        <v>1E-4</v>
      </c>
      <c r="B559" s="304">
        <f t="shared" ca="1" si="239"/>
        <v>31.917800000000121</v>
      </c>
      <c r="D559" s="306">
        <f t="shared" ca="1" si="240"/>
        <v>-0.70310303985535028</v>
      </c>
      <c r="E559" s="307">
        <f t="shared" ca="1" si="241"/>
        <v>-1.1506080774583758</v>
      </c>
      <c r="F559" s="304">
        <f t="shared" ca="1" si="242"/>
        <v>1.3484260575078983</v>
      </c>
      <c r="G559" s="306">
        <f t="shared" ca="1" si="243"/>
        <v>8.3209112062272137</v>
      </c>
      <c r="H559" s="307">
        <f t="shared" ca="1" si="244"/>
        <v>-102.48102617547502</v>
      </c>
      <c r="I559" s="304">
        <f t="shared" ca="1" si="245"/>
        <v>102.81827799219512</v>
      </c>
      <c r="J559" s="306">
        <f t="shared" ca="1" si="246"/>
        <v>706.74279346460708</v>
      </c>
      <c r="K559" s="307">
        <f t="shared" ca="1" si="247"/>
        <v>-8.6865984186957252</v>
      </c>
      <c r="L559" s="304">
        <f t="shared" ca="1" si="232"/>
        <v>706.79617507895728</v>
      </c>
      <c r="M559" s="306">
        <f t="shared" ca="1" si="248"/>
        <v>-1.4897793999997471</v>
      </c>
      <c r="N559" s="304">
        <f t="shared" ca="1" si="249"/>
        <v>-85.358072025517586</v>
      </c>
      <c r="P559" s="310">
        <f t="shared" ca="1" si="250"/>
        <v>23</v>
      </c>
      <c r="Q559" s="304">
        <f t="shared" ca="1" si="251"/>
        <v>0</v>
      </c>
      <c r="R559" s="306">
        <f t="shared" ca="1" si="252"/>
        <v>0</v>
      </c>
      <c r="S559" s="307">
        <f t="shared" ca="1" si="253"/>
        <v>3.0549999999999997</v>
      </c>
      <c r="T559" s="304">
        <f t="shared" ca="1" si="233"/>
        <v>29.969549999999998</v>
      </c>
      <c r="U559" s="311">
        <f t="shared" ca="1" si="234"/>
        <v>0</v>
      </c>
      <c r="V559" s="306">
        <f t="shared" ca="1" si="235"/>
        <v>1.2260645706811901</v>
      </c>
      <c r="W559" s="304">
        <f t="shared" ca="1" si="236"/>
        <v>26.541585610373243</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1.0899324293175479</v>
      </c>
      <c r="AH559" s="304">
        <f t="shared" ca="1" si="260"/>
        <v>-8.6878894072630182</v>
      </c>
    </row>
    <row r="560" spans="1:34" x14ac:dyDescent="0.2">
      <c r="A560" s="347">
        <f t="shared" ca="1" si="238"/>
        <v>1E-4</v>
      </c>
      <c r="B560" s="304">
        <f t="shared" ca="1" si="239"/>
        <v>31.91790000000012</v>
      </c>
      <c r="D560" s="306">
        <f t="shared" ca="1" si="240"/>
        <v>-0.70309856466883813</v>
      </c>
      <c r="E560" s="307">
        <f t="shared" ca="1" si="241"/>
        <v>-1.1505803013686737</v>
      </c>
      <c r="F560" s="304">
        <f t="shared" ca="1" si="242"/>
        <v>1.3484000228185284</v>
      </c>
      <c r="G560" s="306">
        <f t="shared" ca="1" si="243"/>
        <v>8.320840896370747</v>
      </c>
      <c r="H560" s="307">
        <f t="shared" ca="1" si="244"/>
        <v>-102.48114123350516</v>
      </c>
      <c r="I560" s="304">
        <f t="shared" ca="1" si="245"/>
        <v>102.81838698279772</v>
      </c>
      <c r="J560" s="306">
        <f t="shared" ca="1" si="246"/>
        <v>706.74279346460708</v>
      </c>
      <c r="K560" s="307">
        <f t="shared" ca="1" si="247"/>
        <v>-8.6968465270661746</v>
      </c>
      <c r="L560" s="304">
        <f t="shared" ca="1" si="232"/>
        <v>706.79630110355811</v>
      </c>
      <c r="M560" s="306">
        <f t="shared" ca="1" si="248"/>
        <v>-1.4897801721446033</v>
      </c>
      <c r="N560" s="304">
        <f t="shared" ca="1" si="249"/>
        <v>-85.358116266159016</v>
      </c>
      <c r="P560" s="310">
        <f t="shared" ca="1" si="250"/>
        <v>23</v>
      </c>
      <c r="Q560" s="304">
        <f t="shared" ca="1" si="251"/>
        <v>0</v>
      </c>
      <c r="R560" s="306">
        <f t="shared" ca="1" si="252"/>
        <v>0</v>
      </c>
      <c r="S560" s="307">
        <f t="shared" ca="1" si="253"/>
        <v>3.0549999999999997</v>
      </c>
      <c r="T560" s="304">
        <f t="shared" ca="1" si="233"/>
        <v>29.969549999999998</v>
      </c>
      <c r="U560" s="311">
        <f t="shared" ca="1" si="234"/>
        <v>0</v>
      </c>
      <c r="V560" s="306">
        <f t="shared" ca="1" si="235"/>
        <v>1.2260658271663301</v>
      </c>
      <c r="W560" s="304">
        <f t="shared" ca="1" si="236"/>
        <v>26.541669080412383</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1.0899057195280033</v>
      </c>
      <c r="AH560" s="304">
        <f t="shared" ca="1" si="260"/>
        <v>-8.6879167300730753</v>
      </c>
    </row>
    <row r="561" spans="1:34" x14ac:dyDescent="0.2">
      <c r="A561" s="347">
        <f t="shared" ca="1" si="238"/>
        <v>1E-4</v>
      </c>
      <c r="B561" s="304">
        <f t="shared" ca="1" si="239"/>
        <v>31.91800000000012</v>
      </c>
      <c r="D561" s="306">
        <f t="shared" ca="1" si="240"/>
        <v>-0.7030940894801776</v>
      </c>
      <c r="E561" s="307">
        <f t="shared" ca="1" si="241"/>
        <v>-1.1505525256602152</v>
      </c>
      <c r="F561" s="304">
        <f t="shared" ca="1" si="242"/>
        <v>1.348373988537698</v>
      </c>
      <c r="G561" s="306">
        <f t="shared" ca="1" si="243"/>
        <v>8.3207705869617996</v>
      </c>
      <c r="H561" s="307">
        <f t="shared" ca="1" si="244"/>
        <v>-102.48125628875772</v>
      </c>
      <c r="I561" s="304">
        <f t="shared" ca="1" si="245"/>
        <v>102.81849597072937</v>
      </c>
      <c r="J561" s="306">
        <f t="shared" ca="1" si="246"/>
        <v>706.74279346460708</v>
      </c>
      <c r="K561" s="307">
        <f t="shared" ca="1" si="247"/>
        <v>-8.7070946469422879</v>
      </c>
      <c r="L561" s="304">
        <f t="shared" ca="1" si="232"/>
        <v>706.79642727686951</v>
      </c>
      <c r="M561" s="306">
        <f t="shared" ca="1" si="248"/>
        <v>-1.4897809442812979</v>
      </c>
      <c r="N561" s="304">
        <f t="shared" ca="1" si="249"/>
        <v>-85.358160506332823</v>
      </c>
      <c r="P561" s="310">
        <f t="shared" ca="1" si="250"/>
        <v>23</v>
      </c>
      <c r="Q561" s="304">
        <f t="shared" ca="1" si="251"/>
        <v>0</v>
      </c>
      <c r="R561" s="306">
        <f t="shared" ca="1" si="252"/>
        <v>0</v>
      </c>
      <c r="S561" s="307">
        <f t="shared" ca="1" si="253"/>
        <v>3.0549999999999997</v>
      </c>
      <c r="T561" s="304">
        <f t="shared" ca="1" si="233"/>
        <v>29.969549999999998</v>
      </c>
      <c r="U561" s="311">
        <f t="shared" ca="1" si="234"/>
        <v>0</v>
      </c>
      <c r="V561" s="306">
        <f t="shared" ca="1" si="235"/>
        <v>1.2260670836541692</v>
      </c>
      <c r="W561" s="304">
        <f t="shared" ca="1" si="236"/>
        <v>26.541752549305969</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1.0898790101011375</v>
      </c>
      <c r="AH561" s="304">
        <f t="shared" ca="1" si="260"/>
        <v>-8.6879440525081453</v>
      </c>
    </row>
    <row r="562" spans="1:34" x14ac:dyDescent="0.2">
      <c r="A562" s="347">
        <f t="shared" ca="1" si="238"/>
        <v>1E-4</v>
      </c>
      <c r="B562" s="304">
        <f t="shared" ca="1" si="239"/>
        <v>31.91810000000012</v>
      </c>
      <c r="D562" s="306">
        <f t="shared" ca="1" si="240"/>
        <v>-0.70308961428937278</v>
      </c>
      <c r="E562" s="307">
        <f t="shared" ca="1" si="241"/>
        <v>-1.1505247503329894</v>
      </c>
      <c r="F562" s="304">
        <f t="shared" ca="1" si="242"/>
        <v>1.3483479546653996</v>
      </c>
      <c r="G562" s="306">
        <f t="shared" ca="1" si="243"/>
        <v>8.3207002780003698</v>
      </c>
      <c r="H562" s="307">
        <f t="shared" ca="1" si="244"/>
        <v>-102.48137134123276</v>
      </c>
      <c r="I562" s="304">
        <f t="shared" ca="1" si="245"/>
        <v>102.81860495599014</v>
      </c>
      <c r="J562" s="306">
        <f t="shared" ca="1" si="246"/>
        <v>706.74279346460708</v>
      </c>
      <c r="K562" s="307">
        <f t="shared" ca="1" si="247"/>
        <v>-8.717342778323788</v>
      </c>
      <c r="L562" s="304">
        <f t="shared" ca="1" si="232"/>
        <v>706.79655359889171</v>
      </c>
      <c r="M562" s="306">
        <f t="shared" ca="1" si="248"/>
        <v>-1.4897817164098315</v>
      </c>
      <c r="N562" s="304">
        <f t="shared" ca="1" si="249"/>
        <v>-85.358204746039036</v>
      </c>
      <c r="P562" s="310">
        <f t="shared" ca="1" si="250"/>
        <v>23</v>
      </c>
      <c r="Q562" s="304">
        <f t="shared" ca="1" si="251"/>
        <v>0</v>
      </c>
      <c r="R562" s="306">
        <f t="shared" ca="1" si="252"/>
        <v>0</v>
      </c>
      <c r="S562" s="307">
        <f t="shared" ca="1" si="253"/>
        <v>3.0549999999999997</v>
      </c>
      <c r="T562" s="304">
        <f t="shared" ca="1" si="233"/>
        <v>29.969549999999998</v>
      </c>
      <c r="U562" s="311">
        <f t="shared" ca="1" si="234"/>
        <v>0</v>
      </c>
      <c r="V562" s="306">
        <f t="shared" ca="1" si="235"/>
        <v>1.226068340144707</v>
      </c>
      <c r="W562" s="304">
        <f t="shared" ca="1" si="236"/>
        <v>26.541836017054006</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1.0898523010369399</v>
      </c>
      <c r="AH562" s="304">
        <f t="shared" ca="1" si="260"/>
        <v>-8.6879713745682388</v>
      </c>
    </row>
    <row r="563" spans="1:34" x14ac:dyDescent="0.2">
      <c r="A563" s="347">
        <f t="shared" ca="1" si="238"/>
        <v>1E-4</v>
      </c>
      <c r="B563" s="304">
        <f t="shared" ca="1" si="239"/>
        <v>31.91820000000012</v>
      </c>
      <c r="D563" s="306">
        <f t="shared" ca="1" si="240"/>
        <v>-0.70308513909641979</v>
      </c>
      <c r="E563" s="307">
        <f t="shared" ca="1" si="241"/>
        <v>-1.1504969753869947</v>
      </c>
      <c r="F563" s="304">
        <f t="shared" ca="1" si="242"/>
        <v>1.3483219212016302</v>
      </c>
      <c r="G563" s="306">
        <f t="shared" ca="1" si="243"/>
        <v>8.3206299694864594</v>
      </c>
      <c r="H563" s="307">
        <f t="shared" ca="1" si="244"/>
        <v>-102.4814863909303</v>
      </c>
      <c r="I563" s="304">
        <f t="shared" ca="1" si="245"/>
        <v>102.81871393858002</v>
      </c>
      <c r="J563" s="306">
        <f t="shared" ca="1" si="246"/>
        <v>706.74279346460708</v>
      </c>
      <c r="K563" s="307">
        <f t="shared" ca="1" si="247"/>
        <v>-8.7275909212103961</v>
      </c>
      <c r="L563" s="304">
        <f t="shared" ca="1" si="232"/>
        <v>706.79668006962527</v>
      </c>
      <c r="M563" s="306">
        <f t="shared" ca="1" si="248"/>
        <v>-1.4897824885302038</v>
      </c>
      <c r="N563" s="304">
        <f t="shared" ca="1" si="249"/>
        <v>-85.358248985277655</v>
      </c>
      <c r="P563" s="310">
        <f t="shared" ca="1" si="250"/>
        <v>23</v>
      </c>
      <c r="Q563" s="304">
        <f t="shared" ca="1" si="251"/>
        <v>0</v>
      </c>
      <c r="R563" s="306">
        <f t="shared" ca="1" si="252"/>
        <v>0</v>
      </c>
      <c r="S563" s="307">
        <f t="shared" ca="1" si="253"/>
        <v>3.0549999999999997</v>
      </c>
      <c r="T563" s="304">
        <f t="shared" ca="1" si="233"/>
        <v>29.969549999999998</v>
      </c>
      <c r="U563" s="311">
        <f t="shared" ca="1" si="234"/>
        <v>0</v>
      </c>
      <c r="V563" s="306">
        <f t="shared" ca="1" si="235"/>
        <v>1.2260695966379438</v>
      </c>
      <c r="W563" s="304">
        <f t="shared" ca="1" si="236"/>
        <v>26.541919483656514</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1.0898255923354068</v>
      </c>
      <c r="AH563" s="304">
        <f t="shared" ca="1" si="260"/>
        <v>-8.6879986962533575</v>
      </c>
    </row>
    <row r="564" spans="1:34" x14ac:dyDescent="0.2">
      <c r="A564" s="347">
        <f t="shared" ca="1" si="238"/>
        <v>1E-4</v>
      </c>
      <c r="B564" s="304">
        <f t="shared" ca="1" si="239"/>
        <v>31.918300000000119</v>
      </c>
      <c r="D564" s="306">
        <f t="shared" ca="1" si="240"/>
        <v>-0.70308066390132251</v>
      </c>
      <c r="E564" s="307">
        <f t="shared" ca="1" si="241"/>
        <v>-1.1504692008222239</v>
      </c>
      <c r="F564" s="304">
        <f t="shared" ca="1" si="242"/>
        <v>1.3482958881463858</v>
      </c>
      <c r="G564" s="306">
        <f t="shared" ca="1" si="243"/>
        <v>8.3205596614200701</v>
      </c>
      <c r="H564" s="307">
        <f t="shared" ca="1" si="244"/>
        <v>-102.48160143785039</v>
      </c>
      <c r="I564" s="304">
        <f t="shared" ca="1" si="245"/>
        <v>102.81882291849907</v>
      </c>
      <c r="J564" s="306">
        <f t="shared" ca="1" si="246"/>
        <v>706.74279346460708</v>
      </c>
      <c r="K564" s="307">
        <f t="shared" ca="1" si="247"/>
        <v>-8.7378390756018351</v>
      </c>
      <c r="L564" s="304">
        <f t="shared" ca="1" si="232"/>
        <v>706.79680668907054</v>
      </c>
      <c r="M564" s="306">
        <f t="shared" ca="1" si="248"/>
        <v>-1.4897832606424148</v>
      </c>
      <c r="N564" s="304">
        <f t="shared" ca="1" si="249"/>
        <v>-85.358293224048651</v>
      </c>
      <c r="P564" s="310">
        <f t="shared" ca="1" si="250"/>
        <v>23</v>
      </c>
      <c r="Q564" s="304">
        <f t="shared" ca="1" si="251"/>
        <v>0</v>
      </c>
      <c r="R564" s="306">
        <f t="shared" ca="1" si="252"/>
        <v>0</v>
      </c>
      <c r="S564" s="307">
        <f t="shared" ca="1" si="253"/>
        <v>3.0549999999999997</v>
      </c>
      <c r="T564" s="304">
        <f t="shared" ca="1" si="233"/>
        <v>29.969549999999998</v>
      </c>
      <c r="U564" s="311">
        <f t="shared" ca="1" si="234"/>
        <v>0</v>
      </c>
      <c r="V564" s="306">
        <f t="shared" ca="1" si="235"/>
        <v>1.2260708531338791</v>
      </c>
      <c r="W564" s="304">
        <f t="shared" ca="1" si="236"/>
        <v>26.542002949113481</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1.0897988839965329</v>
      </c>
      <c r="AH564" s="304">
        <f t="shared" ca="1" si="260"/>
        <v>-8.6880260175635087</v>
      </c>
    </row>
    <row r="565" spans="1:34" x14ac:dyDescent="0.2">
      <c r="A565" s="347">
        <f t="shared" ca="1" si="238"/>
        <v>1E-4</v>
      </c>
      <c r="B565" s="304">
        <f t="shared" ca="1" si="239"/>
        <v>31.918400000000119</v>
      </c>
      <c r="D565" s="306">
        <f t="shared" ca="1" si="240"/>
        <v>-0.70307618870408195</v>
      </c>
      <c r="E565" s="307">
        <f t="shared" ca="1" si="241"/>
        <v>-1.1504414266386842</v>
      </c>
      <c r="F565" s="304">
        <f t="shared" ca="1" si="242"/>
        <v>1.3482698554996728</v>
      </c>
      <c r="G565" s="306">
        <f t="shared" ca="1" si="243"/>
        <v>8.3204893538012001</v>
      </c>
      <c r="H565" s="307">
        <f t="shared" ca="1" si="244"/>
        <v>-102.48171648199305</v>
      </c>
      <c r="I565" s="304">
        <f t="shared" ca="1" si="245"/>
        <v>102.81893189574733</v>
      </c>
      <c r="J565" s="306">
        <f t="shared" ca="1" si="246"/>
        <v>706.74279346460708</v>
      </c>
      <c r="K565" s="307">
        <f t="shared" ca="1" si="247"/>
        <v>-8.7480872414978279</v>
      </c>
      <c r="L565" s="304">
        <f t="shared" ca="1" si="232"/>
        <v>706.79693345722796</v>
      </c>
      <c r="M565" s="306">
        <f t="shared" ca="1" si="248"/>
        <v>-1.4897840327464651</v>
      </c>
      <c r="N565" s="304">
        <f t="shared" ca="1" si="249"/>
        <v>-85.358337462352083</v>
      </c>
      <c r="P565" s="310">
        <f t="shared" ca="1" si="250"/>
        <v>23</v>
      </c>
      <c r="Q565" s="304">
        <f t="shared" ca="1" si="251"/>
        <v>0</v>
      </c>
      <c r="R565" s="306">
        <f t="shared" ca="1" si="252"/>
        <v>0</v>
      </c>
      <c r="S565" s="307">
        <f t="shared" ca="1" si="253"/>
        <v>3.0549999999999997</v>
      </c>
      <c r="T565" s="304">
        <f t="shared" ca="1" si="233"/>
        <v>29.969549999999998</v>
      </c>
      <c r="U565" s="311">
        <f t="shared" ca="1" si="234"/>
        <v>0</v>
      </c>
      <c r="V565" s="306">
        <f t="shared" ca="1" si="235"/>
        <v>1.2260721096325131</v>
      </c>
      <c r="W565" s="304">
        <f t="shared" ca="1" si="236"/>
        <v>26.542086413424929</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1.0897721760203272</v>
      </c>
      <c r="AH565" s="304">
        <f t="shared" ca="1" si="260"/>
        <v>-8.6880533384986851</v>
      </c>
    </row>
    <row r="566" spans="1:34" x14ac:dyDescent="0.2">
      <c r="A566" s="347">
        <f t="shared" ca="1" si="238"/>
        <v>1E-4</v>
      </c>
      <c r="B566" s="304">
        <f t="shared" ca="1" si="239"/>
        <v>31.918500000000119</v>
      </c>
      <c r="D566" s="306">
        <f t="shared" ca="1" si="240"/>
        <v>-0.70307171350469666</v>
      </c>
      <c r="E566" s="307">
        <f t="shared" ca="1" si="241"/>
        <v>-1.1504136528363631</v>
      </c>
      <c r="F566" s="304">
        <f t="shared" ca="1" si="242"/>
        <v>1.3482438232614806</v>
      </c>
      <c r="G566" s="306">
        <f t="shared" ca="1" si="243"/>
        <v>8.3204190466298495</v>
      </c>
      <c r="H566" s="307">
        <f t="shared" ca="1" si="244"/>
        <v>-102.48183152335832</v>
      </c>
      <c r="I566" s="304">
        <f t="shared" ca="1" si="245"/>
        <v>102.81904087032478</v>
      </c>
      <c r="J566" s="306">
        <f t="shared" ca="1" si="246"/>
        <v>706.74279346460708</v>
      </c>
      <c r="K566" s="307">
        <f t="shared" ca="1" si="247"/>
        <v>-8.7583354188980955</v>
      </c>
      <c r="L566" s="304">
        <f t="shared" ca="1" si="232"/>
        <v>706.7970603740979</v>
      </c>
      <c r="M566" s="306">
        <f t="shared" ca="1" si="248"/>
        <v>-1.4897848048423545</v>
      </c>
      <c r="N566" s="304">
        <f t="shared" ca="1" si="249"/>
        <v>-85.35838170018792</v>
      </c>
      <c r="P566" s="310">
        <f t="shared" ca="1" si="250"/>
        <v>23</v>
      </c>
      <c r="Q566" s="304">
        <f t="shared" ca="1" si="251"/>
        <v>0</v>
      </c>
      <c r="R566" s="306">
        <f t="shared" ca="1" si="252"/>
        <v>0</v>
      </c>
      <c r="S566" s="307">
        <f t="shared" ca="1" si="253"/>
        <v>3.0549999999999997</v>
      </c>
      <c r="T566" s="304">
        <f t="shared" ca="1" si="233"/>
        <v>29.969549999999998</v>
      </c>
      <c r="U566" s="311">
        <f t="shared" ca="1" si="234"/>
        <v>0</v>
      </c>
      <c r="V566" s="306">
        <f t="shared" ca="1" si="235"/>
        <v>1.2260733661338463</v>
      </c>
      <c r="W566" s="304">
        <f t="shared" ca="1" si="236"/>
        <v>26.542169876590858</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1.0897454684067753</v>
      </c>
      <c r="AH566" s="304">
        <f t="shared" ca="1" si="260"/>
        <v>-8.6880806590588975</v>
      </c>
    </row>
    <row r="567" spans="1:34" x14ac:dyDescent="0.2">
      <c r="A567" s="347">
        <f t="shared" ca="1" si="238"/>
        <v>1E-4</v>
      </c>
      <c r="B567" s="304">
        <f t="shared" ca="1" si="239"/>
        <v>31.918600000000119</v>
      </c>
      <c r="D567" s="306">
        <f t="shared" ca="1" si="240"/>
        <v>-0.70306723830316797</v>
      </c>
      <c r="E567" s="307">
        <f t="shared" ca="1" si="241"/>
        <v>-1.1503858794152659</v>
      </c>
      <c r="F567" s="304">
        <f t="shared" ca="1" si="242"/>
        <v>1.3482177914318141</v>
      </c>
      <c r="G567" s="306">
        <f t="shared" ca="1" si="243"/>
        <v>8.3203487399060201</v>
      </c>
      <c r="H567" s="307">
        <f t="shared" ca="1" si="244"/>
        <v>-102.48194656194626</v>
      </c>
      <c r="I567" s="304">
        <f t="shared" ca="1" si="245"/>
        <v>102.81914984223155</v>
      </c>
      <c r="J567" s="306">
        <f t="shared" ca="1" si="246"/>
        <v>706.74279346460708</v>
      </c>
      <c r="K567" s="307">
        <f t="shared" ca="1" si="247"/>
        <v>-8.7685836078023609</v>
      </c>
      <c r="L567" s="304">
        <f t="shared" ca="1" si="232"/>
        <v>706.79718743968078</v>
      </c>
      <c r="M567" s="306">
        <f t="shared" ca="1" si="248"/>
        <v>-1.4897855769300832</v>
      </c>
      <c r="N567" s="304">
        <f t="shared" ca="1" si="249"/>
        <v>-85.358425937556191</v>
      </c>
      <c r="P567" s="310">
        <f t="shared" ca="1" si="250"/>
        <v>23</v>
      </c>
      <c r="Q567" s="304">
        <f t="shared" ca="1" si="251"/>
        <v>0</v>
      </c>
      <c r="R567" s="306">
        <f t="shared" ca="1" si="252"/>
        <v>0</v>
      </c>
      <c r="S567" s="307">
        <f t="shared" ca="1" si="253"/>
        <v>3.0549999999999997</v>
      </c>
      <c r="T567" s="304">
        <f t="shared" ca="1" si="233"/>
        <v>29.969549999999998</v>
      </c>
      <c r="U567" s="311">
        <f t="shared" ca="1" si="234"/>
        <v>0</v>
      </c>
      <c r="V567" s="306">
        <f t="shared" ca="1" si="235"/>
        <v>1.226074622637878</v>
      </c>
      <c r="W567" s="304">
        <f t="shared" ca="1" si="236"/>
        <v>26.54225333861131</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1.0897187611558845</v>
      </c>
      <c r="AH567" s="304">
        <f t="shared" ca="1" si="260"/>
        <v>-8.688107979244144</v>
      </c>
    </row>
    <row r="568" spans="1:34" x14ac:dyDescent="0.2">
      <c r="A568" s="347">
        <f t="shared" ca="1" si="238"/>
        <v>1E-4</v>
      </c>
      <c r="B568" s="304">
        <f t="shared" ca="1" si="239"/>
        <v>31.918700000000118</v>
      </c>
      <c r="D568" s="306">
        <f t="shared" ca="1" si="240"/>
        <v>-0.70306276309949878</v>
      </c>
      <c r="E568" s="307">
        <f t="shared" ca="1" si="241"/>
        <v>-1.1503581063753767</v>
      </c>
      <c r="F568" s="304">
        <f t="shared" ca="1" si="242"/>
        <v>1.3481917600106612</v>
      </c>
      <c r="G568" s="306">
        <f t="shared" ca="1" si="243"/>
        <v>8.32027843362971</v>
      </c>
      <c r="H568" s="307">
        <f t="shared" ca="1" si="244"/>
        <v>-102.4820615977569</v>
      </c>
      <c r="I568" s="304">
        <f t="shared" ca="1" si="245"/>
        <v>102.81925881146762</v>
      </c>
      <c r="J568" s="306">
        <f t="shared" ca="1" si="246"/>
        <v>706.74279346460708</v>
      </c>
      <c r="K568" s="307">
        <f t="shared" ca="1" si="247"/>
        <v>-8.7788318082103469</v>
      </c>
      <c r="L568" s="304">
        <f t="shared" ca="1" si="232"/>
        <v>706.79731465397708</v>
      </c>
      <c r="M568" s="306">
        <f t="shared" ca="1" si="248"/>
        <v>-1.4897863490096515</v>
      </c>
      <c r="N568" s="304">
        <f t="shared" ca="1" si="249"/>
        <v>-85.358470174456897</v>
      </c>
      <c r="P568" s="310">
        <f t="shared" ca="1" si="250"/>
        <v>23</v>
      </c>
      <c r="Q568" s="304">
        <f t="shared" ca="1" si="251"/>
        <v>0</v>
      </c>
      <c r="R568" s="306">
        <f t="shared" ca="1" si="252"/>
        <v>0</v>
      </c>
      <c r="S568" s="307">
        <f t="shared" ca="1" si="253"/>
        <v>3.0549999999999997</v>
      </c>
      <c r="T568" s="304">
        <f t="shared" ca="1" si="233"/>
        <v>29.969549999999998</v>
      </c>
      <c r="U568" s="311">
        <f t="shared" ca="1" si="234"/>
        <v>0</v>
      </c>
      <c r="V568" s="306">
        <f t="shared" ca="1" si="235"/>
        <v>1.2260758791446087</v>
      </c>
      <c r="W568" s="304">
        <f t="shared" ca="1" si="236"/>
        <v>26.542336799486261</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1.0896920542676369</v>
      </c>
      <c r="AH568" s="304">
        <f t="shared" ca="1" si="260"/>
        <v>-8.6881352990544389</v>
      </c>
    </row>
    <row r="569" spans="1:34" x14ac:dyDescent="0.2">
      <c r="A569" s="347">
        <f t="shared" ca="1" si="238"/>
        <v>1E-4</v>
      </c>
      <c r="B569" s="304">
        <f t="shared" ca="1" si="239"/>
        <v>31.918800000000118</v>
      </c>
      <c r="D569" s="306">
        <f t="shared" ca="1" si="240"/>
        <v>-0.70305828789368607</v>
      </c>
      <c r="E569" s="307">
        <f t="shared" ca="1" si="241"/>
        <v>-1.1503303337167026</v>
      </c>
      <c r="F569" s="304">
        <f t="shared" ca="1" si="242"/>
        <v>1.3481657289980269</v>
      </c>
      <c r="G569" s="306">
        <f t="shared" ca="1" si="243"/>
        <v>8.320208127800921</v>
      </c>
      <c r="H569" s="307">
        <f t="shared" ca="1" si="244"/>
        <v>-102.48217663079026</v>
      </c>
      <c r="I569" s="304">
        <f t="shared" ca="1" si="245"/>
        <v>102.81936777803304</v>
      </c>
      <c r="J569" s="306">
        <f t="shared" ca="1" si="246"/>
        <v>706.74279346460708</v>
      </c>
      <c r="K569" s="307">
        <f t="shared" ca="1" si="247"/>
        <v>-8.7890800201217747</v>
      </c>
      <c r="L569" s="304">
        <f t="shared" ca="1" si="232"/>
        <v>706.79744201698725</v>
      </c>
      <c r="M569" s="306">
        <f t="shared" ca="1" si="248"/>
        <v>-1.4897871210810589</v>
      </c>
      <c r="N569" s="304">
        <f t="shared" ca="1" si="249"/>
        <v>-85.358514410890024</v>
      </c>
      <c r="P569" s="310">
        <f t="shared" ca="1" si="250"/>
        <v>23</v>
      </c>
      <c r="Q569" s="304">
        <f t="shared" ca="1" si="251"/>
        <v>0</v>
      </c>
      <c r="R569" s="306">
        <f t="shared" ca="1" si="252"/>
        <v>0</v>
      </c>
      <c r="S569" s="307">
        <f t="shared" ca="1" si="253"/>
        <v>3.0549999999999997</v>
      </c>
      <c r="T569" s="304">
        <f t="shared" ca="1" si="233"/>
        <v>29.969549999999998</v>
      </c>
      <c r="U569" s="311">
        <f t="shared" ca="1" si="234"/>
        <v>0</v>
      </c>
      <c r="V569" s="306">
        <f t="shared" ca="1" si="235"/>
        <v>1.2260771356540376</v>
      </c>
      <c r="W569" s="304">
        <f t="shared" ca="1" si="236"/>
        <v>26.542420259215735</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1.0896653477420397</v>
      </c>
      <c r="AH569" s="304">
        <f t="shared" ca="1" si="260"/>
        <v>-8.6881626184897751</v>
      </c>
    </row>
    <row r="570" spans="1:34" x14ac:dyDescent="0.2">
      <c r="A570" s="347">
        <f t="shared" ca="1" si="238"/>
        <v>1E-4</v>
      </c>
      <c r="B570" s="304">
        <f t="shared" ca="1" si="239"/>
        <v>31.918900000000118</v>
      </c>
      <c r="D570" s="306">
        <f t="shared" ca="1" si="240"/>
        <v>-0.70305381268573586</v>
      </c>
      <c r="E570" s="307">
        <f t="shared" ca="1" si="241"/>
        <v>-1.1503025614392346</v>
      </c>
      <c r="F570" s="304">
        <f t="shared" ca="1" si="242"/>
        <v>1.3481396983939067</v>
      </c>
      <c r="G570" s="306">
        <f t="shared" ca="1" si="243"/>
        <v>8.3201378224196532</v>
      </c>
      <c r="H570" s="307">
        <f t="shared" ca="1" si="244"/>
        <v>-102.4822916610464</v>
      </c>
      <c r="I570" s="304">
        <f t="shared" ca="1" si="245"/>
        <v>102.81947674192783</v>
      </c>
      <c r="J570" s="306">
        <f t="shared" ca="1" si="246"/>
        <v>706.74279346460708</v>
      </c>
      <c r="K570" s="307">
        <f t="shared" ca="1" si="247"/>
        <v>-8.7993282435363671</v>
      </c>
      <c r="L570" s="304">
        <f t="shared" ca="1" si="232"/>
        <v>706.79756952871151</v>
      </c>
      <c r="M570" s="306">
        <f t="shared" ca="1" si="248"/>
        <v>-1.489787893144306</v>
      </c>
      <c r="N570" s="304">
        <f t="shared" ca="1" si="249"/>
        <v>-85.358558646855613</v>
      </c>
      <c r="P570" s="310">
        <f t="shared" ca="1" si="250"/>
        <v>23</v>
      </c>
      <c r="Q570" s="304">
        <f t="shared" ca="1" si="251"/>
        <v>0</v>
      </c>
      <c r="R570" s="306">
        <f t="shared" ca="1" si="252"/>
        <v>0</v>
      </c>
      <c r="S570" s="307">
        <f t="shared" ca="1" si="253"/>
        <v>3.0549999999999997</v>
      </c>
      <c r="T570" s="304">
        <f t="shared" ca="1" si="233"/>
        <v>29.969549999999998</v>
      </c>
      <c r="U570" s="311">
        <f t="shared" ca="1" si="234"/>
        <v>0</v>
      </c>
      <c r="V570" s="306">
        <f t="shared" ca="1" si="235"/>
        <v>1.2260783921661658</v>
      </c>
      <c r="W570" s="304">
        <f t="shared" ca="1" si="236"/>
        <v>26.542503717799743</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1.0896386415790893</v>
      </c>
      <c r="AH570" s="304">
        <f t="shared" ca="1" si="260"/>
        <v>-8.6881899375501597</v>
      </c>
    </row>
    <row r="571" spans="1:34" x14ac:dyDescent="0.2">
      <c r="A571" s="347">
        <f t="shared" ca="1" si="238"/>
        <v>1E-4</v>
      </c>
      <c r="B571" s="304">
        <f t="shared" ca="1" si="239"/>
        <v>31.919000000000118</v>
      </c>
      <c r="D571" s="306">
        <f t="shared" ca="1" si="240"/>
        <v>-0.70304933747564602</v>
      </c>
      <c r="E571" s="307">
        <f t="shared" ca="1" si="241"/>
        <v>-1.150274789542971</v>
      </c>
      <c r="F571" s="304">
        <f t="shared" ca="1" si="242"/>
        <v>1.3481136681982981</v>
      </c>
      <c r="G571" s="306">
        <f t="shared" ca="1" si="243"/>
        <v>8.3200675174859064</v>
      </c>
      <c r="H571" s="307">
        <f t="shared" ca="1" si="244"/>
        <v>-102.48240668852536</v>
      </c>
      <c r="I571" s="304">
        <f t="shared" ca="1" si="245"/>
        <v>102.81958570315206</v>
      </c>
      <c r="J571" s="306">
        <f t="shared" ca="1" si="246"/>
        <v>706.74279346460708</v>
      </c>
      <c r="K571" s="307">
        <f t="shared" ca="1" si="247"/>
        <v>-8.8095764784538453</v>
      </c>
      <c r="L571" s="304">
        <f t="shared" ca="1" si="232"/>
        <v>706.79769718915043</v>
      </c>
      <c r="M571" s="306">
        <f t="shared" ca="1" si="248"/>
        <v>-1.489788665199393</v>
      </c>
      <c r="N571" s="304">
        <f t="shared" ca="1" si="249"/>
        <v>-85.358602882353637</v>
      </c>
      <c r="P571" s="310">
        <f t="shared" ca="1" si="250"/>
        <v>23</v>
      </c>
      <c r="Q571" s="304">
        <f t="shared" ca="1" si="251"/>
        <v>0</v>
      </c>
      <c r="R571" s="306">
        <f t="shared" ca="1" si="252"/>
        <v>0</v>
      </c>
      <c r="S571" s="307">
        <f t="shared" ca="1" si="253"/>
        <v>3.0549999999999997</v>
      </c>
      <c r="T571" s="304">
        <f t="shared" ca="1" si="233"/>
        <v>29.969549999999998</v>
      </c>
      <c r="U571" s="311">
        <f t="shared" ca="1" si="234"/>
        <v>0</v>
      </c>
      <c r="V571" s="306">
        <f t="shared" ca="1" si="235"/>
        <v>1.2260796486809917</v>
      </c>
      <c r="W571" s="304">
        <f t="shared" ca="1" si="236"/>
        <v>26.542587175238289</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1.0896119357787803</v>
      </c>
      <c r="AH571" s="304">
        <f t="shared" ca="1" si="260"/>
        <v>-8.6882172562355962</v>
      </c>
    </row>
    <row r="572" spans="1:34" x14ac:dyDescent="0.2">
      <c r="A572" s="347">
        <f t="shared" ca="1" si="238"/>
        <v>1E-4</v>
      </c>
      <c r="B572" s="304">
        <f t="shared" ca="1" si="239"/>
        <v>31.919100000000117</v>
      </c>
      <c r="D572" s="306">
        <f t="shared" ca="1" si="240"/>
        <v>-0.70304486226341656</v>
      </c>
      <c r="E572" s="307">
        <f t="shared" ca="1" si="241"/>
        <v>-1.1502470180279101</v>
      </c>
      <c r="F572" s="304">
        <f t="shared" ca="1" si="242"/>
        <v>1.3480876384111997</v>
      </c>
      <c r="G572" s="306">
        <f t="shared" ca="1" si="243"/>
        <v>8.3199972129996809</v>
      </c>
      <c r="H572" s="307">
        <f t="shared" ca="1" si="244"/>
        <v>-102.48252171322716</v>
      </c>
      <c r="I572" s="304">
        <f t="shared" ca="1" si="245"/>
        <v>102.81969466170573</v>
      </c>
      <c r="J572" s="306">
        <f t="shared" ca="1" si="246"/>
        <v>706.74279346460708</v>
      </c>
      <c r="K572" s="307">
        <f t="shared" ca="1" si="247"/>
        <v>-8.8198247248739321</v>
      </c>
      <c r="L572" s="304">
        <f t="shared" ca="1" si="232"/>
        <v>706.79782499830446</v>
      </c>
      <c r="M572" s="306">
        <f t="shared" ca="1" si="248"/>
        <v>-1.4897894372463198</v>
      </c>
      <c r="N572" s="304">
        <f t="shared" ca="1" si="249"/>
        <v>-85.358647117384137</v>
      </c>
      <c r="P572" s="310">
        <f t="shared" ca="1" si="250"/>
        <v>23</v>
      </c>
      <c r="Q572" s="304">
        <f t="shared" ca="1" si="251"/>
        <v>0</v>
      </c>
      <c r="R572" s="306">
        <f t="shared" ca="1" si="252"/>
        <v>0</v>
      </c>
      <c r="S572" s="307">
        <f t="shared" ca="1" si="253"/>
        <v>3.0549999999999997</v>
      </c>
      <c r="T572" s="304">
        <f t="shared" ca="1" si="233"/>
        <v>29.969549999999998</v>
      </c>
      <c r="U572" s="311">
        <f t="shared" ca="1" si="234"/>
        <v>0</v>
      </c>
      <c r="V572" s="306">
        <f t="shared" ca="1" si="235"/>
        <v>1.2260809051985166</v>
      </c>
      <c r="W572" s="304">
        <f t="shared" ca="1" si="236"/>
        <v>26.542670631531376</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1.0895852303411111</v>
      </c>
      <c r="AH572" s="304">
        <f t="shared" ca="1" si="260"/>
        <v>-8.6882445745460863</v>
      </c>
    </row>
    <row r="573" spans="1:34" x14ac:dyDescent="0.2">
      <c r="A573" s="347">
        <f t="shared" ca="1" si="238"/>
        <v>1E-4</v>
      </c>
      <c r="B573" s="304">
        <f t="shared" ca="1" si="239"/>
        <v>31.919200000000117</v>
      </c>
      <c r="D573" s="306">
        <f t="shared" ca="1" si="240"/>
        <v>-0.70304038704904881</v>
      </c>
      <c r="E573" s="307">
        <f t="shared" ca="1" si="241"/>
        <v>-1.15021924689405</v>
      </c>
      <c r="F573" s="304">
        <f t="shared" ca="1" si="242"/>
        <v>1.348061609032611</v>
      </c>
      <c r="G573" s="306">
        <f t="shared" ca="1" si="243"/>
        <v>8.3199269089609764</v>
      </c>
      <c r="H573" s="307">
        <f t="shared" ca="1" si="244"/>
        <v>-102.48263673515184</v>
      </c>
      <c r="I573" s="304">
        <f t="shared" ca="1" si="245"/>
        <v>102.81980361758889</v>
      </c>
      <c r="J573" s="306">
        <f t="shared" ca="1" si="246"/>
        <v>706.74279346460708</v>
      </c>
      <c r="K573" s="307">
        <f t="shared" ca="1" si="247"/>
        <v>-8.8300729827963504</v>
      </c>
      <c r="L573" s="304">
        <f t="shared" ca="1" si="232"/>
        <v>706.79795295617384</v>
      </c>
      <c r="M573" s="306">
        <f t="shared" ca="1" si="248"/>
        <v>-1.4897902092850865</v>
      </c>
      <c r="N573" s="304">
        <f t="shared" ca="1" si="249"/>
        <v>-85.358691351947087</v>
      </c>
      <c r="P573" s="310">
        <f t="shared" ca="1" si="250"/>
        <v>23</v>
      </c>
      <c r="Q573" s="304">
        <f t="shared" ca="1" si="251"/>
        <v>0</v>
      </c>
      <c r="R573" s="306">
        <f t="shared" ca="1" si="252"/>
        <v>0</v>
      </c>
      <c r="S573" s="307">
        <f t="shared" ca="1" si="253"/>
        <v>3.0549999999999997</v>
      </c>
      <c r="T573" s="304">
        <f t="shared" ca="1" si="233"/>
        <v>29.969549999999998</v>
      </c>
      <c r="U573" s="311">
        <f t="shared" ca="1" si="234"/>
        <v>0</v>
      </c>
      <c r="V573" s="306">
        <f t="shared" ca="1" si="235"/>
        <v>1.2260821617187405</v>
      </c>
      <c r="W573" s="304">
        <f t="shared" ca="1" si="236"/>
        <v>26.54275408667905</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1.0895585252660833</v>
      </c>
      <c r="AH573" s="304">
        <f t="shared" ca="1" si="260"/>
        <v>-8.6882718924816302</v>
      </c>
    </row>
    <row r="574" spans="1:34" x14ac:dyDescent="0.2">
      <c r="A574" s="347">
        <f t="shared" ca="1" si="238"/>
        <v>1E-4</v>
      </c>
      <c r="B574" s="304">
        <f t="shared" ca="1" si="239"/>
        <v>31.919300000000117</v>
      </c>
      <c r="D574" s="306">
        <f t="shared" ca="1" si="240"/>
        <v>-0.70303591183254566</v>
      </c>
      <c r="E574" s="307">
        <f t="shared" ca="1" si="241"/>
        <v>-1.1501914761413783</v>
      </c>
      <c r="F574" s="304">
        <f t="shared" ca="1" si="242"/>
        <v>1.3480355800625226</v>
      </c>
      <c r="G574" s="306">
        <f t="shared" ca="1" si="243"/>
        <v>8.3198566053697931</v>
      </c>
      <c r="H574" s="307">
        <f t="shared" ca="1" si="244"/>
        <v>-102.48275175429946</v>
      </c>
      <c r="I574" s="304">
        <f t="shared" ca="1" si="245"/>
        <v>102.81991257080159</v>
      </c>
      <c r="J574" s="306">
        <f t="shared" ca="1" si="246"/>
        <v>706.74279346460708</v>
      </c>
      <c r="K574" s="307">
        <f t="shared" ca="1" si="247"/>
        <v>-8.8403212522208232</v>
      </c>
      <c r="L574" s="304">
        <f t="shared" ca="1" si="232"/>
        <v>706.79808106275925</v>
      </c>
      <c r="M574" s="306">
        <f t="shared" ca="1" si="248"/>
        <v>-1.4897909813156933</v>
      </c>
      <c r="N574" s="304">
        <f t="shared" ca="1" si="249"/>
        <v>-85.358735586042513</v>
      </c>
      <c r="P574" s="310">
        <f t="shared" ca="1" si="250"/>
        <v>23</v>
      </c>
      <c r="Q574" s="304">
        <f t="shared" ca="1" si="251"/>
        <v>0</v>
      </c>
      <c r="R574" s="306">
        <f t="shared" ca="1" si="252"/>
        <v>0</v>
      </c>
      <c r="S574" s="307">
        <f t="shared" ca="1" si="253"/>
        <v>3.0549999999999997</v>
      </c>
      <c r="T574" s="304">
        <f t="shared" ca="1" si="233"/>
        <v>29.969549999999998</v>
      </c>
      <c r="U574" s="311">
        <f t="shared" ca="1" si="234"/>
        <v>0</v>
      </c>
      <c r="V574" s="306">
        <f t="shared" ca="1" si="235"/>
        <v>1.2260834182416624</v>
      </c>
      <c r="W574" s="304">
        <f t="shared" ca="1" si="236"/>
        <v>26.542837540681283</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1.0895318205536793</v>
      </c>
      <c r="AH574" s="304">
        <f t="shared" ca="1" si="260"/>
        <v>-8.6882992100422438</v>
      </c>
    </row>
    <row r="575" spans="1:34" x14ac:dyDescent="0.2">
      <c r="A575" s="347">
        <f t="shared" ca="1" si="238"/>
        <v>1E-4</v>
      </c>
      <c r="B575" s="304">
        <f t="shared" ca="1" si="239"/>
        <v>31.919400000000117</v>
      </c>
      <c r="D575" s="306">
        <f t="shared" ca="1" si="240"/>
        <v>-0.70303143661390599</v>
      </c>
      <c r="E575" s="307">
        <f t="shared" ca="1" si="241"/>
        <v>-1.1501637057699021</v>
      </c>
      <c r="F575" s="304">
        <f t="shared" ca="1" si="242"/>
        <v>1.3480095515009403</v>
      </c>
      <c r="G575" s="306">
        <f t="shared" ca="1" si="243"/>
        <v>8.3197863022261309</v>
      </c>
      <c r="H575" s="307">
        <f t="shared" ca="1" si="244"/>
        <v>-102.48286677067003</v>
      </c>
      <c r="I575" s="304">
        <f t="shared" ca="1" si="245"/>
        <v>102.82002152134385</v>
      </c>
      <c r="J575" s="306">
        <f t="shared" ca="1" si="246"/>
        <v>706.74279346460708</v>
      </c>
      <c r="K575" s="307">
        <f t="shared" ca="1" si="247"/>
        <v>-8.8505695331470715</v>
      </c>
      <c r="L575" s="304">
        <f t="shared" ca="1" si="232"/>
        <v>706.7982093180608</v>
      </c>
      <c r="M575" s="306">
        <f t="shared" ca="1" si="248"/>
        <v>-1.4897917533381404</v>
      </c>
      <c r="N575" s="304">
        <f t="shared" ca="1" si="249"/>
        <v>-85.358779819670417</v>
      </c>
      <c r="P575" s="310">
        <f t="shared" ca="1" si="250"/>
        <v>23</v>
      </c>
      <c r="Q575" s="304">
        <f t="shared" ca="1" si="251"/>
        <v>0</v>
      </c>
      <c r="R575" s="306">
        <f t="shared" ca="1" si="252"/>
        <v>0</v>
      </c>
      <c r="S575" s="307">
        <f t="shared" ca="1" si="253"/>
        <v>3.0549999999999997</v>
      </c>
      <c r="T575" s="304">
        <f t="shared" ca="1" si="233"/>
        <v>29.969549999999998</v>
      </c>
      <c r="U575" s="311">
        <f t="shared" ca="1" si="234"/>
        <v>0</v>
      </c>
      <c r="V575" s="306">
        <f t="shared" ca="1" si="235"/>
        <v>1.2260846747672831</v>
      </c>
      <c r="W575" s="304">
        <f t="shared" ca="1" si="236"/>
        <v>26.542920993538093</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1.0895051162039096</v>
      </c>
      <c r="AH575" s="304">
        <f t="shared" ca="1" si="260"/>
        <v>-8.6883265272279164</v>
      </c>
    </row>
    <row r="576" spans="1:34" x14ac:dyDescent="0.2">
      <c r="A576" s="347">
        <f t="shared" ca="1" si="238"/>
        <v>1E-4</v>
      </c>
      <c r="B576" s="304">
        <f t="shared" ca="1" si="239"/>
        <v>31.919500000000117</v>
      </c>
      <c r="D576" s="306">
        <f t="shared" ca="1" si="240"/>
        <v>-0.70302696139312981</v>
      </c>
      <c r="E576" s="307">
        <f t="shared" ca="1" si="241"/>
        <v>-1.1501359357796126</v>
      </c>
      <c r="F576" s="304">
        <f t="shared" ca="1" si="242"/>
        <v>1.347983523347857</v>
      </c>
      <c r="G576" s="306">
        <f t="shared" ca="1" si="243"/>
        <v>8.3197159995299916</v>
      </c>
      <c r="H576" s="307">
        <f t="shared" ca="1" si="244"/>
        <v>-102.4829817842636</v>
      </c>
      <c r="I576" s="304">
        <f t="shared" ca="1" si="245"/>
        <v>102.8201304692157</v>
      </c>
      <c r="J576" s="306">
        <f t="shared" ca="1" si="246"/>
        <v>706.74279346460708</v>
      </c>
      <c r="K576" s="307">
        <f t="shared" ca="1" si="247"/>
        <v>-8.8608178255748182</v>
      </c>
      <c r="L576" s="304">
        <f t="shared" ca="1" si="232"/>
        <v>706.79833772207917</v>
      </c>
      <c r="M576" s="306">
        <f t="shared" ca="1" si="248"/>
        <v>-1.4897925253524278</v>
      </c>
      <c r="N576" s="304">
        <f t="shared" ca="1" si="249"/>
        <v>-85.358824052830812</v>
      </c>
      <c r="P576" s="310">
        <f t="shared" ca="1" si="250"/>
        <v>23</v>
      </c>
      <c r="Q576" s="304">
        <f t="shared" ca="1" si="251"/>
        <v>0</v>
      </c>
      <c r="R576" s="306">
        <f t="shared" ca="1" si="252"/>
        <v>0</v>
      </c>
      <c r="S576" s="307">
        <f t="shared" ca="1" si="253"/>
        <v>3.0549999999999997</v>
      </c>
      <c r="T576" s="304">
        <f t="shared" ca="1" si="233"/>
        <v>29.969549999999998</v>
      </c>
      <c r="U576" s="311">
        <f t="shared" ca="1" si="234"/>
        <v>0</v>
      </c>
      <c r="V576" s="306">
        <f t="shared" ca="1" si="235"/>
        <v>1.2260859312956021</v>
      </c>
      <c r="W576" s="304">
        <f t="shared" ca="1" si="236"/>
        <v>26.543004445249498</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1.0894784122167689</v>
      </c>
      <c r="AH576" s="304">
        <f t="shared" ca="1" si="260"/>
        <v>-8.688353844038657</v>
      </c>
    </row>
    <row r="577" spans="1:34" x14ac:dyDescent="0.2">
      <c r="A577" s="347">
        <f t="shared" ca="1" si="238"/>
        <v>1E-4</v>
      </c>
      <c r="B577" s="304">
        <f t="shared" ca="1" si="239"/>
        <v>31.919600000000116</v>
      </c>
      <c r="D577" s="306">
        <f t="shared" ca="1" si="240"/>
        <v>-0.70302248617021934</v>
      </c>
      <c r="E577" s="307">
        <f t="shared" ca="1" si="241"/>
        <v>-1.1501081661705079</v>
      </c>
      <c r="F577" s="304">
        <f t="shared" ca="1" si="242"/>
        <v>1.347957495603272</v>
      </c>
      <c r="G577" s="306">
        <f t="shared" ca="1" si="243"/>
        <v>8.3196456972813753</v>
      </c>
      <c r="H577" s="307">
        <f t="shared" ca="1" si="244"/>
        <v>-102.48309679508021</v>
      </c>
      <c r="I577" s="304">
        <f t="shared" ca="1" si="245"/>
        <v>102.8202394144172</v>
      </c>
      <c r="J577" s="306">
        <f t="shared" ca="1" si="246"/>
        <v>706.74279346460708</v>
      </c>
      <c r="K577" s="307">
        <f t="shared" ca="1" si="247"/>
        <v>-8.8710661295037863</v>
      </c>
      <c r="L577" s="304">
        <f t="shared" ca="1" si="232"/>
        <v>706.79846627481459</v>
      </c>
      <c r="M577" s="306">
        <f t="shared" ca="1" si="248"/>
        <v>-1.4897932973585555</v>
      </c>
      <c r="N577" s="304">
        <f t="shared" ca="1" si="249"/>
        <v>-85.358868285523684</v>
      </c>
      <c r="P577" s="310">
        <f t="shared" ca="1" si="250"/>
        <v>23</v>
      </c>
      <c r="Q577" s="304">
        <f t="shared" ca="1" si="251"/>
        <v>0</v>
      </c>
      <c r="R577" s="306">
        <f t="shared" ca="1" si="252"/>
        <v>0</v>
      </c>
      <c r="S577" s="307">
        <f t="shared" ca="1" si="253"/>
        <v>3.0549999999999997</v>
      </c>
      <c r="T577" s="304">
        <f t="shared" ca="1" si="233"/>
        <v>29.969549999999998</v>
      </c>
      <c r="U577" s="311">
        <f t="shared" ca="1" si="234"/>
        <v>0</v>
      </c>
      <c r="V577" s="306">
        <f t="shared" ca="1" si="235"/>
        <v>1.2260871878266195</v>
      </c>
      <c r="W577" s="304">
        <f t="shared" ca="1" si="236"/>
        <v>26.543087895815507</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1.0894517085922519</v>
      </c>
      <c r="AH577" s="304">
        <f t="shared" ca="1" si="260"/>
        <v>-8.688381160474469</v>
      </c>
    </row>
    <row r="578" spans="1:34" x14ac:dyDescent="0.2">
      <c r="A578" s="347">
        <f t="shared" ca="1" si="238"/>
        <v>1E-4</v>
      </c>
      <c r="B578" s="304">
        <f t="shared" ca="1" si="239"/>
        <v>31.919700000000116</v>
      </c>
      <c r="D578" s="306">
        <f t="shared" ca="1" si="240"/>
        <v>-0.70301801094517613</v>
      </c>
      <c r="E578" s="307">
        <f t="shared" ca="1" si="241"/>
        <v>-1.1500803969425863</v>
      </c>
      <c r="F578" s="304">
        <f t="shared" ca="1" si="242"/>
        <v>1.3479314682671848</v>
      </c>
      <c r="G578" s="306">
        <f t="shared" ca="1" si="243"/>
        <v>8.31957539548028</v>
      </c>
      <c r="H578" s="307">
        <f t="shared" ca="1" si="244"/>
        <v>-102.48321180311991</v>
      </c>
      <c r="I578" s="304">
        <f t="shared" ca="1" si="245"/>
        <v>102.82034835694837</v>
      </c>
      <c r="J578" s="306">
        <f t="shared" ca="1" si="246"/>
        <v>706.74279346460708</v>
      </c>
      <c r="K578" s="307">
        <f t="shared" ca="1" si="247"/>
        <v>-8.8813144449336967</v>
      </c>
      <c r="L578" s="304">
        <f t="shared" ca="1" si="232"/>
        <v>706.79859497626762</v>
      </c>
      <c r="M578" s="306">
        <f t="shared" ca="1" si="248"/>
        <v>-1.4897940693565237</v>
      </c>
      <c r="N578" s="304">
        <f t="shared" ca="1" si="249"/>
        <v>-85.358912517749062</v>
      </c>
      <c r="P578" s="310">
        <f t="shared" ca="1" si="250"/>
        <v>23</v>
      </c>
      <c r="Q578" s="304">
        <f t="shared" ca="1" si="251"/>
        <v>0</v>
      </c>
      <c r="R578" s="306">
        <f t="shared" ca="1" si="252"/>
        <v>0</v>
      </c>
      <c r="S578" s="307">
        <f t="shared" ca="1" si="253"/>
        <v>3.0549999999999997</v>
      </c>
      <c r="T578" s="304">
        <f t="shared" ca="1" si="233"/>
        <v>29.969549999999998</v>
      </c>
      <c r="U578" s="311">
        <f t="shared" ca="1" si="234"/>
        <v>0</v>
      </c>
      <c r="V578" s="306">
        <f t="shared" ca="1" si="235"/>
        <v>1.2260884443603355</v>
      </c>
      <c r="W578" s="304">
        <f t="shared" ca="1" si="236"/>
        <v>26.543171345236129</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1.0894250053303551</v>
      </c>
      <c r="AH578" s="304">
        <f t="shared" ca="1" si="260"/>
        <v>-8.6884084765353542</v>
      </c>
    </row>
    <row r="579" spans="1:34" x14ac:dyDescent="0.2">
      <c r="A579" s="347">
        <f t="shared" ca="1" si="238"/>
        <v>1E-4</v>
      </c>
      <c r="B579" s="304">
        <f t="shared" ca="1" si="239"/>
        <v>31.919800000000116</v>
      </c>
      <c r="D579" s="306">
        <f t="shared" ca="1" si="240"/>
        <v>-0.70301353571800029</v>
      </c>
      <c r="E579" s="307">
        <f t="shared" ca="1" si="241"/>
        <v>-1.150052628095839</v>
      </c>
      <c r="F579" s="304">
        <f t="shared" ca="1" si="242"/>
        <v>1.3479054413395883</v>
      </c>
      <c r="G579" s="306">
        <f t="shared" ca="1" si="243"/>
        <v>8.3195050941267077</v>
      </c>
      <c r="H579" s="307">
        <f t="shared" ca="1" si="244"/>
        <v>-102.48332680838273</v>
      </c>
      <c r="I579" s="304">
        <f t="shared" ca="1" si="245"/>
        <v>102.82045729680928</v>
      </c>
      <c r="J579" s="306">
        <f t="shared" ca="1" si="246"/>
        <v>706.74279346460708</v>
      </c>
      <c r="K579" s="307">
        <f t="shared" ca="1" si="247"/>
        <v>-8.8915627718642725</v>
      </c>
      <c r="L579" s="304">
        <f t="shared" ca="1" si="232"/>
        <v>706.79872382643862</v>
      </c>
      <c r="M579" s="306">
        <f t="shared" ca="1" si="248"/>
        <v>-1.4897948413463327</v>
      </c>
      <c r="N579" s="304">
        <f t="shared" ca="1" si="249"/>
        <v>-85.35895674950693</v>
      </c>
      <c r="P579" s="310">
        <f t="shared" ca="1" si="250"/>
        <v>23</v>
      </c>
      <c r="Q579" s="304">
        <f t="shared" ca="1" si="251"/>
        <v>0</v>
      </c>
      <c r="R579" s="306">
        <f t="shared" ca="1" si="252"/>
        <v>0</v>
      </c>
      <c r="S579" s="307">
        <f t="shared" ca="1" si="253"/>
        <v>3.0549999999999997</v>
      </c>
      <c r="T579" s="304">
        <f t="shared" ca="1" si="233"/>
        <v>29.969549999999998</v>
      </c>
      <c r="U579" s="311">
        <f t="shared" ca="1" si="234"/>
        <v>0</v>
      </c>
      <c r="V579" s="306">
        <f t="shared" ca="1" si="235"/>
        <v>1.2260897008967495</v>
      </c>
      <c r="W579" s="304">
        <f t="shared" ca="1" si="236"/>
        <v>26.543254793511373</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1.0893983024310767</v>
      </c>
      <c r="AH579" s="304">
        <f t="shared" ca="1" si="260"/>
        <v>-8.6884357922213198</v>
      </c>
    </row>
    <row r="580" spans="1:34" x14ac:dyDescent="0.2">
      <c r="A580" s="347">
        <f t="shared" ca="1" si="238"/>
        <v>1E-4</v>
      </c>
      <c r="B580" s="304">
        <f t="shared" ca="1" si="239"/>
        <v>31.919900000000116</v>
      </c>
      <c r="D580" s="306">
        <f t="shared" ca="1" si="240"/>
        <v>-0.7030090604886915</v>
      </c>
      <c r="E580" s="307">
        <f t="shared" ca="1" si="241"/>
        <v>-1.1500248596302676</v>
      </c>
      <c r="F580" s="304">
        <f t="shared" ca="1" si="242"/>
        <v>1.3478794148204836</v>
      </c>
      <c r="G580" s="306">
        <f t="shared" ca="1" si="243"/>
        <v>8.3194347932206583</v>
      </c>
      <c r="H580" s="307">
        <f t="shared" ca="1" si="244"/>
        <v>-102.4834418108687</v>
      </c>
      <c r="I580" s="304">
        <f t="shared" ca="1" si="245"/>
        <v>102.82056623399991</v>
      </c>
      <c r="J580" s="306">
        <f t="shared" ca="1" si="246"/>
        <v>706.74279346460708</v>
      </c>
      <c r="K580" s="307">
        <f t="shared" ca="1" si="247"/>
        <v>-8.9018111102952346</v>
      </c>
      <c r="L580" s="304">
        <f t="shared" ref="L580:L643" ca="1" si="261">SQRT(pos_x^2+pos_z^2)</f>
        <v>706.79885282532803</v>
      </c>
      <c r="M580" s="306">
        <f t="shared" ca="1" si="248"/>
        <v>-1.4897956133279824</v>
      </c>
      <c r="N580" s="304">
        <f t="shared" ca="1" si="249"/>
        <v>-85.359000980797333</v>
      </c>
      <c r="P580" s="310">
        <f t="shared" ca="1" si="250"/>
        <v>23</v>
      </c>
      <c r="Q580" s="304">
        <f t="shared" ca="1" si="251"/>
        <v>0</v>
      </c>
      <c r="R580" s="306">
        <f t="shared" ca="1" si="252"/>
        <v>0</v>
      </c>
      <c r="S580" s="307">
        <f t="shared" ca="1" si="253"/>
        <v>3.0549999999999997</v>
      </c>
      <c r="T580" s="304">
        <f t="shared" ref="T580:T643" ca="1" si="262">m*g</f>
        <v>29.969549999999998</v>
      </c>
      <c r="U580" s="311">
        <f t="shared" ref="U580:U643" ca="1" si="263">IF(pos_xz&lt;L_rampe,Poids*COS(Beta),0)</f>
        <v>0</v>
      </c>
      <c r="V580" s="306">
        <f t="shared" ref="V580:V643" ca="1" si="264">Rho_moyen*(20000-Alt_rampe-pos_z)/(20000+Alt_rampe+pos_z)</f>
        <v>1.2260909574358625</v>
      </c>
      <c r="W580" s="304">
        <f t="shared" ref="W580:W643" ca="1" si="265">1/2*Rho*Sref*Cx*vit_xz^2</f>
        <v>26.543338240641258</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1.0893715998944131</v>
      </c>
      <c r="AH580" s="304">
        <f t="shared" ca="1" si="260"/>
        <v>-8.6884631075323657</v>
      </c>
    </row>
    <row r="581" spans="1:34" x14ac:dyDescent="0.2">
      <c r="A581" s="347">
        <f t="shared" ref="A581:A644" ca="1" si="267">IF(B580+0.01&lt;=T_ini+ROUNDUP(Temps_fin_propu,0), 0.01, IF(K580&gt;0, 0.1, 0.0001))</f>
        <v>1E-4</v>
      </c>
      <c r="B581" s="304">
        <f t="shared" ref="B581:B644" ca="1" si="268">B580+pas</f>
        <v>31.920000000000115</v>
      </c>
      <c r="D581" s="306">
        <f t="shared" ref="D581:D644" ca="1" si="269">IF(AND(L580&lt;L_rampe,Poussee&lt;Poids*SIN(M580)),0,(-W580+Poussee)/m*COS(M580)-U580/m*SIN(M580))</f>
        <v>-0.70300458525725185</v>
      </c>
      <c r="E581" s="307">
        <f t="shared" ref="E581:E644" ca="1" si="270">IF(AND(L580&lt;L_rampe,Poussee&lt;Poids*SIN(M580)),0,(-W580+Poussee)/m*SIN(M580)+U580/m*COS(M580)-Poids/m)</f>
        <v>-1.149997091545865</v>
      </c>
      <c r="F581" s="304">
        <f t="shared" ref="F581:F644" ca="1" si="271">SQRT(acc_x^2+acc_z^2)</f>
        <v>1.347853388709866</v>
      </c>
      <c r="G581" s="306">
        <f t="shared" ref="G581:G644" ca="1" si="272">G580+acc_x*pas</f>
        <v>8.3193644927621317</v>
      </c>
      <c r="H581" s="307">
        <f t="shared" ref="H581:H644" ca="1" si="273">H580+acc_z*pas</f>
        <v>-102.48355681057785</v>
      </c>
      <c r="I581" s="304">
        <f t="shared" ref="I581:I644" ca="1" si="274">SQRT(vit_x^2+vit_z^2)</f>
        <v>102.8206751685203</v>
      </c>
      <c r="J581" s="306">
        <f t="shared" ref="J581:J644" ca="1" si="275">J580+0.5*(vit_x+G580)*pas*(K580&gt;=0)</f>
        <v>706.74279346460708</v>
      </c>
      <c r="K581" s="307">
        <f t="shared" ref="K581:K644" ca="1" si="276">K580+0.5*(vit_z+H580)*pas</f>
        <v>-8.9120594602263061</v>
      </c>
      <c r="L581" s="304">
        <f t="shared" ca="1" si="261"/>
        <v>706.79898197293608</v>
      </c>
      <c r="M581" s="306">
        <f t="shared" ref="M581:M644" ca="1" si="277">IF(AND(L580&gt;L_rampe,G581&gt;0),ATAN2(G581,H581),$M$4)</f>
        <v>-1.4897963853014731</v>
      </c>
      <c r="N581" s="304">
        <f t="shared" ref="N581:N644" ca="1" si="278">DEGREES(Beta)</f>
        <v>-85.359045211620241</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3.0549999999999997</v>
      </c>
      <c r="T581" s="304">
        <f t="shared" ca="1" si="262"/>
        <v>29.969549999999998</v>
      </c>
      <c r="U581" s="311">
        <f t="shared" ca="1" si="263"/>
        <v>0</v>
      </c>
      <c r="V581" s="306">
        <f t="shared" ca="1" si="264"/>
        <v>1.2260922139776733</v>
      </c>
      <c r="W581" s="304">
        <f t="shared" ca="1" si="265"/>
        <v>26.543421686625759</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1.089344897720359</v>
      </c>
      <c r="AH581" s="304">
        <f t="shared" ref="AH581:AH644" ca="1" si="289">IF(AND(L580&lt;L_rampe,Poussee&lt;Poids*SIN(M580)), g*SIN(M580), (-W580+Poussee)/m)</f>
        <v>-8.6884904224684973</v>
      </c>
    </row>
    <row r="582" spans="1:34" x14ac:dyDescent="0.2">
      <c r="A582" s="347">
        <f t="shared" ca="1" si="267"/>
        <v>1E-4</v>
      </c>
      <c r="B582" s="304">
        <f t="shared" ca="1" si="268"/>
        <v>31.920100000000115</v>
      </c>
      <c r="D582" s="306">
        <f t="shared" ca="1" si="269"/>
        <v>-0.70300011002368024</v>
      </c>
      <c r="E582" s="307">
        <f t="shared" ca="1" si="270"/>
        <v>-1.1499693238426367</v>
      </c>
      <c r="F582" s="304">
        <f t="shared" ca="1" si="271"/>
        <v>1.3478273630077398</v>
      </c>
      <c r="G582" s="306">
        <f t="shared" ca="1" si="272"/>
        <v>8.3192941927511299</v>
      </c>
      <c r="H582" s="307">
        <f t="shared" ca="1" si="273"/>
        <v>-102.48367180751023</v>
      </c>
      <c r="I582" s="304">
        <f t="shared" ca="1" si="274"/>
        <v>102.82078410037055</v>
      </c>
      <c r="J582" s="306">
        <f t="shared" ca="1" si="275"/>
        <v>706.74279346460708</v>
      </c>
      <c r="K582" s="307">
        <f t="shared" ca="1" si="276"/>
        <v>-8.9223078216572098</v>
      </c>
      <c r="L582" s="304">
        <f t="shared" ca="1" si="261"/>
        <v>706.79911126926345</v>
      </c>
      <c r="M582" s="306">
        <f t="shared" ca="1" si="277"/>
        <v>-1.4897971572668045</v>
      </c>
      <c r="N582" s="304">
        <f t="shared" ca="1" si="278"/>
        <v>-85.359089441975655</v>
      </c>
      <c r="P582" s="310">
        <f t="shared" ca="1" si="279"/>
        <v>23</v>
      </c>
      <c r="Q582" s="304">
        <f t="shared" ca="1" si="280"/>
        <v>0</v>
      </c>
      <c r="R582" s="306">
        <f t="shared" ca="1" si="281"/>
        <v>0</v>
      </c>
      <c r="S582" s="307">
        <f t="shared" ca="1" si="282"/>
        <v>3.0549999999999997</v>
      </c>
      <c r="T582" s="304">
        <f t="shared" ca="1" si="262"/>
        <v>29.969549999999998</v>
      </c>
      <c r="U582" s="311">
        <f t="shared" ca="1" si="263"/>
        <v>0</v>
      </c>
      <c r="V582" s="306">
        <f t="shared" ca="1" si="264"/>
        <v>1.2260934705221826</v>
      </c>
      <c r="W582" s="304">
        <f t="shared" ca="1" si="265"/>
        <v>26.54350513146494</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1.0893181959089233</v>
      </c>
      <c r="AH582" s="304">
        <f t="shared" ca="1" si="289"/>
        <v>-8.6885177370297093</v>
      </c>
    </row>
    <row r="583" spans="1:34" x14ac:dyDescent="0.2">
      <c r="A583" s="347">
        <f t="shared" ca="1" si="267"/>
        <v>1E-4</v>
      </c>
      <c r="B583" s="304">
        <f t="shared" ca="1" si="268"/>
        <v>31.920200000000115</v>
      </c>
      <c r="D583" s="306">
        <f t="shared" ca="1" si="269"/>
        <v>-0.7029956347879821</v>
      </c>
      <c r="E583" s="307">
        <f t="shared" ca="1" si="270"/>
        <v>-1.1499415565205648</v>
      </c>
      <c r="F583" s="304">
        <f t="shared" ca="1" si="271"/>
        <v>1.3478013377140927</v>
      </c>
      <c r="G583" s="306">
        <f t="shared" ca="1" si="272"/>
        <v>8.319223893187651</v>
      </c>
      <c r="H583" s="307">
        <f t="shared" ca="1" si="273"/>
        <v>-102.48378680166589</v>
      </c>
      <c r="I583" s="304">
        <f t="shared" ca="1" si="274"/>
        <v>102.82089302955062</v>
      </c>
      <c r="J583" s="306">
        <f t="shared" ca="1" si="275"/>
        <v>706.74279346460708</v>
      </c>
      <c r="K583" s="307">
        <f t="shared" ca="1" si="276"/>
        <v>-8.9325561945876686</v>
      </c>
      <c r="L583" s="304">
        <f t="shared" ca="1" si="261"/>
        <v>706.79924071431049</v>
      </c>
      <c r="M583" s="306">
        <f t="shared" ca="1" si="277"/>
        <v>-1.4897979292239771</v>
      </c>
      <c r="N583" s="304">
        <f t="shared" ca="1" si="278"/>
        <v>-85.359133671863617</v>
      </c>
      <c r="P583" s="310">
        <f t="shared" ca="1" si="279"/>
        <v>23</v>
      </c>
      <c r="Q583" s="304">
        <f t="shared" ca="1" si="280"/>
        <v>0</v>
      </c>
      <c r="R583" s="306">
        <f t="shared" ca="1" si="281"/>
        <v>0</v>
      </c>
      <c r="S583" s="307">
        <f t="shared" ca="1" si="282"/>
        <v>3.0549999999999997</v>
      </c>
      <c r="T583" s="304">
        <f t="shared" ca="1" si="262"/>
        <v>29.969549999999998</v>
      </c>
      <c r="U583" s="311">
        <f t="shared" ca="1" si="263"/>
        <v>0</v>
      </c>
      <c r="V583" s="306">
        <f t="shared" ca="1" si="264"/>
        <v>1.2260947270693905</v>
      </c>
      <c r="W583" s="304">
        <f t="shared" ca="1" si="265"/>
        <v>26.543588575158772</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1.0892914944600829</v>
      </c>
      <c r="AH583" s="304">
        <f t="shared" ca="1" si="289"/>
        <v>-8.6885450512160212</v>
      </c>
    </row>
    <row r="584" spans="1:34" x14ac:dyDescent="0.2">
      <c r="A584" s="347">
        <f t="shared" ca="1" si="267"/>
        <v>1E-4</v>
      </c>
      <c r="B584" s="304">
        <f t="shared" ca="1" si="268"/>
        <v>31.920300000000115</v>
      </c>
      <c r="D584" s="306">
        <f t="shared" ca="1" si="269"/>
        <v>-0.70299115955015401</v>
      </c>
      <c r="E584" s="307">
        <f t="shared" ca="1" si="270"/>
        <v>-1.1499137895796601</v>
      </c>
      <c r="F584" s="304">
        <f t="shared" ca="1" si="271"/>
        <v>1.3477753128289318</v>
      </c>
      <c r="G584" s="306">
        <f t="shared" ca="1" si="272"/>
        <v>8.3191535940716967</v>
      </c>
      <c r="H584" s="307">
        <f t="shared" ca="1" si="273"/>
        <v>-102.48390179304485</v>
      </c>
      <c r="I584" s="304">
        <f t="shared" ca="1" si="274"/>
        <v>102.8210019560606</v>
      </c>
      <c r="J584" s="306">
        <f t="shared" ca="1" si="275"/>
        <v>706.74279346460708</v>
      </c>
      <c r="K584" s="307">
        <f t="shared" ca="1" si="276"/>
        <v>-8.9428045790174036</v>
      </c>
      <c r="L584" s="304">
        <f t="shared" ca="1" si="261"/>
        <v>706.79937030807741</v>
      </c>
      <c r="M584" s="306">
        <f t="shared" ca="1" si="277"/>
        <v>-1.4897987011729912</v>
      </c>
      <c r="N584" s="304">
        <f t="shared" ca="1" si="278"/>
        <v>-85.359177901284127</v>
      </c>
      <c r="P584" s="310">
        <f t="shared" ca="1" si="279"/>
        <v>23</v>
      </c>
      <c r="Q584" s="304">
        <f t="shared" ca="1" si="280"/>
        <v>0</v>
      </c>
      <c r="R584" s="306">
        <f t="shared" ca="1" si="281"/>
        <v>0</v>
      </c>
      <c r="S584" s="307">
        <f t="shared" ca="1" si="282"/>
        <v>3.0549999999999997</v>
      </c>
      <c r="T584" s="304">
        <f t="shared" ca="1" si="262"/>
        <v>29.969549999999998</v>
      </c>
      <c r="U584" s="311">
        <f t="shared" ca="1" si="263"/>
        <v>0</v>
      </c>
      <c r="V584" s="306">
        <f t="shared" ca="1" si="264"/>
        <v>1.2260959836192964</v>
      </c>
      <c r="W584" s="304">
        <f t="shared" ca="1" si="265"/>
        <v>26.54367201770728</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1.0892647933738484</v>
      </c>
      <c r="AH584" s="304">
        <f t="shared" ca="1" si="289"/>
        <v>-8.6885723650274223</v>
      </c>
    </row>
    <row r="585" spans="1:34" x14ac:dyDescent="0.2">
      <c r="A585" s="347">
        <f t="shared" ca="1" si="267"/>
        <v>1E-4</v>
      </c>
      <c r="B585" s="304">
        <f t="shared" ca="1" si="268"/>
        <v>31.920400000000114</v>
      </c>
      <c r="D585" s="306">
        <f t="shared" ca="1" si="269"/>
        <v>-0.7029866843101964</v>
      </c>
      <c r="E585" s="307">
        <f t="shared" ca="1" si="270"/>
        <v>-1.1498860230199099</v>
      </c>
      <c r="F585" s="304">
        <f t="shared" ca="1" si="271"/>
        <v>1.3477492883522471</v>
      </c>
      <c r="G585" s="306">
        <f t="shared" ca="1" si="272"/>
        <v>8.3190832954032654</v>
      </c>
      <c r="H585" s="307">
        <f t="shared" ca="1" si="273"/>
        <v>-102.48401678164716</v>
      </c>
      <c r="I585" s="304">
        <f t="shared" ca="1" si="274"/>
        <v>102.8211108799005</v>
      </c>
      <c r="J585" s="306">
        <f t="shared" ca="1" si="275"/>
        <v>706.74279346460708</v>
      </c>
      <c r="K585" s="307">
        <f t="shared" ca="1" si="276"/>
        <v>-8.9530529749461376</v>
      </c>
      <c r="L585" s="304">
        <f t="shared" ca="1" si="261"/>
        <v>706.79950005056492</v>
      </c>
      <c r="M585" s="306">
        <f t="shared" ca="1" si="277"/>
        <v>-1.4897994731138464</v>
      </c>
      <c r="N585" s="304">
        <f t="shared" ca="1" si="278"/>
        <v>-85.359222130237157</v>
      </c>
      <c r="P585" s="310">
        <f t="shared" ca="1" si="279"/>
        <v>23</v>
      </c>
      <c r="Q585" s="304">
        <f t="shared" ca="1" si="280"/>
        <v>0</v>
      </c>
      <c r="R585" s="306">
        <f t="shared" ca="1" si="281"/>
        <v>0</v>
      </c>
      <c r="S585" s="307">
        <f t="shared" ca="1" si="282"/>
        <v>3.0549999999999997</v>
      </c>
      <c r="T585" s="304">
        <f t="shared" ca="1" si="262"/>
        <v>29.969549999999998</v>
      </c>
      <c r="U585" s="311">
        <f t="shared" ca="1" si="263"/>
        <v>0</v>
      </c>
      <c r="V585" s="306">
        <f t="shared" ca="1" si="264"/>
        <v>1.2260972401719004</v>
      </c>
      <c r="W585" s="304">
        <f t="shared" ca="1" si="265"/>
        <v>26.543755459110464</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1.0892380926502163</v>
      </c>
      <c r="AH585" s="304">
        <f t="shared" ca="1" si="289"/>
        <v>-8.6885996784639214</v>
      </c>
    </row>
    <row r="586" spans="1:34" x14ac:dyDescent="0.2">
      <c r="A586" s="347">
        <f t="shared" ca="1" si="267"/>
        <v>1E-4</v>
      </c>
      <c r="B586" s="304">
        <f t="shared" ca="1" si="268"/>
        <v>31.920500000000114</v>
      </c>
      <c r="D586" s="306">
        <f t="shared" ca="1" si="269"/>
        <v>-0.70298220906811282</v>
      </c>
      <c r="E586" s="307">
        <f t="shared" ca="1" si="270"/>
        <v>-1.1498582568413163</v>
      </c>
      <c r="F586" s="304">
        <f t="shared" ca="1" si="271"/>
        <v>1.3477232642840422</v>
      </c>
      <c r="G586" s="306">
        <f t="shared" ca="1" si="272"/>
        <v>8.3190129971823588</v>
      </c>
      <c r="H586" s="307">
        <f t="shared" ca="1" si="273"/>
        <v>-102.48413176747285</v>
      </c>
      <c r="I586" s="304">
        <f t="shared" ca="1" si="274"/>
        <v>102.82121980107037</v>
      </c>
      <c r="J586" s="306">
        <f t="shared" ca="1" si="275"/>
        <v>706.74279346460708</v>
      </c>
      <c r="K586" s="307">
        <f t="shared" ca="1" si="276"/>
        <v>-8.9633013823735936</v>
      </c>
      <c r="L586" s="304">
        <f t="shared" ca="1" si="261"/>
        <v>706.79962994177322</v>
      </c>
      <c r="M586" s="306">
        <f t="shared" ca="1" si="277"/>
        <v>-1.4898002450465431</v>
      </c>
      <c r="N586" s="304">
        <f t="shared" ca="1" si="278"/>
        <v>-85.359266358722749</v>
      </c>
      <c r="P586" s="310">
        <f t="shared" ca="1" si="279"/>
        <v>23</v>
      </c>
      <c r="Q586" s="304">
        <f t="shared" ca="1" si="280"/>
        <v>0</v>
      </c>
      <c r="R586" s="306">
        <f t="shared" ca="1" si="281"/>
        <v>0</v>
      </c>
      <c r="S586" s="307">
        <f t="shared" ca="1" si="282"/>
        <v>3.0549999999999997</v>
      </c>
      <c r="T586" s="304">
        <f t="shared" ca="1" si="262"/>
        <v>29.969549999999998</v>
      </c>
      <c r="U586" s="311">
        <f t="shared" ca="1" si="263"/>
        <v>0</v>
      </c>
      <c r="V586" s="306">
        <f t="shared" ca="1" si="264"/>
        <v>1.2260984967272024</v>
      </c>
      <c r="W586" s="304">
        <f t="shared" ca="1" si="265"/>
        <v>26.543838899368343</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1.0892113922891813</v>
      </c>
      <c r="AH586" s="304">
        <f t="shared" ca="1" si="289"/>
        <v>-8.6886269915255205</v>
      </c>
    </row>
    <row r="587" spans="1:34" x14ac:dyDescent="0.2">
      <c r="A587" s="347">
        <f t="shared" ca="1" si="267"/>
        <v>1E-4</v>
      </c>
      <c r="B587" s="304">
        <f t="shared" ca="1" si="268"/>
        <v>31.920600000000114</v>
      </c>
      <c r="D587" s="306">
        <f t="shared" ca="1" si="269"/>
        <v>-0.70297773382390327</v>
      </c>
      <c r="E587" s="307">
        <f t="shared" ca="1" si="270"/>
        <v>-1.1498304910438719</v>
      </c>
      <c r="F587" s="304">
        <f t="shared" ca="1" si="271"/>
        <v>1.3476972406243111</v>
      </c>
      <c r="G587" s="306">
        <f t="shared" ca="1" si="272"/>
        <v>8.3189426994089768</v>
      </c>
      <c r="H587" s="307">
        <f t="shared" ca="1" si="273"/>
        <v>-102.48424675052195</v>
      </c>
      <c r="I587" s="304">
        <f t="shared" ca="1" si="274"/>
        <v>102.82132871957023</v>
      </c>
      <c r="J587" s="306">
        <f t="shared" ca="1" si="275"/>
        <v>706.74279346460708</v>
      </c>
      <c r="K587" s="307">
        <f t="shared" ca="1" si="276"/>
        <v>-8.9735498012994928</v>
      </c>
      <c r="L587" s="304">
        <f t="shared" ca="1" si="261"/>
        <v>706.79975998170278</v>
      </c>
      <c r="M587" s="306">
        <f t="shared" ca="1" si="277"/>
        <v>-1.4898010169710814</v>
      </c>
      <c r="N587" s="304">
        <f t="shared" ca="1" si="278"/>
        <v>-85.359310586740889</v>
      </c>
      <c r="P587" s="310">
        <f t="shared" ca="1" si="279"/>
        <v>23</v>
      </c>
      <c r="Q587" s="304">
        <f t="shared" ca="1" si="280"/>
        <v>0</v>
      </c>
      <c r="R587" s="306">
        <f t="shared" ca="1" si="281"/>
        <v>0</v>
      </c>
      <c r="S587" s="307">
        <f t="shared" ca="1" si="282"/>
        <v>3.0549999999999997</v>
      </c>
      <c r="T587" s="304">
        <f t="shared" ca="1" si="262"/>
        <v>29.969549999999998</v>
      </c>
      <c r="U587" s="311">
        <f t="shared" ca="1" si="263"/>
        <v>0</v>
      </c>
      <c r="V587" s="306">
        <f t="shared" ca="1" si="264"/>
        <v>1.2260997532852029</v>
      </c>
      <c r="W587" s="304">
        <f t="shared" ca="1" si="265"/>
        <v>26.543922338480918</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1.0891846922907398</v>
      </c>
      <c r="AH587" s="304">
        <f t="shared" ca="1" si="289"/>
        <v>-8.6886543042122248</v>
      </c>
    </row>
    <row r="588" spans="1:34" x14ac:dyDescent="0.2">
      <c r="A588" s="347">
        <f t="shared" ca="1" si="267"/>
        <v>1E-4</v>
      </c>
      <c r="B588" s="304">
        <f t="shared" ca="1" si="268"/>
        <v>31.920700000000114</v>
      </c>
      <c r="D588" s="306">
        <f t="shared" ca="1" si="269"/>
        <v>-0.70297325857756743</v>
      </c>
      <c r="E588" s="307">
        <f t="shared" ca="1" si="270"/>
        <v>-1.1498027256275787</v>
      </c>
      <c r="F588" s="304">
        <f t="shared" ca="1" si="271"/>
        <v>1.3476712173730552</v>
      </c>
      <c r="G588" s="306">
        <f t="shared" ca="1" si="272"/>
        <v>8.3188724020831195</v>
      </c>
      <c r="H588" s="307">
        <f t="shared" ca="1" si="273"/>
        <v>-102.4843617307945</v>
      </c>
      <c r="I588" s="304">
        <f t="shared" ca="1" si="274"/>
        <v>102.82143763540012</v>
      </c>
      <c r="J588" s="306">
        <f t="shared" ca="1" si="275"/>
        <v>706.74279346460708</v>
      </c>
      <c r="K588" s="307">
        <f t="shared" ca="1" si="276"/>
        <v>-8.9837982317235578</v>
      </c>
      <c r="L588" s="304">
        <f t="shared" ca="1" si="261"/>
        <v>706.79989017035405</v>
      </c>
      <c r="M588" s="306">
        <f t="shared" ca="1" si="277"/>
        <v>-1.4898017888874613</v>
      </c>
      <c r="N588" s="304">
        <f t="shared" ca="1" si="278"/>
        <v>-85.359354814291606</v>
      </c>
      <c r="P588" s="310">
        <f t="shared" ca="1" si="279"/>
        <v>23</v>
      </c>
      <c r="Q588" s="304">
        <f t="shared" ca="1" si="280"/>
        <v>0</v>
      </c>
      <c r="R588" s="306">
        <f t="shared" ca="1" si="281"/>
        <v>0</v>
      </c>
      <c r="S588" s="307">
        <f t="shared" ca="1" si="282"/>
        <v>3.0549999999999997</v>
      </c>
      <c r="T588" s="304">
        <f t="shared" ca="1" si="262"/>
        <v>29.969549999999998</v>
      </c>
      <c r="U588" s="311">
        <f t="shared" ca="1" si="263"/>
        <v>0</v>
      </c>
      <c r="V588" s="306">
        <f t="shared" ca="1" si="264"/>
        <v>1.2261010098459015</v>
      </c>
      <c r="W588" s="304">
        <f t="shared" ca="1" si="265"/>
        <v>26.544005776448209</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1.0891579926548918</v>
      </c>
      <c r="AH588" s="304">
        <f t="shared" ca="1" si="289"/>
        <v>-8.6886816165240326</v>
      </c>
    </row>
    <row r="589" spans="1:34" x14ac:dyDescent="0.2">
      <c r="A589" s="347">
        <f t="shared" ca="1" si="267"/>
        <v>1E-4</v>
      </c>
      <c r="B589" s="304">
        <f t="shared" ca="1" si="268"/>
        <v>31.920800000000114</v>
      </c>
      <c r="D589" s="306">
        <f t="shared" ca="1" si="269"/>
        <v>-0.70296878332910739</v>
      </c>
      <c r="E589" s="307">
        <f t="shared" ca="1" si="270"/>
        <v>-1.1497749605924295</v>
      </c>
      <c r="F589" s="304">
        <f t="shared" ca="1" si="271"/>
        <v>1.3476451945302697</v>
      </c>
      <c r="G589" s="306">
        <f t="shared" ca="1" si="272"/>
        <v>8.3188021052047869</v>
      </c>
      <c r="H589" s="307">
        <f t="shared" ca="1" si="273"/>
        <v>-102.48447670829056</v>
      </c>
      <c r="I589" s="304">
        <f t="shared" ca="1" si="274"/>
        <v>102.82154654856009</v>
      </c>
      <c r="J589" s="306">
        <f t="shared" ca="1" si="275"/>
        <v>706.74279346460708</v>
      </c>
      <c r="K589" s="307">
        <f t="shared" ca="1" si="276"/>
        <v>-8.9940466736455118</v>
      </c>
      <c r="L589" s="304">
        <f t="shared" ca="1" si="261"/>
        <v>706.80002050772748</v>
      </c>
      <c r="M589" s="306">
        <f t="shared" ca="1" si="277"/>
        <v>-1.4898025607956829</v>
      </c>
      <c r="N589" s="304">
        <f t="shared" ca="1" si="278"/>
        <v>-85.359399041374871</v>
      </c>
      <c r="P589" s="310">
        <f t="shared" ca="1" si="279"/>
        <v>23</v>
      </c>
      <c r="Q589" s="304">
        <f t="shared" ca="1" si="280"/>
        <v>0</v>
      </c>
      <c r="R589" s="306">
        <f t="shared" ca="1" si="281"/>
        <v>0</v>
      </c>
      <c r="S589" s="307">
        <f t="shared" ca="1" si="282"/>
        <v>3.0549999999999997</v>
      </c>
      <c r="T589" s="304">
        <f t="shared" ca="1" si="262"/>
        <v>29.969549999999998</v>
      </c>
      <c r="U589" s="311">
        <f t="shared" ca="1" si="263"/>
        <v>0</v>
      </c>
      <c r="V589" s="306">
        <f t="shared" ca="1" si="264"/>
        <v>1.226102266409298</v>
      </c>
      <c r="W589" s="304">
        <f t="shared" ca="1" si="265"/>
        <v>26.544089213270215</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1.0891312933816302</v>
      </c>
      <c r="AH589" s="304">
        <f t="shared" ca="1" si="289"/>
        <v>-8.6887089284609527</v>
      </c>
    </row>
    <row r="590" spans="1:34" x14ac:dyDescent="0.2">
      <c r="A590" s="347">
        <f t="shared" ca="1" si="267"/>
        <v>1E-4</v>
      </c>
      <c r="B590" s="304">
        <f t="shared" ca="1" si="268"/>
        <v>31.920900000000113</v>
      </c>
      <c r="D590" s="306">
        <f t="shared" ca="1" si="269"/>
        <v>-0.70296430807852472</v>
      </c>
      <c r="E590" s="307">
        <f t="shared" ca="1" si="270"/>
        <v>-1.1497471959384207</v>
      </c>
      <c r="F590" s="304">
        <f t="shared" ca="1" si="271"/>
        <v>1.3476191720959525</v>
      </c>
      <c r="G590" s="306">
        <f t="shared" ca="1" si="272"/>
        <v>8.318731808773979</v>
      </c>
      <c r="H590" s="307">
        <f t="shared" ca="1" si="273"/>
        <v>-102.48459168301015</v>
      </c>
      <c r="I590" s="304">
        <f t="shared" ca="1" si="274"/>
        <v>102.82165545905016</v>
      </c>
      <c r="J590" s="306">
        <f t="shared" ca="1" si="275"/>
        <v>706.74279346460708</v>
      </c>
      <c r="K590" s="307">
        <f t="shared" ca="1" si="276"/>
        <v>-9.0042951270650775</v>
      </c>
      <c r="L590" s="304">
        <f t="shared" ca="1" si="261"/>
        <v>706.80015099382342</v>
      </c>
      <c r="M590" s="306">
        <f t="shared" ca="1" si="277"/>
        <v>-1.4898033326957465</v>
      </c>
      <c r="N590" s="304">
        <f t="shared" ca="1" si="278"/>
        <v>-85.359443267990727</v>
      </c>
      <c r="P590" s="310">
        <f t="shared" ca="1" si="279"/>
        <v>23</v>
      </c>
      <c r="Q590" s="304">
        <f t="shared" ca="1" si="280"/>
        <v>0</v>
      </c>
      <c r="R590" s="306">
        <f t="shared" ca="1" si="281"/>
        <v>0</v>
      </c>
      <c r="S590" s="307">
        <f t="shared" ca="1" si="282"/>
        <v>3.0549999999999997</v>
      </c>
      <c r="T590" s="304">
        <f t="shared" ca="1" si="262"/>
        <v>29.969549999999998</v>
      </c>
      <c r="U590" s="311">
        <f t="shared" ca="1" si="263"/>
        <v>0</v>
      </c>
      <c r="V590" s="306">
        <f t="shared" ca="1" si="264"/>
        <v>1.2261035229753932</v>
      </c>
      <c r="W590" s="304">
        <f t="shared" ca="1" si="265"/>
        <v>26.544172648946972</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1.0891045944709568</v>
      </c>
      <c r="AH590" s="304">
        <f t="shared" ca="1" si="289"/>
        <v>-8.6887362400229851</v>
      </c>
    </row>
    <row r="591" spans="1:34" x14ac:dyDescent="0.2">
      <c r="A591" s="347">
        <f t="shared" ca="1" si="267"/>
        <v>1E-4</v>
      </c>
      <c r="B591" s="304">
        <f t="shared" ca="1" si="268"/>
        <v>31.921000000000113</v>
      </c>
      <c r="D591" s="306">
        <f t="shared" ca="1" si="269"/>
        <v>-0.70295983282581798</v>
      </c>
      <c r="E591" s="307">
        <f t="shared" ca="1" si="270"/>
        <v>-1.149719431665547</v>
      </c>
      <c r="F591" s="304">
        <f t="shared" ca="1" si="271"/>
        <v>1.3475931500700982</v>
      </c>
      <c r="G591" s="306">
        <f t="shared" ca="1" si="272"/>
        <v>8.3186615127906958</v>
      </c>
      <c r="H591" s="307">
        <f t="shared" ca="1" si="273"/>
        <v>-102.48470665495331</v>
      </c>
      <c r="I591" s="304">
        <f t="shared" ca="1" si="274"/>
        <v>102.82176436687038</v>
      </c>
      <c r="J591" s="306">
        <f t="shared" ca="1" si="275"/>
        <v>706.74279346460708</v>
      </c>
      <c r="K591" s="307">
        <f t="shared" ca="1" si="276"/>
        <v>-9.0145435919819761</v>
      </c>
      <c r="L591" s="304">
        <f t="shared" ca="1" si="261"/>
        <v>706.80028162864221</v>
      </c>
      <c r="M591" s="306">
        <f t="shared" ca="1" si="277"/>
        <v>-1.4898041045876522</v>
      </c>
      <c r="N591" s="304">
        <f t="shared" ca="1" si="278"/>
        <v>-85.359487494139159</v>
      </c>
      <c r="P591" s="310">
        <f t="shared" ca="1" si="279"/>
        <v>23</v>
      </c>
      <c r="Q591" s="304">
        <f t="shared" ca="1" si="280"/>
        <v>0</v>
      </c>
      <c r="R591" s="306">
        <f t="shared" ca="1" si="281"/>
        <v>0</v>
      </c>
      <c r="S591" s="307">
        <f t="shared" ca="1" si="282"/>
        <v>3.0549999999999997</v>
      </c>
      <c r="T591" s="304">
        <f t="shared" ca="1" si="262"/>
        <v>29.969549999999998</v>
      </c>
      <c r="U591" s="311">
        <f t="shared" ca="1" si="263"/>
        <v>0</v>
      </c>
      <c r="V591" s="306">
        <f t="shared" ca="1" si="264"/>
        <v>1.2261047795441857</v>
      </c>
      <c r="W591" s="304">
        <f t="shared" ca="1" si="265"/>
        <v>26.544256083478452</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1.0890778959228591</v>
      </c>
      <c r="AH591" s="304">
        <f t="shared" ca="1" si="289"/>
        <v>-8.6887635512101387</v>
      </c>
    </row>
    <row r="592" spans="1:34" x14ac:dyDescent="0.2">
      <c r="A592" s="347">
        <f t="shared" ca="1" si="267"/>
        <v>1E-4</v>
      </c>
      <c r="B592" s="304">
        <f t="shared" ca="1" si="268"/>
        <v>31.921100000000113</v>
      </c>
      <c r="D592" s="306">
        <f t="shared" ca="1" si="269"/>
        <v>-0.70295535757098804</v>
      </c>
      <c r="E592" s="307">
        <f t="shared" ca="1" si="270"/>
        <v>-1.1496916677738138</v>
      </c>
      <c r="F592" s="304">
        <f t="shared" ca="1" si="271"/>
        <v>1.3475671284527124</v>
      </c>
      <c r="G592" s="306">
        <f t="shared" ca="1" si="272"/>
        <v>8.318591217254939</v>
      </c>
      <c r="H592" s="307">
        <f t="shared" ca="1" si="273"/>
        <v>-102.48482162412009</v>
      </c>
      <c r="I592" s="304">
        <f t="shared" ca="1" si="274"/>
        <v>102.82187327202078</v>
      </c>
      <c r="J592" s="306">
        <f t="shared" ca="1" si="275"/>
        <v>706.74279346460708</v>
      </c>
      <c r="K592" s="307">
        <f t="shared" ca="1" si="276"/>
        <v>-9.0247920683959304</v>
      </c>
      <c r="L592" s="304">
        <f t="shared" ca="1" si="261"/>
        <v>706.80041241218441</v>
      </c>
      <c r="M592" s="306">
        <f t="shared" ca="1" si="277"/>
        <v>-1.4898048764714</v>
      </c>
      <c r="N592" s="304">
        <f t="shared" ca="1" si="278"/>
        <v>-85.359531719820183</v>
      </c>
      <c r="P592" s="310">
        <f t="shared" ca="1" si="279"/>
        <v>23</v>
      </c>
      <c r="Q592" s="304">
        <f t="shared" ca="1" si="280"/>
        <v>0</v>
      </c>
      <c r="R592" s="306">
        <f t="shared" ca="1" si="281"/>
        <v>0</v>
      </c>
      <c r="S592" s="307">
        <f t="shared" ca="1" si="282"/>
        <v>3.0549999999999997</v>
      </c>
      <c r="T592" s="304">
        <f t="shared" ca="1" si="262"/>
        <v>29.969549999999998</v>
      </c>
      <c r="U592" s="311">
        <f t="shared" ca="1" si="263"/>
        <v>0</v>
      </c>
      <c r="V592" s="306">
        <f t="shared" ca="1" si="264"/>
        <v>1.2261060361156766</v>
      </c>
      <c r="W592" s="304">
        <f t="shared" ca="1" si="265"/>
        <v>26.544339516864689</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1.089051197737346</v>
      </c>
      <c r="AH592" s="304">
        <f t="shared" ca="1" si="289"/>
        <v>-8.6887908620224064</v>
      </c>
    </row>
    <row r="593" spans="1:34" x14ac:dyDescent="0.2">
      <c r="A593" s="347">
        <f t="shared" ca="1" si="267"/>
        <v>1E-4</v>
      </c>
      <c r="B593" s="304">
        <f t="shared" ca="1" si="268"/>
        <v>31.921200000000113</v>
      </c>
      <c r="D593" s="306">
        <f t="shared" ca="1" si="269"/>
        <v>-0.70295088231403735</v>
      </c>
      <c r="E593" s="307">
        <f t="shared" ca="1" si="270"/>
        <v>-1.1496639042632086</v>
      </c>
      <c r="F593" s="304">
        <f t="shared" ca="1" si="271"/>
        <v>1.3475411072437855</v>
      </c>
      <c r="G593" s="306">
        <f t="shared" ca="1" si="272"/>
        <v>8.3185209221667069</v>
      </c>
      <c r="H593" s="307">
        <f t="shared" ca="1" si="273"/>
        <v>-102.48493659051051</v>
      </c>
      <c r="I593" s="304">
        <f t="shared" ca="1" si="274"/>
        <v>102.82198217450141</v>
      </c>
      <c r="J593" s="306">
        <f t="shared" ca="1" si="275"/>
        <v>706.74279346460708</v>
      </c>
      <c r="K593" s="307">
        <f t="shared" ca="1" si="276"/>
        <v>-9.0350405563066616</v>
      </c>
      <c r="L593" s="304">
        <f t="shared" ca="1" si="261"/>
        <v>706.80054334445049</v>
      </c>
      <c r="M593" s="306">
        <f t="shared" ca="1" si="277"/>
        <v>-1.4898056483469899</v>
      </c>
      <c r="N593" s="304">
        <f t="shared" ca="1" si="278"/>
        <v>-85.359575945033797</v>
      </c>
      <c r="P593" s="310">
        <f t="shared" ca="1" si="279"/>
        <v>23</v>
      </c>
      <c r="Q593" s="304">
        <f t="shared" ca="1" si="280"/>
        <v>0</v>
      </c>
      <c r="R593" s="306">
        <f t="shared" ca="1" si="281"/>
        <v>0</v>
      </c>
      <c r="S593" s="307">
        <f t="shared" ca="1" si="282"/>
        <v>3.0549999999999997</v>
      </c>
      <c r="T593" s="304">
        <f t="shared" ca="1" si="262"/>
        <v>29.969549999999998</v>
      </c>
      <c r="U593" s="311">
        <f t="shared" ca="1" si="263"/>
        <v>0</v>
      </c>
      <c r="V593" s="306">
        <f t="shared" ca="1" si="264"/>
        <v>1.226107292689866</v>
      </c>
      <c r="W593" s="304">
        <f t="shared" ca="1" si="265"/>
        <v>26.544422949105709</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1.0890244999144088</v>
      </c>
      <c r="AH593" s="304">
        <f t="shared" ca="1" si="289"/>
        <v>-8.6888181724598006</v>
      </c>
    </row>
    <row r="594" spans="1:34" x14ac:dyDescent="0.2">
      <c r="A594" s="347">
        <f t="shared" ca="1" si="267"/>
        <v>1E-4</v>
      </c>
      <c r="B594" s="304">
        <f t="shared" ca="1" si="268"/>
        <v>31.921300000000112</v>
      </c>
      <c r="D594" s="306">
        <f t="shared" ca="1" si="269"/>
        <v>-0.70294640705496814</v>
      </c>
      <c r="E594" s="307">
        <f t="shared" ca="1" si="270"/>
        <v>-1.1496361411337244</v>
      </c>
      <c r="F594" s="304">
        <f t="shared" ca="1" si="271"/>
        <v>1.3475150864433132</v>
      </c>
      <c r="G594" s="306">
        <f t="shared" ca="1" si="272"/>
        <v>8.3184506275260013</v>
      </c>
      <c r="H594" s="307">
        <f t="shared" ca="1" si="273"/>
        <v>-102.48505155412462</v>
      </c>
      <c r="I594" s="304">
        <f t="shared" ca="1" si="274"/>
        <v>102.82209107431228</v>
      </c>
      <c r="J594" s="306">
        <f t="shared" ca="1" si="275"/>
        <v>706.74279346460708</v>
      </c>
      <c r="K594" s="307">
        <f t="shared" ca="1" si="276"/>
        <v>-9.0452890557138925</v>
      </c>
      <c r="L594" s="304">
        <f t="shared" ca="1" si="261"/>
        <v>706.80067442544055</v>
      </c>
      <c r="M594" s="306">
        <f t="shared" ca="1" si="277"/>
        <v>-1.4898064202144223</v>
      </c>
      <c r="N594" s="304">
        <f t="shared" ca="1" si="278"/>
        <v>-85.359620169780015</v>
      </c>
      <c r="P594" s="310">
        <f t="shared" ca="1" si="279"/>
        <v>23</v>
      </c>
      <c r="Q594" s="304">
        <f t="shared" ca="1" si="280"/>
        <v>0</v>
      </c>
      <c r="R594" s="306">
        <f t="shared" ca="1" si="281"/>
        <v>0</v>
      </c>
      <c r="S594" s="307">
        <f t="shared" ca="1" si="282"/>
        <v>3.0549999999999997</v>
      </c>
      <c r="T594" s="304">
        <f t="shared" ca="1" si="262"/>
        <v>29.969549999999998</v>
      </c>
      <c r="U594" s="311">
        <f t="shared" ca="1" si="263"/>
        <v>0</v>
      </c>
      <c r="V594" s="306">
        <f t="shared" ca="1" si="264"/>
        <v>1.2261085492667525</v>
      </c>
      <c r="W594" s="304">
        <f t="shared" ca="1" si="265"/>
        <v>26.544506380201479</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1.0889978024540365</v>
      </c>
      <c r="AH594" s="304">
        <f t="shared" ca="1" si="289"/>
        <v>-8.6888454825223285</v>
      </c>
    </row>
    <row r="595" spans="1:34" x14ac:dyDescent="0.2">
      <c r="A595" s="347">
        <f t="shared" ca="1" si="267"/>
        <v>1E-4</v>
      </c>
      <c r="B595" s="304">
        <f t="shared" ca="1" si="268"/>
        <v>31.921400000000112</v>
      </c>
      <c r="D595" s="306">
        <f t="shared" ca="1" si="269"/>
        <v>-0.70294193179377717</v>
      </c>
      <c r="E595" s="307">
        <f t="shared" ca="1" si="270"/>
        <v>-1.1496083783853717</v>
      </c>
      <c r="F595" s="304">
        <f t="shared" ca="1" si="271"/>
        <v>1.3474890660513024</v>
      </c>
      <c r="G595" s="306">
        <f t="shared" ca="1" si="272"/>
        <v>8.3183803333328221</v>
      </c>
      <c r="H595" s="307">
        <f t="shared" ca="1" si="273"/>
        <v>-102.48516651496246</v>
      </c>
      <c r="I595" s="304">
        <f t="shared" ca="1" si="274"/>
        <v>102.82219997145344</v>
      </c>
      <c r="J595" s="306">
        <f t="shared" ca="1" si="275"/>
        <v>706.74279346460708</v>
      </c>
      <c r="K595" s="307">
        <f t="shared" ca="1" si="276"/>
        <v>-9.0555375666173461</v>
      </c>
      <c r="L595" s="304">
        <f t="shared" ca="1" si="261"/>
        <v>706.80080565515539</v>
      </c>
      <c r="M595" s="306">
        <f t="shared" ca="1" si="277"/>
        <v>-1.4898071920736973</v>
      </c>
      <c r="N595" s="304">
        <f t="shared" ca="1" si="278"/>
        <v>-85.359664394058839</v>
      </c>
      <c r="P595" s="310">
        <f t="shared" ca="1" si="279"/>
        <v>23</v>
      </c>
      <c r="Q595" s="304">
        <f t="shared" ca="1" si="280"/>
        <v>0</v>
      </c>
      <c r="R595" s="306">
        <f t="shared" ca="1" si="281"/>
        <v>0</v>
      </c>
      <c r="S595" s="307">
        <f t="shared" ca="1" si="282"/>
        <v>3.0549999999999997</v>
      </c>
      <c r="T595" s="304">
        <f t="shared" ca="1" si="262"/>
        <v>29.969549999999998</v>
      </c>
      <c r="U595" s="311">
        <f t="shared" ca="1" si="263"/>
        <v>0</v>
      </c>
      <c r="V595" s="306">
        <f t="shared" ca="1" si="264"/>
        <v>1.2261098058463376</v>
      </c>
      <c r="W595" s="304">
        <f t="shared" ca="1" si="265"/>
        <v>26.54458981015204</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1.0889711053562436</v>
      </c>
      <c r="AH595" s="304">
        <f t="shared" ca="1" si="289"/>
        <v>-8.6888727922099775</v>
      </c>
    </row>
    <row r="596" spans="1:34" x14ac:dyDescent="0.2">
      <c r="A596" s="347">
        <f t="shared" ca="1" si="267"/>
        <v>1E-4</v>
      </c>
      <c r="B596" s="304">
        <f t="shared" ca="1" si="268"/>
        <v>31.921500000000112</v>
      </c>
      <c r="D596" s="306">
        <f t="shared" ca="1" si="269"/>
        <v>-0.70293745653046702</v>
      </c>
      <c r="E596" s="307">
        <f t="shared" ca="1" si="270"/>
        <v>-1.1495806160181381</v>
      </c>
      <c r="F596" s="304">
        <f t="shared" ca="1" si="271"/>
        <v>1.3474630460677444</v>
      </c>
      <c r="G596" s="306">
        <f t="shared" ca="1" si="272"/>
        <v>8.3183100395871694</v>
      </c>
      <c r="H596" s="307">
        <f t="shared" ca="1" si="273"/>
        <v>-102.48528147302406</v>
      </c>
      <c r="I596" s="304">
        <f t="shared" ca="1" si="274"/>
        <v>102.82230886592494</v>
      </c>
      <c r="J596" s="306">
        <f t="shared" ca="1" si="275"/>
        <v>706.74279346460708</v>
      </c>
      <c r="K596" s="307">
        <f t="shared" ca="1" si="276"/>
        <v>-9.0657860890167452</v>
      </c>
      <c r="L596" s="304">
        <f t="shared" ca="1" si="261"/>
        <v>706.80093703359512</v>
      </c>
      <c r="M596" s="306">
        <f t="shared" ca="1" si="277"/>
        <v>-1.4898079639248147</v>
      </c>
      <c r="N596" s="304">
        <f t="shared" ca="1" si="278"/>
        <v>-85.359708617870282</v>
      </c>
      <c r="P596" s="310">
        <f t="shared" ca="1" si="279"/>
        <v>23</v>
      </c>
      <c r="Q596" s="304">
        <f t="shared" ca="1" si="280"/>
        <v>0</v>
      </c>
      <c r="R596" s="306">
        <f t="shared" ca="1" si="281"/>
        <v>0</v>
      </c>
      <c r="S596" s="307">
        <f t="shared" ca="1" si="282"/>
        <v>3.0549999999999997</v>
      </c>
      <c r="T596" s="304">
        <f t="shared" ca="1" si="262"/>
        <v>29.969549999999998</v>
      </c>
      <c r="U596" s="311">
        <f t="shared" ca="1" si="263"/>
        <v>0</v>
      </c>
      <c r="V596" s="306">
        <f t="shared" ca="1" si="264"/>
        <v>1.22611106242862</v>
      </c>
      <c r="W596" s="304">
        <f t="shared" ca="1" si="265"/>
        <v>26.54467323895739</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1.088944408621014</v>
      </c>
      <c r="AH596" s="304">
        <f t="shared" ca="1" si="289"/>
        <v>-8.6889001015227638</v>
      </c>
    </row>
    <row r="597" spans="1:34" x14ac:dyDescent="0.2">
      <c r="A597" s="347">
        <f t="shared" ca="1" si="267"/>
        <v>1E-4</v>
      </c>
      <c r="B597" s="304">
        <f t="shared" ca="1" si="268"/>
        <v>31.921600000000112</v>
      </c>
      <c r="D597" s="306">
        <f t="shared" ca="1" si="269"/>
        <v>-0.70293298126503934</v>
      </c>
      <c r="E597" s="307">
        <f t="shared" ca="1" si="270"/>
        <v>-1.1495528540320237</v>
      </c>
      <c r="F597" s="304">
        <f t="shared" ca="1" si="271"/>
        <v>1.3474370264926399</v>
      </c>
      <c r="G597" s="306">
        <f t="shared" ca="1" si="272"/>
        <v>8.3182397462890432</v>
      </c>
      <c r="H597" s="307">
        <f t="shared" ca="1" si="273"/>
        <v>-102.48539642830946</v>
      </c>
      <c r="I597" s="304">
        <f t="shared" ca="1" si="274"/>
        <v>102.82241775772678</v>
      </c>
      <c r="J597" s="306">
        <f t="shared" ca="1" si="275"/>
        <v>706.74279346460708</v>
      </c>
      <c r="K597" s="307">
        <f t="shared" ca="1" si="276"/>
        <v>-9.0760346229118127</v>
      </c>
      <c r="L597" s="304">
        <f t="shared" ca="1" si="261"/>
        <v>706.80106856076031</v>
      </c>
      <c r="M597" s="306">
        <f t="shared" ca="1" si="277"/>
        <v>-1.4898087357677749</v>
      </c>
      <c r="N597" s="304">
        <f t="shared" ca="1" si="278"/>
        <v>-85.359752841214359</v>
      </c>
      <c r="P597" s="310">
        <f t="shared" ca="1" si="279"/>
        <v>23</v>
      </c>
      <c r="Q597" s="304">
        <f t="shared" ca="1" si="280"/>
        <v>0</v>
      </c>
      <c r="R597" s="306">
        <f t="shared" ca="1" si="281"/>
        <v>0</v>
      </c>
      <c r="S597" s="307">
        <f t="shared" ca="1" si="282"/>
        <v>3.0549999999999997</v>
      </c>
      <c r="T597" s="304">
        <f t="shared" ca="1" si="262"/>
        <v>29.969549999999998</v>
      </c>
      <c r="U597" s="311">
        <f t="shared" ca="1" si="263"/>
        <v>0</v>
      </c>
      <c r="V597" s="306">
        <f t="shared" ca="1" si="264"/>
        <v>1.2261123190136005</v>
      </c>
      <c r="W597" s="304">
        <f t="shared" ca="1" si="265"/>
        <v>26.544756666617545</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1.0889177122483495</v>
      </c>
      <c r="AH597" s="304">
        <f t="shared" ca="1" si="289"/>
        <v>-8.6889274104606855</v>
      </c>
    </row>
    <row r="598" spans="1:34" x14ac:dyDescent="0.2">
      <c r="A598" s="347">
        <f t="shared" ca="1" si="267"/>
        <v>1E-4</v>
      </c>
      <c r="B598" s="304">
        <f t="shared" ca="1" si="268"/>
        <v>31.921700000000111</v>
      </c>
      <c r="D598" s="306">
        <f t="shared" ca="1" si="269"/>
        <v>-0.70292850599749412</v>
      </c>
      <c r="E598" s="307">
        <f t="shared" ca="1" si="270"/>
        <v>-1.1495250924270248</v>
      </c>
      <c r="F598" s="304">
        <f t="shared" ca="1" si="271"/>
        <v>1.3474110073259862</v>
      </c>
      <c r="G598" s="306">
        <f t="shared" ca="1" si="272"/>
        <v>8.3181694534384434</v>
      </c>
      <c r="H598" s="307">
        <f t="shared" ca="1" si="273"/>
        <v>-102.48551138081869</v>
      </c>
      <c r="I598" s="304">
        <f t="shared" ca="1" si="274"/>
        <v>102.82252664685902</v>
      </c>
      <c r="J598" s="306">
        <f t="shared" ca="1" si="275"/>
        <v>706.74279346460708</v>
      </c>
      <c r="K598" s="307">
        <f t="shared" ca="1" si="276"/>
        <v>-9.0862831683022698</v>
      </c>
      <c r="L598" s="304">
        <f t="shared" ca="1" si="261"/>
        <v>706.80120023665131</v>
      </c>
      <c r="M598" s="306">
        <f t="shared" ca="1" si="277"/>
        <v>-1.4898095076025779</v>
      </c>
      <c r="N598" s="304">
        <f t="shared" ca="1" si="278"/>
        <v>-85.35979706409104</v>
      </c>
      <c r="P598" s="310">
        <f t="shared" ca="1" si="279"/>
        <v>23</v>
      </c>
      <c r="Q598" s="304">
        <f t="shared" ca="1" si="280"/>
        <v>0</v>
      </c>
      <c r="R598" s="306">
        <f t="shared" ca="1" si="281"/>
        <v>0</v>
      </c>
      <c r="S598" s="307">
        <f t="shared" ca="1" si="282"/>
        <v>3.0549999999999997</v>
      </c>
      <c r="T598" s="304">
        <f t="shared" ca="1" si="262"/>
        <v>29.969549999999998</v>
      </c>
      <c r="U598" s="311">
        <f t="shared" ca="1" si="263"/>
        <v>0</v>
      </c>
      <c r="V598" s="306">
        <f t="shared" ca="1" si="264"/>
        <v>1.2261135756012791</v>
      </c>
      <c r="W598" s="304">
        <f t="shared" ca="1" si="265"/>
        <v>26.54484009313251</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1.0888910162382466</v>
      </c>
      <c r="AH598" s="304">
        <f t="shared" ca="1" si="289"/>
        <v>-8.6889547190237462</v>
      </c>
    </row>
    <row r="599" spans="1:34" x14ac:dyDescent="0.2">
      <c r="A599" s="347">
        <f t="shared" ca="1" si="267"/>
        <v>1E-4</v>
      </c>
      <c r="B599" s="304">
        <f t="shared" ca="1" si="268"/>
        <v>31.921800000000111</v>
      </c>
      <c r="D599" s="306">
        <f t="shared" ca="1" si="269"/>
        <v>-0.70292403072783305</v>
      </c>
      <c r="E599" s="307">
        <f t="shared" ca="1" si="270"/>
        <v>-1.1494973312031345</v>
      </c>
      <c r="F599" s="304">
        <f t="shared" ca="1" si="271"/>
        <v>1.3473849885677784</v>
      </c>
      <c r="G599" s="306">
        <f t="shared" ca="1" si="272"/>
        <v>8.3180991610353701</v>
      </c>
      <c r="H599" s="307">
        <f t="shared" ca="1" si="273"/>
        <v>-102.48562633055181</v>
      </c>
      <c r="I599" s="304">
        <f t="shared" ca="1" si="274"/>
        <v>102.8226355333217</v>
      </c>
      <c r="J599" s="306">
        <f t="shared" ca="1" si="275"/>
        <v>706.74279346460708</v>
      </c>
      <c r="K599" s="307">
        <f t="shared" ca="1" si="276"/>
        <v>-9.0965317251878375</v>
      </c>
      <c r="L599" s="304">
        <f t="shared" ca="1" si="261"/>
        <v>706.80133206126857</v>
      </c>
      <c r="M599" s="306">
        <f t="shared" ca="1" si="277"/>
        <v>-1.4898102794292238</v>
      </c>
      <c r="N599" s="304">
        <f t="shared" ca="1" si="278"/>
        <v>-85.35984128650037</v>
      </c>
      <c r="P599" s="310">
        <f t="shared" ca="1" si="279"/>
        <v>23</v>
      </c>
      <c r="Q599" s="304">
        <f t="shared" ca="1" si="280"/>
        <v>0</v>
      </c>
      <c r="R599" s="306">
        <f t="shared" ca="1" si="281"/>
        <v>0</v>
      </c>
      <c r="S599" s="307">
        <f t="shared" ca="1" si="282"/>
        <v>3.0549999999999997</v>
      </c>
      <c r="T599" s="304">
        <f t="shared" ca="1" si="262"/>
        <v>29.969549999999998</v>
      </c>
      <c r="U599" s="311">
        <f t="shared" ca="1" si="263"/>
        <v>0</v>
      </c>
      <c r="V599" s="306">
        <f t="shared" ca="1" si="264"/>
        <v>1.2261148321916555</v>
      </c>
      <c r="W599" s="304">
        <f t="shared" ca="1" si="265"/>
        <v>26.544923518502301</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1.0888643205907016</v>
      </c>
      <c r="AH599" s="304">
        <f t="shared" ca="1" si="289"/>
        <v>-8.6889820272119511</v>
      </c>
    </row>
    <row r="600" spans="1:34" x14ac:dyDescent="0.2">
      <c r="A600" s="347">
        <f t="shared" ca="1" si="267"/>
        <v>1E-4</v>
      </c>
      <c r="B600" s="304">
        <f t="shared" ca="1" si="268"/>
        <v>31.921900000000111</v>
      </c>
      <c r="D600" s="306">
        <f t="shared" ca="1" si="269"/>
        <v>-0.70291955545605622</v>
      </c>
      <c r="E600" s="307">
        <f t="shared" ca="1" si="270"/>
        <v>-1.1494695703603508</v>
      </c>
      <c r="F600" s="304">
        <f t="shared" ca="1" si="271"/>
        <v>1.3473589702180147</v>
      </c>
      <c r="G600" s="306">
        <f t="shared" ca="1" si="272"/>
        <v>8.318028869079825</v>
      </c>
      <c r="H600" s="307">
        <f t="shared" ca="1" si="273"/>
        <v>-102.48574127750885</v>
      </c>
      <c r="I600" s="304">
        <f t="shared" ca="1" si="274"/>
        <v>102.82274441711488</v>
      </c>
      <c r="J600" s="306">
        <f t="shared" ca="1" si="275"/>
        <v>706.74279346460708</v>
      </c>
      <c r="K600" s="307">
        <f t="shared" ca="1" si="276"/>
        <v>-9.1067802935682405</v>
      </c>
      <c r="L600" s="304">
        <f t="shared" ca="1" si="261"/>
        <v>706.80146403461242</v>
      </c>
      <c r="M600" s="306">
        <f t="shared" ca="1" si="277"/>
        <v>-1.489811051247713</v>
      </c>
      <c r="N600" s="304">
        <f t="shared" ca="1" si="278"/>
        <v>-85.359885508442346</v>
      </c>
      <c r="P600" s="310">
        <f t="shared" ca="1" si="279"/>
        <v>23</v>
      </c>
      <c r="Q600" s="304">
        <f t="shared" ca="1" si="280"/>
        <v>0</v>
      </c>
      <c r="R600" s="306">
        <f t="shared" ca="1" si="281"/>
        <v>0</v>
      </c>
      <c r="S600" s="307">
        <f t="shared" ca="1" si="282"/>
        <v>3.0549999999999997</v>
      </c>
      <c r="T600" s="304">
        <f t="shared" ca="1" si="262"/>
        <v>29.969549999999998</v>
      </c>
      <c r="U600" s="311">
        <f t="shared" ca="1" si="263"/>
        <v>0</v>
      </c>
      <c r="V600" s="306">
        <f t="shared" ca="1" si="264"/>
        <v>1.2261160887847298</v>
      </c>
      <c r="W600" s="304">
        <f t="shared" ca="1" si="265"/>
        <v>26.545006942726936</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1.0888376253057093</v>
      </c>
      <c r="AH600" s="304">
        <f t="shared" ca="1" si="289"/>
        <v>-8.6890093350253039</v>
      </c>
    </row>
    <row r="601" spans="1:34" x14ac:dyDescent="0.2">
      <c r="A601" s="347">
        <f t="shared" ca="1" si="267"/>
        <v>1E-4</v>
      </c>
      <c r="B601" s="304">
        <f t="shared" ca="1" si="268"/>
        <v>31.922000000000111</v>
      </c>
      <c r="D601" s="306">
        <f t="shared" ca="1" si="269"/>
        <v>-0.70291508018216342</v>
      </c>
      <c r="E601" s="307">
        <f t="shared" ca="1" si="270"/>
        <v>-1.1494418098986685</v>
      </c>
      <c r="F601" s="304">
        <f t="shared" ca="1" si="271"/>
        <v>1.347332952276691</v>
      </c>
      <c r="G601" s="306">
        <f t="shared" ca="1" si="272"/>
        <v>8.3179585775718063</v>
      </c>
      <c r="H601" s="307">
        <f t="shared" ca="1" si="273"/>
        <v>-102.48585622168984</v>
      </c>
      <c r="I601" s="304">
        <f t="shared" ca="1" si="274"/>
        <v>102.82285329823853</v>
      </c>
      <c r="J601" s="306">
        <f t="shared" ca="1" si="275"/>
        <v>706.74279346460708</v>
      </c>
      <c r="K601" s="307">
        <f t="shared" ca="1" si="276"/>
        <v>-9.1170288734431999</v>
      </c>
      <c r="L601" s="304">
        <f t="shared" ca="1" si="261"/>
        <v>706.80159615668344</v>
      </c>
      <c r="M601" s="306">
        <f t="shared" ca="1" si="277"/>
        <v>-1.489811823058045</v>
      </c>
      <c r="N601" s="304">
        <f t="shared" ca="1" si="278"/>
        <v>-85.359929729916971</v>
      </c>
      <c r="P601" s="310">
        <f t="shared" ca="1" si="279"/>
        <v>23</v>
      </c>
      <c r="Q601" s="304">
        <f t="shared" ca="1" si="280"/>
        <v>0</v>
      </c>
      <c r="R601" s="306">
        <f t="shared" ca="1" si="281"/>
        <v>0</v>
      </c>
      <c r="S601" s="307">
        <f t="shared" ca="1" si="282"/>
        <v>3.0549999999999997</v>
      </c>
      <c r="T601" s="304">
        <f t="shared" ca="1" si="262"/>
        <v>29.969549999999998</v>
      </c>
      <c r="U601" s="311">
        <f t="shared" ca="1" si="263"/>
        <v>0</v>
      </c>
      <c r="V601" s="306">
        <f t="shared" ca="1" si="264"/>
        <v>1.2261173453805014</v>
      </c>
      <c r="W601" s="304">
        <f t="shared" ca="1" si="265"/>
        <v>26.545090365806391</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1.088810930383266</v>
      </c>
      <c r="AH601" s="304">
        <f t="shared" ca="1" si="289"/>
        <v>-8.6890366424638099</v>
      </c>
    </row>
    <row r="602" spans="1:34" x14ac:dyDescent="0.2">
      <c r="A602" s="347">
        <f t="shared" ca="1" si="267"/>
        <v>1E-4</v>
      </c>
      <c r="B602" s="304">
        <f t="shared" ca="1" si="268"/>
        <v>31.92210000000011</v>
      </c>
      <c r="D602" s="306">
        <f t="shared" ca="1" si="269"/>
        <v>-0.70291060490615798</v>
      </c>
      <c r="E602" s="307">
        <f t="shared" ca="1" si="270"/>
        <v>-1.1494140498180947</v>
      </c>
      <c r="F602" s="304">
        <f t="shared" ca="1" si="271"/>
        <v>1.3473069347438149</v>
      </c>
      <c r="G602" s="306">
        <f t="shared" ca="1" si="272"/>
        <v>8.317888286511316</v>
      </c>
      <c r="H602" s="307">
        <f t="shared" ca="1" si="273"/>
        <v>-102.48597116309483</v>
      </c>
      <c r="I602" s="304">
        <f t="shared" ca="1" si="274"/>
        <v>102.82296217669274</v>
      </c>
      <c r="J602" s="306">
        <f t="shared" ca="1" si="275"/>
        <v>706.74279346460708</v>
      </c>
      <c r="K602" s="307">
        <f t="shared" ca="1" si="276"/>
        <v>-9.1272774648124386</v>
      </c>
      <c r="L602" s="304">
        <f t="shared" ca="1" si="261"/>
        <v>706.80172842748198</v>
      </c>
      <c r="M602" s="306">
        <f t="shared" ca="1" si="277"/>
        <v>-1.4898125948602206</v>
      </c>
      <c r="N602" s="304">
        <f t="shared" ca="1" si="278"/>
        <v>-85.359973950924243</v>
      </c>
      <c r="P602" s="310">
        <f t="shared" ca="1" si="279"/>
        <v>23</v>
      </c>
      <c r="Q602" s="304">
        <f t="shared" ca="1" si="280"/>
        <v>0</v>
      </c>
      <c r="R602" s="306">
        <f t="shared" ca="1" si="281"/>
        <v>0</v>
      </c>
      <c r="S602" s="307">
        <f t="shared" ca="1" si="282"/>
        <v>3.0549999999999997</v>
      </c>
      <c r="T602" s="304">
        <f t="shared" ca="1" si="262"/>
        <v>29.969549999999998</v>
      </c>
      <c r="U602" s="311">
        <f t="shared" ca="1" si="263"/>
        <v>0</v>
      </c>
      <c r="V602" s="306">
        <f t="shared" ca="1" si="264"/>
        <v>1.2261186019789714</v>
      </c>
      <c r="W602" s="304">
        <f t="shared" ca="1" si="265"/>
        <v>26.545173787740719</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1.088784235823379</v>
      </c>
      <c r="AH602" s="304">
        <f t="shared" ca="1" si="289"/>
        <v>-8.689063949527462</v>
      </c>
    </row>
    <row r="603" spans="1:34" x14ac:dyDescent="0.2">
      <c r="A603" s="347">
        <f t="shared" ca="1" si="267"/>
        <v>1E-4</v>
      </c>
      <c r="B603" s="304">
        <f t="shared" ca="1" si="268"/>
        <v>31.92220000000011</v>
      </c>
      <c r="D603" s="306">
        <f t="shared" ca="1" si="269"/>
        <v>-0.70290612962803856</v>
      </c>
      <c r="E603" s="307">
        <f t="shared" ca="1" si="270"/>
        <v>-1.1493862901186116</v>
      </c>
      <c r="F603" s="304">
        <f t="shared" ca="1" si="271"/>
        <v>1.347280917619371</v>
      </c>
      <c r="G603" s="306">
        <f t="shared" ca="1" si="272"/>
        <v>8.3178179958983538</v>
      </c>
      <c r="H603" s="307">
        <f t="shared" ca="1" si="273"/>
        <v>-102.48608610172384</v>
      </c>
      <c r="I603" s="304">
        <f t="shared" ca="1" si="274"/>
        <v>102.82307105247753</v>
      </c>
      <c r="J603" s="306">
        <f t="shared" ca="1" si="275"/>
        <v>706.74279346460708</v>
      </c>
      <c r="K603" s="307">
        <f t="shared" ca="1" si="276"/>
        <v>-9.1375260676756795</v>
      </c>
      <c r="L603" s="304">
        <f t="shared" ca="1" si="261"/>
        <v>706.80186084700836</v>
      </c>
      <c r="M603" s="306">
        <f t="shared" ca="1" si="277"/>
        <v>-1.4898133666542395</v>
      </c>
      <c r="N603" s="304">
        <f t="shared" ca="1" si="278"/>
        <v>-85.360018171464176</v>
      </c>
      <c r="P603" s="310">
        <f t="shared" ca="1" si="279"/>
        <v>23</v>
      </c>
      <c r="Q603" s="304">
        <f t="shared" ca="1" si="280"/>
        <v>0</v>
      </c>
      <c r="R603" s="306">
        <f t="shared" ca="1" si="281"/>
        <v>0</v>
      </c>
      <c r="S603" s="307">
        <f t="shared" ca="1" si="282"/>
        <v>3.0549999999999997</v>
      </c>
      <c r="T603" s="304">
        <f t="shared" ca="1" si="262"/>
        <v>29.969549999999998</v>
      </c>
      <c r="U603" s="311">
        <f t="shared" ca="1" si="263"/>
        <v>0</v>
      </c>
      <c r="V603" s="306">
        <f t="shared" ca="1" si="264"/>
        <v>1.2261198585801389</v>
      </c>
      <c r="W603" s="304">
        <f t="shared" ca="1" si="265"/>
        <v>26.545257208529911</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1.0887575416260322</v>
      </c>
      <c r="AH603" s="304">
        <f t="shared" ca="1" si="289"/>
        <v>-8.6890912562162761</v>
      </c>
    </row>
    <row r="604" spans="1:34" x14ac:dyDescent="0.2">
      <c r="A604" s="347">
        <f t="shared" ca="1" si="267"/>
        <v>1E-4</v>
      </c>
      <c r="B604" s="304">
        <f t="shared" ca="1" si="268"/>
        <v>31.92230000000011</v>
      </c>
      <c r="D604" s="306">
        <f t="shared" ca="1" si="269"/>
        <v>-0.70290165434780671</v>
      </c>
      <c r="E604" s="307">
        <f t="shared" ca="1" si="270"/>
        <v>-1.1493585308002228</v>
      </c>
      <c r="F604" s="304">
        <f t="shared" ca="1" si="271"/>
        <v>1.347254900903363</v>
      </c>
      <c r="G604" s="306">
        <f t="shared" ca="1" si="272"/>
        <v>8.3177477057329199</v>
      </c>
      <c r="H604" s="307">
        <f t="shared" ca="1" si="273"/>
        <v>-102.48620103757692</v>
      </c>
      <c r="I604" s="304">
        <f t="shared" ca="1" si="274"/>
        <v>102.82317992559294</v>
      </c>
      <c r="J604" s="306">
        <f t="shared" ca="1" si="275"/>
        <v>706.74279346460708</v>
      </c>
      <c r="K604" s="307">
        <f t="shared" ca="1" si="276"/>
        <v>-9.1477746820326438</v>
      </c>
      <c r="L604" s="304">
        <f t="shared" ca="1" si="261"/>
        <v>706.80199341526304</v>
      </c>
      <c r="M604" s="306">
        <f t="shared" ca="1" si="277"/>
        <v>-1.4898141384401018</v>
      </c>
      <c r="N604" s="304">
        <f t="shared" ca="1" si="278"/>
        <v>-85.360062391536772</v>
      </c>
      <c r="P604" s="310">
        <f t="shared" ca="1" si="279"/>
        <v>23</v>
      </c>
      <c r="Q604" s="304">
        <f t="shared" ca="1" si="280"/>
        <v>0</v>
      </c>
      <c r="R604" s="306">
        <f t="shared" ca="1" si="281"/>
        <v>0</v>
      </c>
      <c r="S604" s="307">
        <f t="shared" ca="1" si="282"/>
        <v>3.0549999999999997</v>
      </c>
      <c r="T604" s="304">
        <f t="shared" ca="1" si="262"/>
        <v>29.969549999999998</v>
      </c>
      <c r="U604" s="311">
        <f t="shared" ca="1" si="263"/>
        <v>0</v>
      </c>
      <c r="V604" s="306">
        <f t="shared" ca="1" si="264"/>
        <v>1.2261211151840037</v>
      </c>
      <c r="W604" s="304">
        <f t="shared" ca="1" si="265"/>
        <v>26.545340628173964</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1.0887308477912274</v>
      </c>
      <c r="AH604" s="304">
        <f t="shared" ca="1" si="289"/>
        <v>-8.6891185625302505</v>
      </c>
    </row>
    <row r="605" spans="1:34" x14ac:dyDescent="0.2">
      <c r="A605" s="347">
        <f t="shared" ca="1" si="267"/>
        <v>1E-4</v>
      </c>
      <c r="B605" s="304">
        <f t="shared" ca="1" si="268"/>
        <v>31.92240000000011</v>
      </c>
      <c r="D605" s="306">
        <f t="shared" ca="1" si="269"/>
        <v>-0.7028971790654639</v>
      </c>
      <c r="E605" s="307">
        <f t="shared" ca="1" si="270"/>
        <v>-1.14933077186293</v>
      </c>
      <c r="F605" s="304">
        <f t="shared" ca="1" si="271"/>
        <v>1.3472288845957932</v>
      </c>
      <c r="G605" s="306">
        <f t="shared" ca="1" si="272"/>
        <v>8.3176774160150142</v>
      </c>
      <c r="H605" s="307">
        <f t="shared" ca="1" si="273"/>
        <v>-102.4863159706541</v>
      </c>
      <c r="I605" s="304">
        <f t="shared" ca="1" si="274"/>
        <v>102.82328879603898</v>
      </c>
      <c r="J605" s="306">
        <f t="shared" ca="1" si="275"/>
        <v>706.74279346460708</v>
      </c>
      <c r="K605" s="307">
        <f t="shared" ca="1" si="276"/>
        <v>-9.158023307883056</v>
      </c>
      <c r="L605" s="304">
        <f t="shared" ca="1" si="261"/>
        <v>706.80212613224649</v>
      </c>
      <c r="M605" s="306">
        <f t="shared" ca="1" si="277"/>
        <v>-1.4898149102178078</v>
      </c>
      <c r="N605" s="304">
        <f t="shared" ca="1" si="278"/>
        <v>-85.360106611142044</v>
      </c>
      <c r="P605" s="310">
        <f t="shared" ca="1" si="279"/>
        <v>23</v>
      </c>
      <c r="Q605" s="304">
        <f t="shared" ca="1" si="280"/>
        <v>0</v>
      </c>
      <c r="R605" s="306">
        <f t="shared" ca="1" si="281"/>
        <v>0</v>
      </c>
      <c r="S605" s="307">
        <f t="shared" ca="1" si="282"/>
        <v>3.0549999999999997</v>
      </c>
      <c r="T605" s="304">
        <f t="shared" ca="1" si="262"/>
        <v>29.969549999999998</v>
      </c>
      <c r="U605" s="311">
        <f t="shared" ca="1" si="263"/>
        <v>0</v>
      </c>
      <c r="V605" s="306">
        <f t="shared" ca="1" si="264"/>
        <v>1.2261223717905665</v>
      </c>
      <c r="W605" s="304">
        <f t="shared" ca="1" si="265"/>
        <v>26.545424046672903</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1.0887041543189664</v>
      </c>
      <c r="AH605" s="304">
        <f t="shared" ca="1" si="289"/>
        <v>-8.6891458684693834</v>
      </c>
    </row>
    <row r="606" spans="1:34" x14ac:dyDescent="0.2">
      <c r="A606" s="347">
        <f t="shared" ca="1" si="267"/>
        <v>1E-4</v>
      </c>
      <c r="B606" s="304">
        <f t="shared" ca="1" si="268"/>
        <v>31.92250000000011</v>
      </c>
      <c r="D606" s="306">
        <f t="shared" ca="1" si="269"/>
        <v>-0.70289270378101021</v>
      </c>
      <c r="E606" s="307">
        <f t="shared" ca="1" si="270"/>
        <v>-1.1493030133067226</v>
      </c>
      <c r="F606" s="304">
        <f t="shared" ca="1" si="271"/>
        <v>1.3472028686966531</v>
      </c>
      <c r="G606" s="306">
        <f t="shared" ca="1" si="272"/>
        <v>8.3176071267446368</v>
      </c>
      <c r="H606" s="307">
        <f t="shared" ca="1" si="273"/>
        <v>-102.48643090095544</v>
      </c>
      <c r="I606" s="304">
        <f t="shared" ca="1" si="274"/>
        <v>102.82339766381574</v>
      </c>
      <c r="J606" s="306">
        <f t="shared" ca="1" si="275"/>
        <v>706.74279346460708</v>
      </c>
      <c r="K606" s="307">
        <f t="shared" ca="1" si="276"/>
        <v>-9.1682719452266372</v>
      </c>
      <c r="L606" s="304">
        <f t="shared" ca="1" si="261"/>
        <v>706.80225899795903</v>
      </c>
      <c r="M606" s="306">
        <f t="shared" ca="1" si="277"/>
        <v>-1.4898156819873576</v>
      </c>
      <c r="N606" s="304">
        <f t="shared" ca="1" si="278"/>
        <v>-85.360150830280006</v>
      </c>
      <c r="P606" s="310">
        <f t="shared" ca="1" si="279"/>
        <v>23</v>
      </c>
      <c r="Q606" s="304">
        <f t="shared" ca="1" si="280"/>
        <v>0</v>
      </c>
      <c r="R606" s="306">
        <f t="shared" ca="1" si="281"/>
        <v>0</v>
      </c>
      <c r="S606" s="307">
        <f t="shared" ca="1" si="282"/>
        <v>3.0549999999999997</v>
      </c>
      <c r="T606" s="304">
        <f t="shared" ca="1" si="262"/>
        <v>29.969549999999998</v>
      </c>
      <c r="U606" s="311">
        <f t="shared" ca="1" si="263"/>
        <v>0</v>
      </c>
      <c r="V606" s="306">
        <f t="shared" ca="1" si="264"/>
        <v>1.2261236283998269</v>
      </c>
      <c r="W606" s="304">
        <f t="shared" ca="1" si="265"/>
        <v>26.545507464026745</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1.0886774612092438</v>
      </c>
      <c r="AH606" s="304">
        <f t="shared" ca="1" si="289"/>
        <v>-8.6891731740336837</v>
      </c>
    </row>
    <row r="607" spans="1:34" x14ac:dyDescent="0.2">
      <c r="A607" s="347">
        <f t="shared" ca="1" si="267"/>
        <v>1E-4</v>
      </c>
      <c r="B607" s="304">
        <f t="shared" ca="1" si="268"/>
        <v>31.922600000000109</v>
      </c>
      <c r="D607" s="306">
        <f t="shared" ca="1" si="269"/>
        <v>-0.70288822849444599</v>
      </c>
      <c r="E607" s="307">
        <f t="shared" ca="1" si="270"/>
        <v>-1.1492752551315952</v>
      </c>
      <c r="F607" s="304">
        <f t="shared" ca="1" si="271"/>
        <v>1.3471768532059381</v>
      </c>
      <c r="G607" s="306">
        <f t="shared" ca="1" si="272"/>
        <v>8.3175368379217876</v>
      </c>
      <c r="H607" s="307">
        <f t="shared" ca="1" si="273"/>
        <v>-102.48654582848096</v>
      </c>
      <c r="I607" s="304">
        <f t="shared" ca="1" si="274"/>
        <v>102.82350652892322</v>
      </c>
      <c r="J607" s="306">
        <f t="shared" ca="1" si="275"/>
        <v>706.74279346460708</v>
      </c>
      <c r="K607" s="307">
        <f t="shared" ca="1" si="276"/>
        <v>-9.1785205940631087</v>
      </c>
      <c r="L607" s="304">
        <f t="shared" ca="1" si="261"/>
        <v>706.80239201240113</v>
      </c>
      <c r="M607" s="306">
        <f t="shared" ca="1" si="277"/>
        <v>-1.489816453748751</v>
      </c>
      <c r="N607" s="304">
        <f t="shared" ca="1" si="278"/>
        <v>-85.360195048950644</v>
      </c>
      <c r="P607" s="310">
        <f t="shared" ca="1" si="279"/>
        <v>23</v>
      </c>
      <c r="Q607" s="304">
        <f t="shared" ca="1" si="280"/>
        <v>0</v>
      </c>
      <c r="R607" s="306">
        <f t="shared" ca="1" si="281"/>
        <v>0</v>
      </c>
      <c r="S607" s="307">
        <f t="shared" ca="1" si="282"/>
        <v>3.0549999999999997</v>
      </c>
      <c r="T607" s="304">
        <f t="shared" ca="1" si="262"/>
        <v>29.969549999999998</v>
      </c>
      <c r="U607" s="311">
        <f t="shared" ca="1" si="263"/>
        <v>0</v>
      </c>
      <c r="V607" s="306">
        <f t="shared" ca="1" si="264"/>
        <v>1.226124885011785</v>
      </c>
      <c r="W607" s="304">
        <f t="shared" ca="1" si="265"/>
        <v>26.545590880235498</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1.088650768462049</v>
      </c>
      <c r="AH607" s="304">
        <f t="shared" ca="1" si="289"/>
        <v>-8.6892004792231585</v>
      </c>
    </row>
    <row r="608" spans="1:34" x14ac:dyDescent="0.2">
      <c r="A608" s="347">
        <f t="shared" ca="1" si="267"/>
        <v>1E-4</v>
      </c>
      <c r="B608" s="304">
        <f t="shared" ca="1" si="268"/>
        <v>31.922700000000109</v>
      </c>
      <c r="D608" s="306">
        <f t="shared" ca="1" si="269"/>
        <v>-0.70288375320577445</v>
      </c>
      <c r="E608" s="307">
        <f t="shared" ca="1" si="270"/>
        <v>-1.1492474973375479</v>
      </c>
      <c r="F608" s="304">
        <f t="shared" ca="1" si="271"/>
        <v>1.3471508381236501</v>
      </c>
      <c r="G608" s="306">
        <f t="shared" ca="1" si="272"/>
        <v>8.3174665495464666</v>
      </c>
      <c r="H608" s="307">
        <f t="shared" ca="1" si="273"/>
        <v>-102.48666075323069</v>
      </c>
      <c r="I608" s="304">
        <f t="shared" ca="1" si="274"/>
        <v>102.82361539136144</v>
      </c>
      <c r="J608" s="306">
        <f t="shared" ca="1" si="275"/>
        <v>706.74279346460708</v>
      </c>
      <c r="K608" s="307">
        <f t="shared" ca="1" si="276"/>
        <v>-9.1887692543921951</v>
      </c>
      <c r="L608" s="304">
        <f t="shared" ca="1" si="261"/>
        <v>706.80252517557324</v>
      </c>
      <c r="M608" s="306">
        <f t="shared" ca="1" si="277"/>
        <v>-1.4898172255019886</v>
      </c>
      <c r="N608" s="304">
        <f t="shared" ca="1" si="278"/>
        <v>-85.360239267153986</v>
      </c>
      <c r="P608" s="310">
        <f t="shared" ca="1" si="279"/>
        <v>23</v>
      </c>
      <c r="Q608" s="304">
        <f t="shared" ca="1" si="280"/>
        <v>0</v>
      </c>
      <c r="R608" s="306">
        <f t="shared" ca="1" si="281"/>
        <v>0</v>
      </c>
      <c r="S608" s="307">
        <f t="shared" ca="1" si="282"/>
        <v>3.0549999999999997</v>
      </c>
      <c r="T608" s="304">
        <f t="shared" ca="1" si="262"/>
        <v>29.969549999999998</v>
      </c>
      <c r="U608" s="311">
        <f t="shared" ca="1" si="263"/>
        <v>0</v>
      </c>
      <c r="V608" s="306">
        <f t="shared" ca="1" si="264"/>
        <v>1.2261261416264408</v>
      </c>
      <c r="W608" s="304">
        <f t="shared" ca="1" si="265"/>
        <v>26.545674295299143</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1.0886240760773855</v>
      </c>
      <c r="AH608" s="304">
        <f t="shared" ca="1" si="289"/>
        <v>-8.689227784037806</v>
      </c>
    </row>
    <row r="609" spans="1:34" x14ac:dyDescent="0.2">
      <c r="A609" s="347">
        <f t="shared" ca="1" si="267"/>
        <v>1E-4</v>
      </c>
      <c r="B609" s="304">
        <f t="shared" ca="1" si="268"/>
        <v>31.922800000000109</v>
      </c>
      <c r="D609" s="306">
        <f t="shared" ca="1" si="269"/>
        <v>-0.70287927791499361</v>
      </c>
      <c r="E609" s="307">
        <f t="shared" ca="1" si="270"/>
        <v>-1.1492197399245825</v>
      </c>
      <c r="F609" s="304">
        <f t="shared" ca="1" si="271"/>
        <v>1.3471248234497899</v>
      </c>
      <c r="G609" s="306">
        <f t="shared" ca="1" si="272"/>
        <v>8.3173962616186756</v>
      </c>
      <c r="H609" s="307">
        <f t="shared" ca="1" si="273"/>
        <v>-102.48677567520468</v>
      </c>
      <c r="I609" s="304">
        <f t="shared" ca="1" si="274"/>
        <v>102.82372425113047</v>
      </c>
      <c r="J609" s="306">
        <f t="shared" ca="1" si="275"/>
        <v>706.74279346460708</v>
      </c>
      <c r="K609" s="307">
        <f t="shared" ca="1" si="276"/>
        <v>-9.1990179262136174</v>
      </c>
      <c r="L609" s="304">
        <f t="shared" ca="1" si="261"/>
        <v>706.80265848747558</v>
      </c>
      <c r="M609" s="306">
        <f t="shared" ca="1" si="277"/>
        <v>-1.4898179972470702</v>
      </c>
      <c r="N609" s="304">
        <f t="shared" ca="1" si="278"/>
        <v>-85.360283484890019</v>
      </c>
      <c r="P609" s="310">
        <f t="shared" ca="1" si="279"/>
        <v>23</v>
      </c>
      <c r="Q609" s="304">
        <f t="shared" ca="1" si="280"/>
        <v>0</v>
      </c>
      <c r="R609" s="306">
        <f t="shared" ca="1" si="281"/>
        <v>0</v>
      </c>
      <c r="S609" s="307">
        <f t="shared" ca="1" si="282"/>
        <v>3.0549999999999997</v>
      </c>
      <c r="T609" s="304">
        <f t="shared" ca="1" si="262"/>
        <v>29.969549999999998</v>
      </c>
      <c r="U609" s="311">
        <f t="shared" ca="1" si="263"/>
        <v>0</v>
      </c>
      <c r="V609" s="306">
        <f t="shared" ca="1" si="264"/>
        <v>1.2261273982437941</v>
      </c>
      <c r="W609" s="304">
        <f t="shared" ca="1" si="265"/>
        <v>26.545757709217728</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1.0885973840552516</v>
      </c>
      <c r="AH609" s="304">
        <f t="shared" ca="1" si="289"/>
        <v>-8.6892550884776263</v>
      </c>
    </row>
    <row r="610" spans="1:34" x14ac:dyDescent="0.2">
      <c r="A610" s="347">
        <f t="shared" ca="1" si="267"/>
        <v>1E-4</v>
      </c>
      <c r="B610" s="304">
        <f t="shared" ca="1" si="268"/>
        <v>31.922900000000109</v>
      </c>
      <c r="D610" s="306">
        <f t="shared" ca="1" si="269"/>
        <v>-0.70287480262210544</v>
      </c>
      <c r="E610" s="307">
        <f t="shared" ca="1" si="270"/>
        <v>-1.14919198289269</v>
      </c>
      <c r="F610" s="304">
        <f t="shared" ca="1" si="271"/>
        <v>1.347098809184351</v>
      </c>
      <c r="G610" s="306">
        <f t="shared" ca="1" si="272"/>
        <v>8.3173259741384129</v>
      </c>
      <c r="H610" s="307">
        <f t="shared" ca="1" si="273"/>
        <v>-102.48689059440298</v>
      </c>
      <c r="I610" s="304">
        <f t="shared" ca="1" si="274"/>
        <v>102.82383310823033</v>
      </c>
      <c r="J610" s="306">
        <f t="shared" ca="1" si="275"/>
        <v>706.74279346460708</v>
      </c>
      <c r="K610" s="307">
        <f t="shared" ca="1" si="276"/>
        <v>-9.2092666095270985</v>
      </c>
      <c r="L610" s="304">
        <f t="shared" ca="1" si="261"/>
        <v>706.80279194810885</v>
      </c>
      <c r="M610" s="306">
        <f t="shared" ca="1" si="277"/>
        <v>-1.4898187689839961</v>
      </c>
      <c r="N610" s="304">
        <f t="shared" ca="1" si="278"/>
        <v>-85.36032770215877</v>
      </c>
      <c r="P610" s="310">
        <f t="shared" ca="1" si="279"/>
        <v>23</v>
      </c>
      <c r="Q610" s="304">
        <f t="shared" ca="1" si="280"/>
        <v>0</v>
      </c>
      <c r="R610" s="306">
        <f t="shared" ca="1" si="281"/>
        <v>0</v>
      </c>
      <c r="S610" s="307">
        <f t="shared" ca="1" si="282"/>
        <v>3.0549999999999997</v>
      </c>
      <c r="T610" s="304">
        <f t="shared" ca="1" si="262"/>
        <v>29.969549999999998</v>
      </c>
      <c r="U610" s="311">
        <f t="shared" ca="1" si="263"/>
        <v>0</v>
      </c>
      <c r="V610" s="306">
        <f t="shared" ca="1" si="264"/>
        <v>1.2261286548638448</v>
      </c>
      <c r="W610" s="304">
        <f t="shared" ca="1" si="265"/>
        <v>26.545841121991234</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1.088570692395642</v>
      </c>
      <c r="AH610" s="304">
        <f t="shared" ca="1" si="289"/>
        <v>-8.6892823925426281</v>
      </c>
    </row>
    <row r="611" spans="1:34" x14ac:dyDescent="0.2">
      <c r="A611" s="347">
        <f t="shared" ca="1" si="267"/>
        <v>1E-4</v>
      </c>
      <c r="B611" s="304">
        <f t="shared" ca="1" si="268"/>
        <v>31.923000000000108</v>
      </c>
      <c r="D611" s="306">
        <f t="shared" ca="1" si="269"/>
        <v>-0.70287032732710963</v>
      </c>
      <c r="E611" s="307">
        <f t="shared" ca="1" si="270"/>
        <v>-1.1491642262418669</v>
      </c>
      <c r="F611" s="304">
        <f t="shared" ca="1" si="271"/>
        <v>1.34707279532733</v>
      </c>
      <c r="G611" s="306">
        <f t="shared" ca="1" si="272"/>
        <v>8.3172556871056802</v>
      </c>
      <c r="H611" s="307">
        <f t="shared" ca="1" si="273"/>
        <v>-102.4870055108256</v>
      </c>
      <c r="I611" s="304">
        <f t="shared" ca="1" si="274"/>
        <v>102.82394196266104</v>
      </c>
      <c r="J611" s="306">
        <f t="shared" ca="1" si="275"/>
        <v>706.74279346460708</v>
      </c>
      <c r="K611" s="307">
        <f t="shared" ca="1" si="276"/>
        <v>-9.2195153043323597</v>
      </c>
      <c r="L611" s="304">
        <f t="shared" ca="1" si="261"/>
        <v>706.80292555747326</v>
      </c>
      <c r="M611" s="306">
        <f t="shared" ca="1" si="277"/>
        <v>-1.4898195407127663</v>
      </c>
      <c r="N611" s="304">
        <f t="shared" ca="1" si="278"/>
        <v>-85.36037191896024</v>
      </c>
      <c r="P611" s="310">
        <f t="shared" ca="1" si="279"/>
        <v>23</v>
      </c>
      <c r="Q611" s="304">
        <f t="shared" ca="1" si="280"/>
        <v>0</v>
      </c>
      <c r="R611" s="306">
        <f t="shared" ca="1" si="281"/>
        <v>0</v>
      </c>
      <c r="S611" s="307">
        <f t="shared" ca="1" si="282"/>
        <v>3.0549999999999997</v>
      </c>
      <c r="T611" s="304">
        <f t="shared" ca="1" si="262"/>
        <v>29.969549999999998</v>
      </c>
      <c r="U611" s="311">
        <f t="shared" ca="1" si="263"/>
        <v>0</v>
      </c>
      <c r="V611" s="306">
        <f t="shared" ca="1" si="264"/>
        <v>1.2261299114865929</v>
      </c>
      <c r="W611" s="304">
        <f t="shared" ca="1" si="265"/>
        <v>26.545924533619672</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1.0885440010985548</v>
      </c>
      <c r="AH611" s="304">
        <f t="shared" ca="1" si="289"/>
        <v>-8.6893096962328116</v>
      </c>
    </row>
    <row r="612" spans="1:34" x14ac:dyDescent="0.2">
      <c r="A612" s="347">
        <f t="shared" ca="1" si="267"/>
        <v>1E-4</v>
      </c>
      <c r="B612" s="304">
        <f t="shared" ca="1" si="268"/>
        <v>31.923100000000108</v>
      </c>
      <c r="D612" s="306">
        <f t="shared" ca="1" si="269"/>
        <v>-0.70286585203000751</v>
      </c>
      <c r="E612" s="307">
        <f t="shared" ca="1" si="270"/>
        <v>-1.1491364699721203</v>
      </c>
      <c r="F612" s="304">
        <f t="shared" ca="1" si="271"/>
        <v>1.3470467818787342</v>
      </c>
      <c r="G612" s="306">
        <f t="shared" ca="1" si="272"/>
        <v>8.3171854005204775</v>
      </c>
      <c r="H612" s="307">
        <f t="shared" ca="1" si="273"/>
        <v>-102.48712042447259</v>
      </c>
      <c r="I612" s="304">
        <f t="shared" ca="1" si="274"/>
        <v>102.82405081442268</v>
      </c>
      <c r="J612" s="306">
        <f t="shared" ca="1" si="275"/>
        <v>706.74279346460708</v>
      </c>
      <c r="K612" s="307">
        <f t="shared" ca="1" si="276"/>
        <v>-9.2297640106291254</v>
      </c>
      <c r="L612" s="304">
        <f t="shared" ca="1" si="261"/>
        <v>706.80305931556927</v>
      </c>
      <c r="M612" s="306">
        <f t="shared" ca="1" si="277"/>
        <v>-1.4898203124333809</v>
      </c>
      <c r="N612" s="304">
        <f t="shared" ca="1" si="278"/>
        <v>-85.360416135294415</v>
      </c>
      <c r="P612" s="310">
        <f t="shared" ca="1" si="279"/>
        <v>23</v>
      </c>
      <c r="Q612" s="304">
        <f t="shared" ca="1" si="280"/>
        <v>0</v>
      </c>
      <c r="R612" s="306">
        <f t="shared" ca="1" si="281"/>
        <v>0</v>
      </c>
      <c r="S612" s="307">
        <f t="shared" ca="1" si="282"/>
        <v>3.0549999999999997</v>
      </c>
      <c r="T612" s="304">
        <f t="shared" ca="1" si="262"/>
        <v>29.969549999999998</v>
      </c>
      <c r="U612" s="311">
        <f t="shared" ca="1" si="263"/>
        <v>0</v>
      </c>
      <c r="V612" s="306">
        <f t="shared" ca="1" si="264"/>
        <v>1.2261311681120388</v>
      </c>
      <c r="W612" s="304">
        <f t="shared" ca="1" si="265"/>
        <v>26.546007944103089</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1.0885173101639918</v>
      </c>
      <c r="AH612" s="304">
        <f t="shared" ca="1" si="289"/>
        <v>-8.6893369995481748</v>
      </c>
    </row>
    <row r="613" spans="1:34" x14ac:dyDescent="0.2">
      <c r="A613" s="347">
        <f t="shared" ca="1" si="267"/>
        <v>1E-4</v>
      </c>
      <c r="B613" s="304">
        <f t="shared" ca="1" si="268"/>
        <v>31.923200000000108</v>
      </c>
      <c r="D613" s="306">
        <f t="shared" ca="1" si="269"/>
        <v>-0.7028613767308024</v>
      </c>
      <c r="E613" s="307">
        <f t="shared" ca="1" si="270"/>
        <v>-1.1491087140834253</v>
      </c>
      <c r="F613" s="304">
        <f t="shared" ca="1" si="271"/>
        <v>1.347020768838544</v>
      </c>
      <c r="G613" s="306">
        <f t="shared" ca="1" si="272"/>
        <v>8.3171151143828048</v>
      </c>
      <c r="H613" s="307">
        <f t="shared" ca="1" si="273"/>
        <v>-102.487235335344</v>
      </c>
      <c r="I613" s="304">
        <f t="shared" ca="1" si="274"/>
        <v>102.82415966351526</v>
      </c>
      <c r="J613" s="306">
        <f t="shared" ca="1" si="275"/>
        <v>706.74279346460708</v>
      </c>
      <c r="K613" s="307">
        <f t="shared" ca="1" si="276"/>
        <v>-9.240012728417117</v>
      </c>
      <c r="L613" s="304">
        <f t="shared" ca="1" si="261"/>
        <v>706.80319322239734</v>
      </c>
      <c r="M613" s="306">
        <f t="shared" ca="1" si="277"/>
        <v>-1.4898210841458399</v>
      </c>
      <c r="N613" s="304">
        <f t="shared" ca="1" si="278"/>
        <v>-85.360460351161308</v>
      </c>
      <c r="P613" s="310">
        <f t="shared" ca="1" si="279"/>
        <v>23</v>
      </c>
      <c r="Q613" s="304">
        <f t="shared" ca="1" si="280"/>
        <v>0</v>
      </c>
      <c r="R613" s="306">
        <f t="shared" ca="1" si="281"/>
        <v>0</v>
      </c>
      <c r="S613" s="307">
        <f t="shared" ca="1" si="282"/>
        <v>3.0549999999999997</v>
      </c>
      <c r="T613" s="304">
        <f t="shared" ca="1" si="262"/>
        <v>29.969549999999998</v>
      </c>
      <c r="U613" s="311">
        <f t="shared" ca="1" si="263"/>
        <v>0</v>
      </c>
      <c r="V613" s="306">
        <f t="shared" ca="1" si="264"/>
        <v>1.2261324247401817</v>
      </c>
      <c r="W613" s="304">
        <f t="shared" ca="1" si="265"/>
        <v>26.546091353441454</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1.088490619591937</v>
      </c>
      <c r="AH613" s="304">
        <f t="shared" ca="1" si="289"/>
        <v>-8.6893643024887375</v>
      </c>
    </row>
    <row r="614" spans="1:34" x14ac:dyDescent="0.2">
      <c r="A614" s="347">
        <f t="shared" ca="1" si="267"/>
        <v>1E-4</v>
      </c>
      <c r="B614" s="304">
        <f t="shared" ca="1" si="268"/>
        <v>31.923300000000108</v>
      </c>
      <c r="D614" s="306">
        <f t="shared" ca="1" si="269"/>
        <v>-0.70285690142949275</v>
      </c>
      <c r="E614" s="307">
        <f t="shared" ca="1" si="270"/>
        <v>-1.149080958575798</v>
      </c>
      <c r="F614" s="304">
        <f t="shared" ca="1" si="271"/>
        <v>1.3469947562067726</v>
      </c>
      <c r="G614" s="306">
        <f t="shared" ca="1" si="272"/>
        <v>8.3170448286926622</v>
      </c>
      <c r="H614" s="307">
        <f t="shared" ca="1" si="273"/>
        <v>-102.48735024343985</v>
      </c>
      <c r="I614" s="304">
        <f t="shared" ca="1" si="274"/>
        <v>102.8242685099388</v>
      </c>
      <c r="J614" s="306">
        <f t="shared" ca="1" si="275"/>
        <v>706.74279346460708</v>
      </c>
      <c r="K614" s="307">
        <f t="shared" ca="1" si="276"/>
        <v>-9.2502614576960553</v>
      </c>
      <c r="L614" s="304">
        <f t="shared" ca="1" si="261"/>
        <v>706.80332727795781</v>
      </c>
      <c r="M614" s="306">
        <f t="shared" ca="1" si="277"/>
        <v>-1.4898218558501437</v>
      </c>
      <c r="N614" s="304">
        <f t="shared" ca="1" si="278"/>
        <v>-85.360504566560948</v>
      </c>
      <c r="P614" s="310">
        <f t="shared" ca="1" si="279"/>
        <v>23</v>
      </c>
      <c r="Q614" s="304">
        <f t="shared" ca="1" si="280"/>
        <v>0</v>
      </c>
      <c r="R614" s="306">
        <f t="shared" ca="1" si="281"/>
        <v>0</v>
      </c>
      <c r="S614" s="307">
        <f t="shared" ca="1" si="282"/>
        <v>3.0549999999999997</v>
      </c>
      <c r="T614" s="304">
        <f t="shared" ca="1" si="262"/>
        <v>29.969549999999998</v>
      </c>
      <c r="U614" s="311">
        <f t="shared" ca="1" si="263"/>
        <v>0</v>
      </c>
      <c r="V614" s="306">
        <f t="shared" ca="1" si="264"/>
        <v>1.2261336813710224</v>
      </c>
      <c r="W614" s="304">
        <f t="shared" ca="1" si="265"/>
        <v>26.546174761634795</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1.0884639293823994</v>
      </c>
      <c r="AH614" s="304">
        <f t="shared" ca="1" si="289"/>
        <v>-8.689391605054487</v>
      </c>
    </row>
    <row r="615" spans="1:34" x14ac:dyDescent="0.2">
      <c r="A615" s="347">
        <f t="shared" ca="1" si="267"/>
        <v>1E-4</v>
      </c>
      <c r="B615" s="304">
        <f t="shared" ca="1" si="268"/>
        <v>31.923400000000107</v>
      </c>
      <c r="D615" s="306">
        <f t="shared" ca="1" si="269"/>
        <v>-0.7028524261260789</v>
      </c>
      <c r="E615" s="307">
        <f t="shared" ca="1" si="270"/>
        <v>-1.1490532034492276</v>
      </c>
      <c r="F615" s="304">
        <f t="shared" ca="1" si="271"/>
        <v>1.3469687439834108</v>
      </c>
      <c r="G615" s="306">
        <f t="shared" ca="1" si="272"/>
        <v>8.3169745434500495</v>
      </c>
      <c r="H615" s="307">
        <f t="shared" ca="1" si="273"/>
        <v>-102.48746514876019</v>
      </c>
      <c r="I615" s="304">
        <f t="shared" ca="1" si="274"/>
        <v>102.82437735369338</v>
      </c>
      <c r="J615" s="306">
        <f t="shared" ca="1" si="275"/>
        <v>706.74279346460708</v>
      </c>
      <c r="K615" s="307">
        <f t="shared" ca="1" si="276"/>
        <v>-9.2605101984656653</v>
      </c>
      <c r="L615" s="304">
        <f t="shared" ca="1" si="261"/>
        <v>706.80346148225124</v>
      </c>
      <c r="M615" s="306">
        <f t="shared" ca="1" si="277"/>
        <v>-1.4898226275462922</v>
      </c>
      <c r="N615" s="304">
        <f t="shared" ca="1" si="278"/>
        <v>-85.360548781493321</v>
      </c>
      <c r="P615" s="310">
        <f t="shared" ca="1" si="279"/>
        <v>23</v>
      </c>
      <c r="Q615" s="304">
        <f t="shared" ca="1" si="280"/>
        <v>0</v>
      </c>
      <c r="R615" s="306">
        <f t="shared" ca="1" si="281"/>
        <v>0</v>
      </c>
      <c r="S615" s="307">
        <f t="shared" ca="1" si="282"/>
        <v>3.0549999999999997</v>
      </c>
      <c r="T615" s="304">
        <f t="shared" ca="1" si="262"/>
        <v>29.969549999999998</v>
      </c>
      <c r="U615" s="311">
        <f t="shared" ca="1" si="263"/>
        <v>0</v>
      </c>
      <c r="V615" s="306">
        <f t="shared" ca="1" si="264"/>
        <v>1.2261349380045605</v>
      </c>
      <c r="W615" s="304">
        <f t="shared" ca="1" si="265"/>
        <v>26.546258168683135</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1.0884372395353701</v>
      </c>
      <c r="AH615" s="304">
        <f t="shared" ca="1" si="289"/>
        <v>-8.6894189072454324</v>
      </c>
    </row>
    <row r="616" spans="1:34" x14ac:dyDescent="0.2">
      <c r="A616" s="347">
        <f t="shared" ca="1" si="267"/>
        <v>1E-4</v>
      </c>
      <c r="B616" s="304">
        <f t="shared" ca="1" si="268"/>
        <v>31.923500000000107</v>
      </c>
      <c r="D616" s="306">
        <f t="shared" ca="1" si="269"/>
        <v>-0.70284795082056339</v>
      </c>
      <c r="E616" s="307">
        <f t="shared" ca="1" si="270"/>
        <v>-1.1490254487037053</v>
      </c>
      <c r="F616" s="304">
        <f t="shared" ca="1" si="271"/>
        <v>1.3469427321684526</v>
      </c>
      <c r="G616" s="306">
        <f t="shared" ca="1" si="272"/>
        <v>8.3169042586549669</v>
      </c>
      <c r="H616" s="307">
        <f t="shared" ca="1" si="273"/>
        <v>-102.48758005130506</v>
      </c>
      <c r="I616" s="304">
        <f t="shared" ca="1" si="274"/>
        <v>102.824486194779</v>
      </c>
      <c r="J616" s="306">
        <f t="shared" ca="1" si="275"/>
        <v>706.74279346460708</v>
      </c>
      <c r="K616" s="307">
        <f t="shared" ca="1" si="276"/>
        <v>-9.2707589507256678</v>
      </c>
      <c r="L616" s="304">
        <f t="shared" ca="1" si="261"/>
        <v>706.80359583527786</v>
      </c>
      <c r="M616" s="306">
        <f t="shared" ca="1" si="277"/>
        <v>-1.4898233992342858</v>
      </c>
      <c r="N616" s="304">
        <f t="shared" ca="1" si="278"/>
        <v>-85.360592995958456</v>
      </c>
      <c r="P616" s="310">
        <f t="shared" ca="1" si="279"/>
        <v>23</v>
      </c>
      <c r="Q616" s="304">
        <f t="shared" ca="1" si="280"/>
        <v>0</v>
      </c>
      <c r="R616" s="306">
        <f t="shared" ca="1" si="281"/>
        <v>0</v>
      </c>
      <c r="S616" s="307">
        <f t="shared" ca="1" si="282"/>
        <v>3.0549999999999997</v>
      </c>
      <c r="T616" s="304">
        <f t="shared" ca="1" si="262"/>
        <v>29.969549999999998</v>
      </c>
      <c r="U616" s="311">
        <f t="shared" ca="1" si="263"/>
        <v>0</v>
      </c>
      <c r="V616" s="306">
        <f t="shared" ca="1" si="264"/>
        <v>1.2261361946407958</v>
      </c>
      <c r="W616" s="304">
        <f t="shared" ca="1" si="265"/>
        <v>26.546341574586457</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1.0884105500508419</v>
      </c>
      <c r="AH616" s="304">
        <f t="shared" ca="1" si="289"/>
        <v>-8.6894462090615843</v>
      </c>
    </row>
    <row r="617" spans="1:34" x14ac:dyDescent="0.2">
      <c r="A617" s="347">
        <f t="shared" ca="1" si="267"/>
        <v>1E-4</v>
      </c>
      <c r="B617" s="304">
        <f t="shared" ca="1" si="268"/>
        <v>31.923600000000107</v>
      </c>
      <c r="D617" s="306">
        <f t="shared" ca="1" si="269"/>
        <v>-0.70284347551294479</v>
      </c>
      <c r="E617" s="307">
        <f t="shared" ca="1" si="270"/>
        <v>-1.1489976943392382</v>
      </c>
      <c r="F617" s="304">
        <f t="shared" ca="1" si="271"/>
        <v>1.3469167207619039</v>
      </c>
      <c r="G617" s="306">
        <f t="shared" ca="1" si="272"/>
        <v>8.316833974307416</v>
      </c>
      <c r="H617" s="307">
        <f t="shared" ca="1" si="273"/>
        <v>-102.48769495107449</v>
      </c>
      <c r="I617" s="304">
        <f t="shared" ca="1" si="274"/>
        <v>102.82459503319571</v>
      </c>
      <c r="J617" s="306">
        <f t="shared" ca="1" si="275"/>
        <v>706.74279346460708</v>
      </c>
      <c r="K617" s="307">
        <f t="shared" ca="1" si="276"/>
        <v>-9.2810077144757877</v>
      </c>
      <c r="L617" s="304">
        <f t="shared" ca="1" si="261"/>
        <v>706.80373033703813</v>
      </c>
      <c r="M617" s="306">
        <f t="shared" ca="1" si="277"/>
        <v>-1.489824170914124</v>
      </c>
      <c r="N617" s="304">
        <f t="shared" ca="1" si="278"/>
        <v>-85.360637209956323</v>
      </c>
      <c r="P617" s="310">
        <f t="shared" ca="1" si="279"/>
        <v>23</v>
      </c>
      <c r="Q617" s="304">
        <f t="shared" ca="1" si="280"/>
        <v>0</v>
      </c>
      <c r="R617" s="306">
        <f t="shared" ca="1" si="281"/>
        <v>0</v>
      </c>
      <c r="S617" s="307">
        <f t="shared" ca="1" si="282"/>
        <v>3.0549999999999997</v>
      </c>
      <c r="T617" s="304">
        <f t="shared" ca="1" si="262"/>
        <v>29.969549999999998</v>
      </c>
      <c r="U617" s="311">
        <f t="shared" ca="1" si="263"/>
        <v>0</v>
      </c>
      <c r="V617" s="306">
        <f t="shared" ca="1" si="264"/>
        <v>1.2261374512797285</v>
      </c>
      <c r="W617" s="304">
        <f t="shared" ca="1" si="265"/>
        <v>26.546424979344778</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1.0883838609288254</v>
      </c>
      <c r="AH617" s="304">
        <f t="shared" ca="1" si="289"/>
        <v>-8.6894735105029319</v>
      </c>
    </row>
    <row r="618" spans="1:34" x14ac:dyDescent="0.2">
      <c r="A618" s="347">
        <f t="shared" ca="1" si="267"/>
        <v>1E-4</v>
      </c>
      <c r="B618" s="304">
        <f t="shared" ca="1" si="268"/>
        <v>31.923700000000107</v>
      </c>
      <c r="D618" s="306">
        <f t="shared" ca="1" si="269"/>
        <v>-0.70283900020322765</v>
      </c>
      <c r="E618" s="307">
        <f t="shared" ca="1" si="270"/>
        <v>-1.1489699403558191</v>
      </c>
      <c r="F618" s="304">
        <f t="shared" ca="1" si="271"/>
        <v>1.3468907097637608</v>
      </c>
      <c r="G618" s="306">
        <f t="shared" ca="1" si="272"/>
        <v>8.3167636904073952</v>
      </c>
      <c r="H618" s="307">
        <f t="shared" ca="1" si="273"/>
        <v>-102.48780984806852</v>
      </c>
      <c r="I618" s="304">
        <f t="shared" ca="1" si="274"/>
        <v>102.82470386894353</v>
      </c>
      <c r="J618" s="306">
        <f t="shared" ca="1" si="275"/>
        <v>706.74279346460708</v>
      </c>
      <c r="K618" s="307">
        <f t="shared" ca="1" si="276"/>
        <v>-9.2912564897157441</v>
      </c>
      <c r="L618" s="304">
        <f t="shared" ca="1" si="261"/>
        <v>706.80386498753239</v>
      </c>
      <c r="M618" s="306">
        <f t="shared" ca="1" si="277"/>
        <v>-1.4898249425858077</v>
      </c>
      <c r="N618" s="304">
        <f t="shared" ca="1" si="278"/>
        <v>-85.360681423486966</v>
      </c>
      <c r="P618" s="310">
        <f t="shared" ca="1" si="279"/>
        <v>23</v>
      </c>
      <c r="Q618" s="304">
        <f t="shared" ca="1" si="280"/>
        <v>0</v>
      </c>
      <c r="R618" s="306">
        <f t="shared" ca="1" si="281"/>
        <v>0</v>
      </c>
      <c r="S618" s="307">
        <f t="shared" ca="1" si="282"/>
        <v>3.0549999999999997</v>
      </c>
      <c r="T618" s="304">
        <f t="shared" ca="1" si="262"/>
        <v>29.969549999999998</v>
      </c>
      <c r="U618" s="311">
        <f t="shared" ca="1" si="263"/>
        <v>0</v>
      </c>
      <c r="V618" s="306">
        <f t="shared" ca="1" si="264"/>
        <v>1.2261387079213584</v>
      </c>
      <c r="W618" s="304">
        <f t="shared" ca="1" si="265"/>
        <v>26.546508382958113</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1.0883571721693066</v>
      </c>
      <c r="AH618" s="304">
        <f t="shared" ca="1" si="289"/>
        <v>-8.6895008115694861</v>
      </c>
    </row>
    <row r="619" spans="1:34" x14ac:dyDescent="0.2">
      <c r="A619" s="347">
        <f t="shared" ca="1" si="267"/>
        <v>1E-4</v>
      </c>
      <c r="B619" s="304">
        <f t="shared" ca="1" si="268"/>
        <v>31.923800000000107</v>
      </c>
      <c r="D619" s="306">
        <f t="shared" ca="1" si="269"/>
        <v>-0.70283452489140763</v>
      </c>
      <c r="E619" s="307">
        <f t="shared" ca="1" si="270"/>
        <v>-1.1489421867534446</v>
      </c>
      <c r="F619" s="304">
        <f t="shared" ca="1" si="271"/>
        <v>1.3468646991740179</v>
      </c>
      <c r="G619" s="306">
        <f t="shared" ca="1" si="272"/>
        <v>8.3166934069549061</v>
      </c>
      <c r="H619" s="307">
        <f t="shared" ca="1" si="273"/>
        <v>-102.48792474228719</v>
      </c>
      <c r="I619" s="304">
        <f t="shared" ca="1" si="274"/>
        <v>102.82481270202251</v>
      </c>
      <c r="J619" s="306">
        <f t="shared" ca="1" si="275"/>
        <v>706.74279346460708</v>
      </c>
      <c r="K619" s="307">
        <f t="shared" ca="1" si="276"/>
        <v>-9.3015052764452619</v>
      </c>
      <c r="L619" s="304">
        <f t="shared" ca="1" si="261"/>
        <v>706.80399978676121</v>
      </c>
      <c r="M619" s="306">
        <f t="shared" ca="1" si="277"/>
        <v>-1.4898257142493363</v>
      </c>
      <c r="N619" s="304">
        <f t="shared" ca="1" si="278"/>
        <v>-85.360725636550356</v>
      </c>
      <c r="P619" s="310">
        <f t="shared" ca="1" si="279"/>
        <v>23</v>
      </c>
      <c r="Q619" s="304">
        <f t="shared" ca="1" si="280"/>
        <v>0</v>
      </c>
      <c r="R619" s="306">
        <f t="shared" ca="1" si="281"/>
        <v>0</v>
      </c>
      <c r="S619" s="307">
        <f t="shared" ca="1" si="282"/>
        <v>3.0549999999999997</v>
      </c>
      <c r="T619" s="304">
        <f t="shared" ca="1" si="262"/>
        <v>29.969549999999998</v>
      </c>
      <c r="U619" s="311">
        <f t="shared" ca="1" si="263"/>
        <v>0</v>
      </c>
      <c r="V619" s="306">
        <f t="shared" ca="1" si="264"/>
        <v>1.2261399645656859</v>
      </c>
      <c r="W619" s="304">
        <f t="shared" ca="1" si="265"/>
        <v>26.546591785426479</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1.0883304837722871</v>
      </c>
      <c r="AH619" s="304">
        <f t="shared" ca="1" si="289"/>
        <v>-8.6895281122612484</v>
      </c>
    </row>
    <row r="620" spans="1:34" x14ac:dyDescent="0.2">
      <c r="A620" s="347">
        <f t="shared" ca="1" si="267"/>
        <v>1E-4</v>
      </c>
      <c r="B620" s="304">
        <f t="shared" ca="1" si="268"/>
        <v>31.923900000000106</v>
      </c>
      <c r="D620" s="306">
        <f t="shared" ca="1" si="269"/>
        <v>-0.70283004957749096</v>
      </c>
      <c r="E620" s="307">
        <f t="shared" ca="1" si="270"/>
        <v>-1.1489144335321093</v>
      </c>
      <c r="F620" s="304">
        <f t="shared" ca="1" si="271"/>
        <v>1.3468386889926744</v>
      </c>
      <c r="G620" s="306">
        <f t="shared" ca="1" si="272"/>
        <v>8.3166231239499488</v>
      </c>
      <c r="H620" s="307">
        <f t="shared" ca="1" si="273"/>
        <v>-102.48803963373055</v>
      </c>
      <c r="I620" s="304">
        <f t="shared" ca="1" si="274"/>
        <v>102.82492153243271</v>
      </c>
      <c r="J620" s="306">
        <f t="shared" ca="1" si="275"/>
        <v>706.74279346460708</v>
      </c>
      <c r="K620" s="307">
        <f t="shared" ca="1" si="276"/>
        <v>-9.3117540746640621</v>
      </c>
      <c r="L620" s="304">
        <f t="shared" ca="1" si="261"/>
        <v>706.80413473472504</v>
      </c>
      <c r="M620" s="306">
        <f t="shared" ca="1" si="277"/>
        <v>-1.4898264859047106</v>
      </c>
      <c r="N620" s="304">
        <f t="shared" ca="1" si="278"/>
        <v>-85.36076984914655</v>
      </c>
      <c r="P620" s="310">
        <f t="shared" ca="1" si="279"/>
        <v>23</v>
      </c>
      <c r="Q620" s="304">
        <f t="shared" ca="1" si="280"/>
        <v>0</v>
      </c>
      <c r="R620" s="306">
        <f t="shared" ca="1" si="281"/>
        <v>0</v>
      </c>
      <c r="S620" s="307">
        <f t="shared" ca="1" si="282"/>
        <v>3.0549999999999997</v>
      </c>
      <c r="T620" s="304">
        <f t="shared" ca="1" si="262"/>
        <v>29.969549999999998</v>
      </c>
      <c r="U620" s="311">
        <f t="shared" ca="1" si="263"/>
        <v>0</v>
      </c>
      <c r="V620" s="306">
        <f t="shared" ca="1" si="264"/>
        <v>1.2261412212127103</v>
      </c>
      <c r="W620" s="304">
        <f t="shared" ca="1" si="265"/>
        <v>26.546675186749887</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1.0883037957377599</v>
      </c>
      <c r="AH620" s="304">
        <f t="shared" ca="1" si="289"/>
        <v>-8.6895554125782262</v>
      </c>
    </row>
    <row r="621" spans="1:34" x14ac:dyDescent="0.2">
      <c r="A621" s="347">
        <f t="shared" ca="1" si="267"/>
        <v>1E-4</v>
      </c>
      <c r="B621" s="304">
        <f t="shared" ca="1" si="268"/>
        <v>31.924000000000106</v>
      </c>
      <c r="D621" s="306">
        <f t="shared" ca="1" si="269"/>
        <v>-0.70282557426147352</v>
      </c>
      <c r="E621" s="307">
        <f t="shared" ca="1" si="270"/>
        <v>-1.1488866806918061</v>
      </c>
      <c r="F621" s="304">
        <f t="shared" ca="1" si="271"/>
        <v>1.3468126792197221</v>
      </c>
      <c r="G621" s="306">
        <f t="shared" ca="1" si="272"/>
        <v>8.3165528413925234</v>
      </c>
      <c r="H621" s="307">
        <f t="shared" ca="1" si="273"/>
        <v>-102.48815452239862</v>
      </c>
      <c r="I621" s="304">
        <f t="shared" ca="1" si="274"/>
        <v>102.82503036017413</v>
      </c>
      <c r="J621" s="306">
        <f t="shared" ca="1" si="275"/>
        <v>706.74279346460708</v>
      </c>
      <c r="K621" s="307">
        <f t="shared" ca="1" si="276"/>
        <v>-9.3220028843718694</v>
      </c>
      <c r="L621" s="304">
        <f t="shared" ca="1" si="261"/>
        <v>706.80426983142411</v>
      </c>
      <c r="M621" s="306">
        <f t="shared" ca="1" si="277"/>
        <v>-1.48982725755193</v>
      </c>
      <c r="N621" s="304">
        <f t="shared" ca="1" si="278"/>
        <v>-85.360814061275491</v>
      </c>
      <c r="P621" s="310">
        <f t="shared" ca="1" si="279"/>
        <v>23</v>
      </c>
      <c r="Q621" s="304">
        <f t="shared" ca="1" si="280"/>
        <v>0</v>
      </c>
      <c r="R621" s="306">
        <f t="shared" ca="1" si="281"/>
        <v>0</v>
      </c>
      <c r="S621" s="307">
        <f t="shared" ca="1" si="282"/>
        <v>3.0549999999999997</v>
      </c>
      <c r="T621" s="304">
        <f t="shared" ca="1" si="262"/>
        <v>29.969549999999998</v>
      </c>
      <c r="U621" s="311">
        <f t="shared" ca="1" si="263"/>
        <v>0</v>
      </c>
      <c r="V621" s="306">
        <f t="shared" ca="1" si="264"/>
        <v>1.2261424778624319</v>
      </c>
      <c r="W621" s="304">
        <f t="shared" ca="1" si="265"/>
        <v>26.546758586928316</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1.0882771080657196</v>
      </c>
      <c r="AH621" s="304">
        <f t="shared" ca="1" si="289"/>
        <v>-8.6895827125204228</v>
      </c>
    </row>
    <row r="622" spans="1:34" x14ac:dyDescent="0.2">
      <c r="A622" s="347">
        <f t="shared" ca="1" si="267"/>
        <v>1E-4</v>
      </c>
      <c r="B622" s="304">
        <f t="shared" ca="1" si="268"/>
        <v>31.924100000000106</v>
      </c>
      <c r="D622" s="306">
        <f t="shared" ca="1" si="269"/>
        <v>-0.70282109894335998</v>
      </c>
      <c r="E622" s="307">
        <f t="shared" ca="1" si="270"/>
        <v>-1.1488589282325457</v>
      </c>
      <c r="F622" s="304">
        <f t="shared" ca="1" si="271"/>
        <v>1.3467866698551727</v>
      </c>
      <c r="G622" s="306">
        <f t="shared" ca="1" si="272"/>
        <v>8.3164825592826297</v>
      </c>
      <c r="H622" s="307">
        <f t="shared" ca="1" si="273"/>
        <v>-102.48826940829144</v>
      </c>
      <c r="I622" s="304">
        <f t="shared" ca="1" si="274"/>
        <v>102.82513918524681</v>
      </c>
      <c r="J622" s="306">
        <f t="shared" ca="1" si="275"/>
        <v>706.74279346460708</v>
      </c>
      <c r="K622" s="307">
        <f t="shared" ca="1" si="276"/>
        <v>-9.3322517055684031</v>
      </c>
      <c r="L622" s="304">
        <f t="shared" ca="1" si="261"/>
        <v>706.80440507685887</v>
      </c>
      <c r="M622" s="306">
        <f t="shared" ca="1" si="277"/>
        <v>-1.4898280291909951</v>
      </c>
      <c r="N622" s="304">
        <f t="shared" ca="1" si="278"/>
        <v>-85.360858272937236</v>
      </c>
      <c r="P622" s="310">
        <f t="shared" ca="1" si="279"/>
        <v>23</v>
      </c>
      <c r="Q622" s="304">
        <f t="shared" ca="1" si="280"/>
        <v>0</v>
      </c>
      <c r="R622" s="306">
        <f t="shared" ca="1" si="281"/>
        <v>0</v>
      </c>
      <c r="S622" s="307">
        <f t="shared" ca="1" si="282"/>
        <v>3.0549999999999997</v>
      </c>
      <c r="T622" s="304">
        <f t="shared" ca="1" si="262"/>
        <v>29.969549999999998</v>
      </c>
      <c r="U622" s="311">
        <f t="shared" ca="1" si="263"/>
        <v>0</v>
      </c>
      <c r="V622" s="306">
        <f t="shared" ca="1" si="264"/>
        <v>1.2261437345148509</v>
      </c>
      <c r="W622" s="304">
        <f t="shared" ca="1" si="265"/>
        <v>26.546841985961816</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1.0882504207561805</v>
      </c>
      <c r="AH622" s="304">
        <f t="shared" ca="1" si="289"/>
        <v>-8.6896100120878295</v>
      </c>
    </row>
    <row r="623" spans="1:34" x14ac:dyDescent="0.2">
      <c r="A623" s="347">
        <f t="shared" ca="1" si="267"/>
        <v>1E-4</v>
      </c>
      <c r="B623" s="304">
        <f t="shared" ca="1" si="268"/>
        <v>31.924200000000106</v>
      </c>
      <c r="D623" s="306">
        <f t="shared" ca="1" si="269"/>
        <v>-0.70281662362314967</v>
      </c>
      <c r="E623" s="307">
        <f t="shared" ca="1" si="270"/>
        <v>-1.1488311761543102</v>
      </c>
      <c r="F623" s="304">
        <f t="shared" ca="1" si="271"/>
        <v>1.3467606608990106</v>
      </c>
      <c r="G623" s="306">
        <f t="shared" ca="1" si="272"/>
        <v>8.3164122776202678</v>
      </c>
      <c r="H623" s="307">
        <f t="shared" ca="1" si="273"/>
        <v>-102.48838429140906</v>
      </c>
      <c r="I623" s="304">
        <f t="shared" ca="1" si="274"/>
        <v>102.82524800765081</v>
      </c>
      <c r="J623" s="306">
        <f t="shared" ca="1" si="275"/>
        <v>706.74279346460708</v>
      </c>
      <c r="K623" s="307">
        <f t="shared" ca="1" si="276"/>
        <v>-9.3425005382533879</v>
      </c>
      <c r="L623" s="304">
        <f t="shared" ca="1" si="261"/>
        <v>706.80454047102978</v>
      </c>
      <c r="M623" s="306">
        <f t="shared" ca="1" si="277"/>
        <v>-1.4898288008219058</v>
      </c>
      <c r="N623" s="304">
        <f t="shared" ca="1" si="278"/>
        <v>-85.360902484131756</v>
      </c>
      <c r="P623" s="310">
        <f t="shared" ca="1" si="279"/>
        <v>23</v>
      </c>
      <c r="Q623" s="304">
        <f t="shared" ca="1" si="280"/>
        <v>0</v>
      </c>
      <c r="R623" s="306">
        <f t="shared" ca="1" si="281"/>
        <v>0</v>
      </c>
      <c r="S623" s="307">
        <f t="shared" ca="1" si="282"/>
        <v>3.0549999999999997</v>
      </c>
      <c r="T623" s="304">
        <f t="shared" ca="1" si="262"/>
        <v>29.969549999999998</v>
      </c>
      <c r="U623" s="311">
        <f t="shared" ca="1" si="263"/>
        <v>0</v>
      </c>
      <c r="V623" s="306">
        <f t="shared" ca="1" si="264"/>
        <v>1.2261449911699671</v>
      </c>
      <c r="W623" s="304">
        <f t="shared" ca="1" si="265"/>
        <v>26.54692538385039</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1.0882237338091176</v>
      </c>
      <c r="AH623" s="304">
        <f t="shared" ca="1" si="289"/>
        <v>-8.6896373112804639</v>
      </c>
    </row>
    <row r="624" spans="1:34" x14ac:dyDescent="0.2">
      <c r="A624" s="347">
        <f t="shared" ca="1" si="267"/>
        <v>1E-4</v>
      </c>
      <c r="B624" s="304">
        <f t="shared" ca="1" si="268"/>
        <v>31.924300000000105</v>
      </c>
      <c r="D624" s="306">
        <f t="shared" ca="1" si="269"/>
        <v>-0.70281214830084415</v>
      </c>
      <c r="E624" s="307">
        <f t="shared" ca="1" si="270"/>
        <v>-1.1488034244570997</v>
      </c>
      <c r="F624" s="304">
        <f t="shared" ca="1" si="271"/>
        <v>1.3467346523512369</v>
      </c>
      <c r="G624" s="306">
        <f t="shared" ca="1" si="272"/>
        <v>8.3163419964054377</v>
      </c>
      <c r="H624" s="307">
        <f t="shared" ca="1" si="273"/>
        <v>-102.48849917175151</v>
      </c>
      <c r="I624" s="304">
        <f t="shared" ca="1" si="274"/>
        <v>102.82535682738614</v>
      </c>
      <c r="J624" s="306">
        <f t="shared" ca="1" si="275"/>
        <v>706.74279346460708</v>
      </c>
      <c r="K624" s="307">
        <f t="shared" ca="1" si="276"/>
        <v>-9.3527493824265466</v>
      </c>
      <c r="L624" s="304">
        <f t="shared" ca="1" si="261"/>
        <v>706.80467601393718</v>
      </c>
      <c r="M624" s="306">
        <f t="shared" ca="1" si="277"/>
        <v>-1.4898295724446626</v>
      </c>
      <c r="N624" s="304">
        <f t="shared" ca="1" si="278"/>
        <v>-85.360946694859095</v>
      </c>
      <c r="P624" s="310">
        <f t="shared" ca="1" si="279"/>
        <v>23</v>
      </c>
      <c r="Q624" s="304">
        <f t="shared" ca="1" si="280"/>
        <v>0</v>
      </c>
      <c r="R624" s="306">
        <f t="shared" ca="1" si="281"/>
        <v>0</v>
      </c>
      <c r="S624" s="307">
        <f t="shared" ca="1" si="282"/>
        <v>3.0549999999999997</v>
      </c>
      <c r="T624" s="304">
        <f t="shared" ca="1" si="262"/>
        <v>29.969549999999998</v>
      </c>
      <c r="U624" s="311">
        <f t="shared" ca="1" si="263"/>
        <v>0</v>
      </c>
      <c r="V624" s="306">
        <f t="shared" ca="1" si="264"/>
        <v>1.2261462478277803</v>
      </c>
      <c r="W624" s="304">
        <f t="shared" ca="1" si="265"/>
        <v>26.547008780594016</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1.0881970472245346</v>
      </c>
      <c r="AH624" s="304">
        <f t="shared" ca="1" si="289"/>
        <v>-8.6896646100983279</v>
      </c>
    </row>
    <row r="625" spans="1:34" x14ac:dyDescent="0.2">
      <c r="A625" s="347">
        <f t="shared" ca="1" si="267"/>
        <v>1E-4</v>
      </c>
      <c r="B625" s="304">
        <f t="shared" ca="1" si="268"/>
        <v>31.924400000000105</v>
      </c>
      <c r="D625" s="306">
        <f t="shared" ca="1" si="269"/>
        <v>-0.70280767297644031</v>
      </c>
      <c r="E625" s="307">
        <f t="shared" ca="1" si="270"/>
        <v>-1.1487756731409178</v>
      </c>
      <c r="F625" s="304">
        <f t="shared" ca="1" si="271"/>
        <v>1.3467086442118532</v>
      </c>
      <c r="G625" s="306">
        <f t="shared" ca="1" si="272"/>
        <v>8.3162717156381394</v>
      </c>
      <c r="H625" s="307">
        <f t="shared" ca="1" si="273"/>
        <v>-102.48861404931883</v>
      </c>
      <c r="I625" s="304">
        <f t="shared" ca="1" si="274"/>
        <v>102.82546564445285</v>
      </c>
      <c r="J625" s="306">
        <f t="shared" ca="1" si="275"/>
        <v>706.74279346460708</v>
      </c>
      <c r="K625" s="307">
        <f t="shared" ca="1" si="276"/>
        <v>-9.3629982380876005</v>
      </c>
      <c r="L625" s="304">
        <f t="shared" ca="1" si="261"/>
        <v>706.80481170558164</v>
      </c>
      <c r="M625" s="306">
        <f t="shared" ca="1" si="277"/>
        <v>-1.4898303440592651</v>
      </c>
      <c r="N625" s="304">
        <f t="shared" ca="1" si="278"/>
        <v>-85.360990905119223</v>
      </c>
      <c r="P625" s="310">
        <f t="shared" ca="1" si="279"/>
        <v>23</v>
      </c>
      <c r="Q625" s="304">
        <f t="shared" ca="1" si="280"/>
        <v>0</v>
      </c>
      <c r="R625" s="306">
        <f t="shared" ca="1" si="281"/>
        <v>0</v>
      </c>
      <c r="S625" s="307">
        <f t="shared" ca="1" si="282"/>
        <v>3.0549999999999997</v>
      </c>
      <c r="T625" s="304">
        <f t="shared" ca="1" si="262"/>
        <v>29.969549999999998</v>
      </c>
      <c r="U625" s="311">
        <f t="shared" ca="1" si="263"/>
        <v>0</v>
      </c>
      <c r="V625" s="306">
        <f t="shared" ca="1" si="264"/>
        <v>1.226147504488291</v>
      </c>
      <c r="W625" s="304">
        <f t="shared" ca="1" si="265"/>
        <v>26.547092176192741</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1.0881703610024385</v>
      </c>
      <c r="AH625" s="304">
        <f t="shared" ca="1" si="289"/>
        <v>-8.6896919085414144</v>
      </c>
    </row>
    <row r="626" spans="1:34" x14ac:dyDescent="0.2">
      <c r="A626" s="347">
        <f t="shared" ca="1" si="267"/>
        <v>1E-4</v>
      </c>
      <c r="B626" s="304">
        <f t="shared" ca="1" si="268"/>
        <v>31.924500000000105</v>
      </c>
      <c r="D626" s="306">
        <f t="shared" ca="1" si="269"/>
        <v>-0.70280319764994492</v>
      </c>
      <c r="E626" s="307">
        <f t="shared" ca="1" si="270"/>
        <v>-1.1487479222057537</v>
      </c>
      <c r="F626" s="304">
        <f t="shared" ca="1" si="271"/>
        <v>1.346682636480854</v>
      </c>
      <c r="G626" s="306">
        <f t="shared" ca="1" si="272"/>
        <v>8.3162014353183746</v>
      </c>
      <c r="H626" s="307">
        <f t="shared" ca="1" si="273"/>
        <v>-102.48872892411104</v>
      </c>
      <c r="I626" s="304">
        <f t="shared" ca="1" si="274"/>
        <v>102.82557445885098</v>
      </c>
      <c r="J626" s="306">
        <f t="shared" ca="1" si="275"/>
        <v>706.74279346460708</v>
      </c>
      <c r="K626" s="307">
        <f t="shared" ca="1" si="276"/>
        <v>-9.3732471052362722</v>
      </c>
      <c r="L626" s="304">
        <f t="shared" ca="1" si="261"/>
        <v>706.80494754596339</v>
      </c>
      <c r="M626" s="306">
        <f t="shared" ca="1" si="277"/>
        <v>-1.4898311156657136</v>
      </c>
      <c r="N626" s="304">
        <f t="shared" ca="1" si="278"/>
        <v>-85.36103511491217</v>
      </c>
      <c r="P626" s="310">
        <f t="shared" ca="1" si="279"/>
        <v>23</v>
      </c>
      <c r="Q626" s="304">
        <f t="shared" ca="1" si="280"/>
        <v>0</v>
      </c>
      <c r="R626" s="306">
        <f t="shared" ca="1" si="281"/>
        <v>0</v>
      </c>
      <c r="S626" s="307">
        <f t="shared" ca="1" si="282"/>
        <v>3.0549999999999997</v>
      </c>
      <c r="T626" s="304">
        <f t="shared" ca="1" si="262"/>
        <v>29.969549999999998</v>
      </c>
      <c r="U626" s="311">
        <f t="shared" ca="1" si="263"/>
        <v>0</v>
      </c>
      <c r="V626" s="306">
        <f t="shared" ca="1" si="264"/>
        <v>1.2261487611514983</v>
      </c>
      <c r="W626" s="304">
        <f t="shared" ca="1" si="265"/>
        <v>26.547175570646555</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1.0881436751428151</v>
      </c>
      <c r="AH626" s="304">
        <f t="shared" ca="1" si="289"/>
        <v>-8.6897192066097357</v>
      </c>
    </row>
    <row r="627" spans="1:34" x14ac:dyDescent="0.2">
      <c r="A627" s="347">
        <f t="shared" ca="1" si="267"/>
        <v>1E-4</v>
      </c>
      <c r="B627" s="304">
        <f t="shared" ca="1" si="268"/>
        <v>31.924600000000105</v>
      </c>
      <c r="D627" s="306">
        <f t="shared" ca="1" si="269"/>
        <v>-0.70279872232135554</v>
      </c>
      <c r="E627" s="307">
        <f t="shared" ca="1" si="270"/>
        <v>-1.1487201716516093</v>
      </c>
      <c r="F627" s="304">
        <f t="shared" ca="1" si="271"/>
        <v>1.3466566291582396</v>
      </c>
      <c r="G627" s="306">
        <f t="shared" ca="1" si="272"/>
        <v>8.3161311554461417</v>
      </c>
      <c r="H627" s="307">
        <f t="shared" ca="1" si="273"/>
        <v>-102.48884379612821</v>
      </c>
      <c r="I627" s="304">
        <f t="shared" ca="1" si="274"/>
        <v>102.82568327058056</v>
      </c>
      <c r="J627" s="306">
        <f t="shared" ca="1" si="275"/>
        <v>706.74279346460708</v>
      </c>
      <c r="K627" s="307">
        <f t="shared" ca="1" si="276"/>
        <v>-9.3834959838722849</v>
      </c>
      <c r="L627" s="304">
        <f t="shared" ca="1" si="261"/>
        <v>706.80508353508299</v>
      </c>
      <c r="M627" s="306">
        <f t="shared" ca="1" si="277"/>
        <v>-1.4898318872640084</v>
      </c>
      <c r="N627" s="304">
        <f t="shared" ca="1" si="278"/>
        <v>-85.361079324237949</v>
      </c>
      <c r="P627" s="310">
        <f t="shared" ca="1" si="279"/>
        <v>23</v>
      </c>
      <c r="Q627" s="304">
        <f t="shared" ca="1" si="280"/>
        <v>0</v>
      </c>
      <c r="R627" s="306">
        <f t="shared" ca="1" si="281"/>
        <v>0</v>
      </c>
      <c r="S627" s="307">
        <f t="shared" ca="1" si="282"/>
        <v>3.0549999999999997</v>
      </c>
      <c r="T627" s="304">
        <f t="shared" ca="1" si="262"/>
        <v>29.969549999999998</v>
      </c>
      <c r="U627" s="311">
        <f t="shared" ca="1" si="263"/>
        <v>0</v>
      </c>
      <c r="V627" s="306">
        <f t="shared" ca="1" si="264"/>
        <v>1.226150017817403</v>
      </c>
      <c r="W627" s="304">
        <f t="shared" ca="1" si="265"/>
        <v>26.547258963955485</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1.0881169896456644</v>
      </c>
      <c r="AH627" s="304">
        <f t="shared" ca="1" si="289"/>
        <v>-8.689746504303292</v>
      </c>
    </row>
    <row r="628" spans="1:34" x14ac:dyDescent="0.2">
      <c r="A628" s="347">
        <f t="shared" ca="1" si="267"/>
        <v>1E-4</v>
      </c>
      <c r="B628" s="304">
        <f t="shared" ca="1" si="268"/>
        <v>31.924700000000104</v>
      </c>
      <c r="D628" s="306">
        <f t="shared" ca="1" si="269"/>
        <v>-0.70279424699067239</v>
      </c>
      <c r="E628" s="307">
        <f t="shared" ca="1" si="270"/>
        <v>-1.1486924214784739</v>
      </c>
      <c r="F628" s="304">
        <f t="shared" ca="1" si="271"/>
        <v>1.3466306222440014</v>
      </c>
      <c r="G628" s="306">
        <f t="shared" ca="1" si="272"/>
        <v>8.3160608760214423</v>
      </c>
      <c r="H628" s="307">
        <f t="shared" ca="1" si="273"/>
        <v>-102.48895866537036</v>
      </c>
      <c r="I628" s="304">
        <f t="shared" ca="1" si="274"/>
        <v>102.82579207964162</v>
      </c>
      <c r="J628" s="306">
        <f t="shared" ca="1" si="275"/>
        <v>706.74279346460708</v>
      </c>
      <c r="K628" s="307">
        <f t="shared" ca="1" si="276"/>
        <v>-9.3937448739953595</v>
      </c>
      <c r="L628" s="304">
        <f t="shared" ca="1" si="261"/>
        <v>706.80521967294067</v>
      </c>
      <c r="M628" s="306">
        <f t="shared" ca="1" si="277"/>
        <v>-1.4898326588541493</v>
      </c>
      <c r="N628" s="304">
        <f t="shared" ca="1" si="278"/>
        <v>-85.361123533096531</v>
      </c>
      <c r="P628" s="310">
        <f t="shared" ca="1" si="279"/>
        <v>23</v>
      </c>
      <c r="Q628" s="304">
        <f t="shared" ca="1" si="280"/>
        <v>0</v>
      </c>
      <c r="R628" s="306">
        <f t="shared" ca="1" si="281"/>
        <v>0</v>
      </c>
      <c r="S628" s="307">
        <f t="shared" ca="1" si="282"/>
        <v>3.0549999999999997</v>
      </c>
      <c r="T628" s="304">
        <f t="shared" ca="1" si="262"/>
        <v>29.969549999999998</v>
      </c>
      <c r="U628" s="311">
        <f t="shared" ca="1" si="263"/>
        <v>0</v>
      </c>
      <c r="V628" s="306">
        <f t="shared" ca="1" si="264"/>
        <v>1.2261512744860048</v>
      </c>
      <c r="W628" s="304">
        <f t="shared" ca="1" si="265"/>
        <v>26.547342356119525</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1.0880903045109829</v>
      </c>
      <c r="AH628" s="304">
        <f t="shared" ca="1" si="289"/>
        <v>-8.6897738016220902</v>
      </c>
    </row>
    <row r="629" spans="1:34" x14ac:dyDescent="0.2">
      <c r="A629" s="347">
        <f t="shared" ca="1" si="267"/>
        <v>1E-4</v>
      </c>
      <c r="B629" s="304">
        <f t="shared" ca="1" si="268"/>
        <v>31.924800000000104</v>
      </c>
      <c r="D629" s="306">
        <f t="shared" ca="1" si="269"/>
        <v>-0.7027897716578988</v>
      </c>
      <c r="E629" s="307">
        <f t="shared" ca="1" si="270"/>
        <v>-1.1486646716863476</v>
      </c>
      <c r="F629" s="304">
        <f t="shared" ca="1" si="271"/>
        <v>1.3466046157381408</v>
      </c>
      <c r="G629" s="306">
        <f t="shared" ca="1" si="272"/>
        <v>8.3159905970442765</v>
      </c>
      <c r="H629" s="307">
        <f t="shared" ca="1" si="273"/>
        <v>-102.48907353183753</v>
      </c>
      <c r="I629" s="304">
        <f t="shared" ca="1" si="274"/>
        <v>102.8259008860342</v>
      </c>
      <c r="J629" s="306">
        <f t="shared" ca="1" si="275"/>
        <v>706.74279346460708</v>
      </c>
      <c r="K629" s="307">
        <f t="shared" ca="1" si="276"/>
        <v>-9.4039937756052208</v>
      </c>
      <c r="L629" s="304">
        <f t="shared" ca="1" si="261"/>
        <v>706.805355959537</v>
      </c>
      <c r="M629" s="306">
        <f t="shared" ca="1" si="277"/>
        <v>-1.4898334304361365</v>
      </c>
      <c r="N629" s="304">
        <f t="shared" ca="1" si="278"/>
        <v>-85.361167741487947</v>
      </c>
      <c r="P629" s="310">
        <f t="shared" ca="1" si="279"/>
        <v>23</v>
      </c>
      <c r="Q629" s="304">
        <f t="shared" ca="1" si="280"/>
        <v>0</v>
      </c>
      <c r="R629" s="306">
        <f t="shared" ca="1" si="281"/>
        <v>0</v>
      </c>
      <c r="S629" s="307">
        <f t="shared" ca="1" si="282"/>
        <v>3.0549999999999997</v>
      </c>
      <c r="T629" s="304">
        <f t="shared" ca="1" si="262"/>
        <v>29.969549999999998</v>
      </c>
      <c r="U629" s="311">
        <f t="shared" ca="1" si="263"/>
        <v>0</v>
      </c>
      <c r="V629" s="306">
        <f t="shared" ca="1" si="264"/>
        <v>1.2261525311573034</v>
      </c>
      <c r="W629" s="304">
        <f t="shared" ca="1" si="265"/>
        <v>26.547425747138693</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1.0880636197387705</v>
      </c>
      <c r="AH629" s="304">
        <f t="shared" ca="1" si="289"/>
        <v>-8.6898010985661305</v>
      </c>
    </row>
    <row r="630" spans="1:34" x14ac:dyDescent="0.2">
      <c r="A630" s="347">
        <f t="shared" ca="1" si="267"/>
        <v>1E-4</v>
      </c>
      <c r="B630" s="304">
        <f t="shared" ca="1" si="268"/>
        <v>31.924900000000104</v>
      </c>
      <c r="D630" s="306">
        <f t="shared" ca="1" si="269"/>
        <v>-0.70278529632303477</v>
      </c>
      <c r="E630" s="307">
        <f t="shared" ca="1" si="270"/>
        <v>-1.1486369222752302</v>
      </c>
      <c r="F630" s="304">
        <f t="shared" ca="1" si="271"/>
        <v>1.3465786096406585</v>
      </c>
      <c r="G630" s="306">
        <f t="shared" ca="1" si="272"/>
        <v>8.3159203185146442</v>
      </c>
      <c r="H630" s="307">
        <f t="shared" ca="1" si="273"/>
        <v>-102.48918839552977</v>
      </c>
      <c r="I630" s="304">
        <f t="shared" ca="1" si="274"/>
        <v>102.82600968975835</v>
      </c>
      <c r="J630" s="306">
        <f t="shared" ca="1" si="275"/>
        <v>706.74279346460708</v>
      </c>
      <c r="K630" s="307">
        <f t="shared" ca="1" si="276"/>
        <v>-9.4142426887015898</v>
      </c>
      <c r="L630" s="304">
        <f t="shared" ca="1" si="261"/>
        <v>706.80549239487243</v>
      </c>
      <c r="M630" s="306">
        <f t="shared" ca="1" si="277"/>
        <v>-1.4898342020099704</v>
      </c>
      <c r="N630" s="304">
        <f t="shared" ca="1" si="278"/>
        <v>-85.361211949412208</v>
      </c>
      <c r="P630" s="310">
        <f t="shared" ca="1" si="279"/>
        <v>23</v>
      </c>
      <c r="Q630" s="304">
        <f t="shared" ca="1" si="280"/>
        <v>0</v>
      </c>
      <c r="R630" s="306">
        <f t="shared" ca="1" si="281"/>
        <v>0</v>
      </c>
      <c r="S630" s="307">
        <f t="shared" ca="1" si="282"/>
        <v>3.0549999999999997</v>
      </c>
      <c r="T630" s="304">
        <f t="shared" ca="1" si="262"/>
        <v>29.969549999999998</v>
      </c>
      <c r="U630" s="311">
        <f t="shared" ca="1" si="263"/>
        <v>0</v>
      </c>
      <c r="V630" s="306">
        <f t="shared" ca="1" si="264"/>
        <v>1.2261537878312987</v>
      </c>
      <c r="W630" s="304">
        <f t="shared" ca="1" si="265"/>
        <v>26.54750913701298</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1.0880369353290202</v>
      </c>
      <c r="AH630" s="304">
        <f t="shared" ca="1" si="289"/>
        <v>-8.6898283951354163</v>
      </c>
    </row>
    <row r="631" spans="1:34" x14ac:dyDescent="0.2">
      <c r="A631" s="347">
        <f t="shared" ca="1" si="267"/>
        <v>1E-4</v>
      </c>
      <c r="B631" s="304">
        <f t="shared" ca="1" si="268"/>
        <v>31.925000000000104</v>
      </c>
      <c r="D631" s="306">
        <f t="shared" ca="1" si="269"/>
        <v>-0.70278082098607786</v>
      </c>
      <c r="E631" s="307">
        <f t="shared" ca="1" si="270"/>
        <v>-1.14860917324512</v>
      </c>
      <c r="F631" s="304">
        <f t="shared" ca="1" si="271"/>
        <v>1.3465526039515514</v>
      </c>
      <c r="G631" s="306">
        <f t="shared" ca="1" si="272"/>
        <v>8.3158500404325455</v>
      </c>
      <c r="H631" s="307">
        <f t="shared" ca="1" si="273"/>
        <v>-102.48930325644709</v>
      </c>
      <c r="I631" s="304">
        <f t="shared" ca="1" si="274"/>
        <v>102.82611849081408</v>
      </c>
      <c r="J631" s="306">
        <f t="shared" ca="1" si="275"/>
        <v>706.74279346460708</v>
      </c>
      <c r="K631" s="307">
        <f t="shared" ca="1" si="276"/>
        <v>-9.4244916132841894</v>
      </c>
      <c r="L631" s="304">
        <f t="shared" ca="1" si="261"/>
        <v>706.8056289789472</v>
      </c>
      <c r="M631" s="306">
        <f t="shared" ca="1" si="277"/>
        <v>-1.4898349735756506</v>
      </c>
      <c r="N631" s="304">
        <f t="shared" ca="1" si="278"/>
        <v>-85.361256156869302</v>
      </c>
      <c r="P631" s="310">
        <f t="shared" ca="1" si="279"/>
        <v>23</v>
      </c>
      <c r="Q631" s="304">
        <f t="shared" ca="1" si="280"/>
        <v>0</v>
      </c>
      <c r="R631" s="306">
        <f t="shared" ca="1" si="281"/>
        <v>0</v>
      </c>
      <c r="S631" s="307">
        <f t="shared" ca="1" si="282"/>
        <v>3.0549999999999997</v>
      </c>
      <c r="T631" s="304">
        <f t="shared" ca="1" si="262"/>
        <v>29.969549999999998</v>
      </c>
      <c r="U631" s="311">
        <f t="shared" ca="1" si="263"/>
        <v>0</v>
      </c>
      <c r="V631" s="306">
        <f t="shared" ca="1" si="264"/>
        <v>1.2261550445079914</v>
      </c>
      <c r="W631" s="304">
        <f t="shared" ca="1" si="265"/>
        <v>26.547592525742424</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1.0880102512817373</v>
      </c>
      <c r="AH631" s="304">
        <f t="shared" ca="1" si="289"/>
        <v>-8.6898556913299458</v>
      </c>
    </row>
    <row r="632" spans="1:34" x14ac:dyDescent="0.2">
      <c r="A632" s="347">
        <f t="shared" ca="1" si="267"/>
        <v>1E-4</v>
      </c>
      <c r="B632" s="304">
        <f t="shared" ca="1" si="268"/>
        <v>31.925100000000104</v>
      </c>
      <c r="D632" s="306">
        <f t="shared" ca="1" si="269"/>
        <v>-0.70277634564703428</v>
      </c>
      <c r="E632" s="307">
        <f t="shared" ca="1" si="270"/>
        <v>-1.1485814245960082</v>
      </c>
      <c r="F632" s="304">
        <f t="shared" ca="1" si="271"/>
        <v>1.3465265986708155</v>
      </c>
      <c r="G632" s="306">
        <f t="shared" ca="1" si="272"/>
        <v>8.3157797627979804</v>
      </c>
      <c r="H632" s="307">
        <f t="shared" ca="1" si="273"/>
        <v>-102.48941811458954</v>
      </c>
      <c r="I632" s="304">
        <f t="shared" ca="1" si="274"/>
        <v>102.82622728920144</v>
      </c>
      <c r="J632" s="306">
        <f t="shared" ca="1" si="275"/>
        <v>706.74279346460708</v>
      </c>
      <c r="K632" s="307">
        <f t="shared" ca="1" si="276"/>
        <v>-9.4347405493527408</v>
      </c>
      <c r="L632" s="304">
        <f t="shared" ca="1" si="261"/>
        <v>706.80576571176175</v>
      </c>
      <c r="M632" s="306">
        <f t="shared" ca="1" si="277"/>
        <v>-1.4898357451331778</v>
      </c>
      <c r="N632" s="304">
        <f t="shared" ca="1" si="278"/>
        <v>-85.361300363859272</v>
      </c>
      <c r="P632" s="310">
        <f t="shared" ca="1" si="279"/>
        <v>23</v>
      </c>
      <c r="Q632" s="304">
        <f t="shared" ca="1" si="280"/>
        <v>0</v>
      </c>
      <c r="R632" s="306">
        <f t="shared" ca="1" si="281"/>
        <v>0</v>
      </c>
      <c r="S632" s="307">
        <f t="shared" ca="1" si="282"/>
        <v>3.0549999999999997</v>
      </c>
      <c r="T632" s="304">
        <f t="shared" ca="1" si="262"/>
        <v>29.969549999999998</v>
      </c>
      <c r="U632" s="311">
        <f t="shared" ca="1" si="263"/>
        <v>0</v>
      </c>
      <c r="V632" s="306">
        <f t="shared" ca="1" si="264"/>
        <v>1.2261563011873808</v>
      </c>
      <c r="W632" s="304">
        <f t="shared" ca="1" si="265"/>
        <v>26.547675913327009</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1.0879835675969094</v>
      </c>
      <c r="AH632" s="304">
        <f t="shared" ca="1" si="289"/>
        <v>-8.6898829871497298</v>
      </c>
    </row>
    <row r="633" spans="1:34" x14ac:dyDescent="0.2">
      <c r="A633" s="347">
        <f t="shared" ca="1" si="267"/>
        <v>1E-4</v>
      </c>
      <c r="B633" s="304">
        <f t="shared" ca="1" si="268"/>
        <v>31.925200000000103</v>
      </c>
      <c r="D633" s="306">
        <f t="shared" ca="1" si="269"/>
        <v>-0.70277187030589972</v>
      </c>
      <c r="E633" s="307">
        <f t="shared" ca="1" si="270"/>
        <v>-1.1485536763278965</v>
      </c>
      <c r="F633" s="304">
        <f t="shared" ca="1" si="271"/>
        <v>1.3465005937984502</v>
      </c>
      <c r="G633" s="306">
        <f t="shared" ca="1" si="272"/>
        <v>8.3157094856109506</v>
      </c>
      <c r="H633" s="307">
        <f t="shared" ca="1" si="273"/>
        <v>-102.48953296995717</v>
      </c>
      <c r="I633" s="304">
        <f t="shared" ca="1" si="274"/>
        <v>102.82633608492047</v>
      </c>
      <c r="J633" s="306">
        <f t="shared" ca="1" si="275"/>
        <v>706.74279346460708</v>
      </c>
      <c r="K633" s="307">
        <f t="shared" ca="1" si="276"/>
        <v>-9.4449894969069685</v>
      </c>
      <c r="L633" s="304">
        <f t="shared" ca="1" si="261"/>
        <v>706.80590259331655</v>
      </c>
      <c r="M633" s="306">
        <f t="shared" ca="1" si="277"/>
        <v>-1.4898365166825518</v>
      </c>
      <c r="N633" s="304">
        <f t="shared" ca="1" si="278"/>
        <v>-85.361344570382087</v>
      </c>
      <c r="P633" s="310">
        <f t="shared" ca="1" si="279"/>
        <v>23</v>
      </c>
      <c r="Q633" s="304">
        <f t="shared" ca="1" si="280"/>
        <v>0</v>
      </c>
      <c r="R633" s="306">
        <f t="shared" ca="1" si="281"/>
        <v>0</v>
      </c>
      <c r="S633" s="307">
        <f t="shared" ca="1" si="282"/>
        <v>3.0549999999999997</v>
      </c>
      <c r="T633" s="304">
        <f t="shared" ca="1" si="262"/>
        <v>29.969549999999998</v>
      </c>
      <c r="U633" s="311">
        <f t="shared" ca="1" si="263"/>
        <v>0</v>
      </c>
      <c r="V633" s="306">
        <f t="shared" ca="1" si="264"/>
        <v>1.2261575578694672</v>
      </c>
      <c r="W633" s="304">
        <f t="shared" ca="1" si="265"/>
        <v>26.547759299766771</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1.08795688427454</v>
      </c>
      <c r="AH633" s="304">
        <f t="shared" ca="1" si="289"/>
        <v>-8.6899102825947665</v>
      </c>
    </row>
    <row r="634" spans="1:34" x14ac:dyDescent="0.2">
      <c r="A634" s="347">
        <f t="shared" ca="1" si="267"/>
        <v>1E-4</v>
      </c>
      <c r="B634" s="304">
        <f t="shared" ca="1" si="268"/>
        <v>31.925300000000103</v>
      </c>
      <c r="D634" s="306">
        <f t="shared" ca="1" si="269"/>
        <v>-0.70276739496267848</v>
      </c>
      <c r="E634" s="307">
        <f t="shared" ca="1" si="270"/>
        <v>-1.1485259284407761</v>
      </c>
      <c r="F634" s="304">
        <f t="shared" ca="1" si="271"/>
        <v>1.3464745893344501</v>
      </c>
      <c r="G634" s="306">
        <f t="shared" ca="1" si="272"/>
        <v>8.3156392088714544</v>
      </c>
      <c r="H634" s="307">
        <f t="shared" ca="1" si="273"/>
        <v>-102.48964782255001</v>
      </c>
      <c r="I634" s="304">
        <f t="shared" ca="1" si="274"/>
        <v>102.8264448779712</v>
      </c>
      <c r="J634" s="306">
        <f t="shared" ca="1" si="275"/>
        <v>706.74279346460708</v>
      </c>
      <c r="K634" s="307">
        <f t="shared" ca="1" si="276"/>
        <v>-9.4552384559465938</v>
      </c>
      <c r="L634" s="304">
        <f t="shared" ca="1" si="261"/>
        <v>706.80603962361204</v>
      </c>
      <c r="M634" s="306">
        <f t="shared" ca="1" si="277"/>
        <v>-1.4898372882237727</v>
      </c>
      <c r="N634" s="304">
        <f t="shared" ca="1" si="278"/>
        <v>-85.361388776437764</v>
      </c>
      <c r="P634" s="310">
        <f t="shared" ca="1" si="279"/>
        <v>23</v>
      </c>
      <c r="Q634" s="304">
        <f t="shared" ca="1" si="280"/>
        <v>0</v>
      </c>
      <c r="R634" s="306">
        <f t="shared" ca="1" si="281"/>
        <v>0</v>
      </c>
      <c r="S634" s="307">
        <f t="shared" ca="1" si="282"/>
        <v>3.0549999999999997</v>
      </c>
      <c r="T634" s="304">
        <f t="shared" ca="1" si="262"/>
        <v>29.969549999999998</v>
      </c>
      <c r="U634" s="311">
        <f t="shared" ca="1" si="263"/>
        <v>0</v>
      </c>
      <c r="V634" s="306">
        <f t="shared" ca="1" si="264"/>
        <v>1.2261588145542504</v>
      </c>
      <c r="W634" s="304">
        <f t="shared" ca="1" si="265"/>
        <v>26.547842685061699</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1.0879302013146201</v>
      </c>
      <c r="AH634" s="304">
        <f t="shared" ca="1" si="289"/>
        <v>-8.6899375776650647</v>
      </c>
    </row>
    <row r="635" spans="1:34" x14ac:dyDescent="0.2">
      <c r="A635" s="347">
        <f t="shared" ca="1" si="267"/>
        <v>1E-4</v>
      </c>
      <c r="B635" s="304">
        <f t="shared" ca="1" si="268"/>
        <v>31.925400000000103</v>
      </c>
      <c r="D635" s="306">
        <f t="shared" ca="1" si="269"/>
        <v>-0.70276291961736981</v>
      </c>
      <c r="E635" s="307">
        <f t="shared" ca="1" si="270"/>
        <v>-1.1484981809346451</v>
      </c>
      <c r="F635" s="304">
        <f t="shared" ca="1" si="271"/>
        <v>1.3464485852788135</v>
      </c>
      <c r="G635" s="306">
        <f t="shared" ca="1" si="272"/>
        <v>8.3155689325794935</v>
      </c>
      <c r="H635" s="307">
        <f t="shared" ca="1" si="273"/>
        <v>-102.4897626723681</v>
      </c>
      <c r="I635" s="304">
        <f t="shared" ca="1" si="274"/>
        <v>102.82655366835368</v>
      </c>
      <c r="J635" s="306">
        <f t="shared" ca="1" si="275"/>
        <v>706.74279346460708</v>
      </c>
      <c r="K635" s="307">
        <f t="shared" ca="1" si="276"/>
        <v>-9.4654874264713396</v>
      </c>
      <c r="L635" s="304">
        <f t="shared" ca="1" si="261"/>
        <v>706.80617680264857</v>
      </c>
      <c r="M635" s="306">
        <f t="shared" ca="1" si="277"/>
        <v>-1.4898380597568406</v>
      </c>
      <c r="N635" s="304">
        <f t="shared" ca="1" si="278"/>
        <v>-85.361432982026301</v>
      </c>
      <c r="P635" s="310">
        <f t="shared" ca="1" si="279"/>
        <v>23</v>
      </c>
      <c r="Q635" s="304">
        <f t="shared" ca="1" si="280"/>
        <v>0</v>
      </c>
      <c r="R635" s="306">
        <f t="shared" ca="1" si="281"/>
        <v>0</v>
      </c>
      <c r="S635" s="307">
        <f t="shared" ca="1" si="282"/>
        <v>3.0549999999999997</v>
      </c>
      <c r="T635" s="304">
        <f t="shared" ca="1" si="262"/>
        <v>29.969549999999998</v>
      </c>
      <c r="U635" s="311">
        <f t="shared" ca="1" si="263"/>
        <v>0</v>
      </c>
      <c r="V635" s="306">
        <f t="shared" ca="1" si="264"/>
        <v>1.2261600712417304</v>
      </c>
      <c r="W635" s="304">
        <f t="shared" ca="1" si="265"/>
        <v>26.547926069211826</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1.0879035187171517</v>
      </c>
      <c r="AH635" s="304">
        <f t="shared" ca="1" si="289"/>
        <v>-8.6899648723606226</v>
      </c>
    </row>
    <row r="636" spans="1:34" x14ac:dyDescent="0.2">
      <c r="A636" s="347">
        <f t="shared" ca="1" si="267"/>
        <v>1E-4</v>
      </c>
      <c r="B636" s="304">
        <f t="shared" ca="1" si="268"/>
        <v>31.925500000000103</v>
      </c>
      <c r="D636" s="306">
        <f t="shared" ca="1" si="269"/>
        <v>-0.70275844426997602</v>
      </c>
      <c r="E636" s="307">
        <f t="shared" ca="1" si="270"/>
        <v>-1.1484704338095</v>
      </c>
      <c r="F636" s="304">
        <f t="shared" ca="1" si="271"/>
        <v>1.3464225816315389</v>
      </c>
      <c r="G636" s="306">
        <f t="shared" ca="1" si="272"/>
        <v>8.3154986567350662</v>
      </c>
      <c r="H636" s="307">
        <f t="shared" ca="1" si="273"/>
        <v>-102.48987751941148</v>
      </c>
      <c r="I636" s="304">
        <f t="shared" ca="1" si="274"/>
        <v>102.82666245606794</v>
      </c>
      <c r="J636" s="306">
        <f t="shared" ca="1" si="275"/>
        <v>706.74279346460708</v>
      </c>
      <c r="K636" s="307">
        <f t="shared" ca="1" si="276"/>
        <v>-9.4757364084809286</v>
      </c>
      <c r="L636" s="304">
        <f t="shared" ca="1" si="261"/>
        <v>706.80631413042659</v>
      </c>
      <c r="M636" s="306">
        <f t="shared" ca="1" si="277"/>
        <v>-1.4898388312817556</v>
      </c>
      <c r="N636" s="304">
        <f t="shared" ca="1" si="278"/>
        <v>-85.361477187147727</v>
      </c>
      <c r="P636" s="310">
        <f t="shared" ca="1" si="279"/>
        <v>23</v>
      </c>
      <c r="Q636" s="304">
        <f t="shared" ca="1" si="280"/>
        <v>0</v>
      </c>
      <c r="R636" s="306">
        <f t="shared" ca="1" si="281"/>
        <v>0</v>
      </c>
      <c r="S636" s="307">
        <f t="shared" ca="1" si="282"/>
        <v>3.0549999999999997</v>
      </c>
      <c r="T636" s="304">
        <f t="shared" ca="1" si="262"/>
        <v>29.969549999999998</v>
      </c>
      <c r="U636" s="311">
        <f t="shared" ca="1" si="263"/>
        <v>0</v>
      </c>
      <c r="V636" s="306">
        <f t="shared" ca="1" si="264"/>
        <v>1.2261613279319072</v>
      </c>
      <c r="W636" s="304">
        <f t="shared" ca="1" si="265"/>
        <v>26.548009452217137</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1.0878768364821241</v>
      </c>
      <c r="AH636" s="304">
        <f t="shared" ca="1" si="289"/>
        <v>-8.6899921666814492</v>
      </c>
    </row>
    <row r="637" spans="1:34" x14ac:dyDescent="0.2">
      <c r="A637" s="347">
        <f t="shared" ca="1" si="267"/>
        <v>1E-4</v>
      </c>
      <c r="B637" s="304">
        <f t="shared" ca="1" si="268"/>
        <v>31.925600000000102</v>
      </c>
      <c r="D637" s="306">
        <f t="shared" ca="1" si="269"/>
        <v>-0.70275396892049646</v>
      </c>
      <c r="E637" s="307">
        <f t="shared" ca="1" si="270"/>
        <v>-1.1484426870653408</v>
      </c>
      <c r="F637" s="304">
        <f t="shared" ca="1" si="271"/>
        <v>1.3463965783926259</v>
      </c>
      <c r="G637" s="306">
        <f t="shared" ca="1" si="272"/>
        <v>8.3154283813381742</v>
      </c>
      <c r="H637" s="307">
        <f t="shared" ca="1" si="273"/>
        <v>-102.48999236368019</v>
      </c>
      <c r="I637" s="304">
        <f t="shared" ca="1" si="274"/>
        <v>102.82677124111399</v>
      </c>
      <c r="J637" s="306">
        <f t="shared" ca="1" si="275"/>
        <v>706.74279346460708</v>
      </c>
      <c r="K637" s="307">
        <f t="shared" ca="1" si="276"/>
        <v>-9.4859854019750838</v>
      </c>
      <c r="L637" s="304">
        <f t="shared" ca="1" si="261"/>
        <v>706.80645160694644</v>
      </c>
      <c r="M637" s="306">
        <f t="shared" ca="1" si="277"/>
        <v>-1.4898396027985181</v>
      </c>
      <c r="N637" s="304">
        <f t="shared" ca="1" si="278"/>
        <v>-85.361521391802043</v>
      </c>
      <c r="P637" s="310">
        <f t="shared" ca="1" si="279"/>
        <v>23</v>
      </c>
      <c r="Q637" s="304">
        <f t="shared" ca="1" si="280"/>
        <v>0</v>
      </c>
      <c r="R637" s="306">
        <f t="shared" ca="1" si="281"/>
        <v>0</v>
      </c>
      <c r="S637" s="307">
        <f t="shared" ca="1" si="282"/>
        <v>3.0549999999999997</v>
      </c>
      <c r="T637" s="304">
        <f t="shared" ca="1" si="262"/>
        <v>29.969549999999998</v>
      </c>
      <c r="U637" s="311">
        <f t="shared" ca="1" si="263"/>
        <v>0</v>
      </c>
      <c r="V637" s="306">
        <f t="shared" ca="1" si="264"/>
        <v>1.226162584624781</v>
      </c>
      <c r="W637" s="304">
        <f t="shared" ca="1" si="265"/>
        <v>26.548092834077661</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1.087850154609546</v>
      </c>
      <c r="AH637" s="304">
        <f t="shared" ca="1" si="289"/>
        <v>-8.6900194606275409</v>
      </c>
    </row>
    <row r="638" spans="1:34" x14ac:dyDescent="0.2">
      <c r="A638" s="347">
        <f t="shared" ca="1" si="267"/>
        <v>1E-4</v>
      </c>
      <c r="B638" s="304">
        <f t="shared" ca="1" si="268"/>
        <v>31.925700000000102</v>
      </c>
      <c r="D638" s="306">
        <f t="shared" ca="1" si="269"/>
        <v>-0.70274949356893179</v>
      </c>
      <c r="E638" s="307">
        <f t="shared" ca="1" si="270"/>
        <v>-1.1484149407021587</v>
      </c>
      <c r="F638" s="304">
        <f t="shared" ca="1" si="271"/>
        <v>1.3463705755620674</v>
      </c>
      <c r="G638" s="306">
        <f t="shared" ca="1" si="272"/>
        <v>8.3153581063888176</v>
      </c>
      <c r="H638" s="307">
        <f t="shared" ca="1" si="273"/>
        <v>-102.49010720517425</v>
      </c>
      <c r="I638" s="304">
        <f t="shared" ca="1" si="274"/>
        <v>102.8268800234919</v>
      </c>
      <c r="J638" s="306">
        <f t="shared" ca="1" si="275"/>
        <v>706.74279346460708</v>
      </c>
      <c r="K638" s="307">
        <f t="shared" ca="1" si="276"/>
        <v>-9.4962344069535263</v>
      </c>
      <c r="L638" s="304">
        <f t="shared" ca="1" si="261"/>
        <v>706.80658923220858</v>
      </c>
      <c r="M638" s="306">
        <f t="shared" ca="1" si="277"/>
        <v>-1.4898403743071278</v>
      </c>
      <c r="N638" s="304">
        <f t="shared" ca="1" si="278"/>
        <v>-85.361565595989234</v>
      </c>
      <c r="P638" s="310">
        <f t="shared" ca="1" si="279"/>
        <v>23</v>
      </c>
      <c r="Q638" s="304">
        <f t="shared" ca="1" si="280"/>
        <v>0</v>
      </c>
      <c r="R638" s="306">
        <f t="shared" ca="1" si="281"/>
        <v>0</v>
      </c>
      <c r="S638" s="307">
        <f t="shared" ca="1" si="282"/>
        <v>3.0549999999999997</v>
      </c>
      <c r="T638" s="304">
        <f t="shared" ca="1" si="262"/>
        <v>29.969549999999998</v>
      </c>
      <c r="U638" s="311">
        <f t="shared" ca="1" si="263"/>
        <v>0</v>
      </c>
      <c r="V638" s="306">
        <f t="shared" ca="1" si="264"/>
        <v>1.2261638413203515</v>
      </c>
      <c r="W638" s="304">
        <f t="shared" ca="1" si="265"/>
        <v>26.54817621479339</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1.0878234730994034</v>
      </c>
      <c r="AH638" s="304">
        <f t="shared" ca="1" si="289"/>
        <v>-8.6900467541989084</v>
      </c>
    </row>
    <row r="639" spans="1:34" x14ac:dyDescent="0.2">
      <c r="A639" s="347">
        <f t="shared" ca="1" si="267"/>
        <v>1E-4</v>
      </c>
      <c r="B639" s="304">
        <f t="shared" ca="1" si="268"/>
        <v>31.925800000000102</v>
      </c>
      <c r="D639" s="306">
        <f t="shared" ca="1" si="269"/>
        <v>-0.70274501821528468</v>
      </c>
      <c r="E639" s="307">
        <f t="shared" ca="1" si="270"/>
        <v>-1.1483871947199589</v>
      </c>
      <c r="F639" s="304">
        <f t="shared" ca="1" si="271"/>
        <v>1.3463445731398695</v>
      </c>
      <c r="G639" s="306">
        <f t="shared" ca="1" si="272"/>
        <v>8.3152878318869963</v>
      </c>
      <c r="H639" s="307">
        <f t="shared" ca="1" si="273"/>
        <v>-102.49022204389372</v>
      </c>
      <c r="I639" s="304">
        <f t="shared" ca="1" si="274"/>
        <v>102.8269888032017</v>
      </c>
      <c r="J639" s="306">
        <f t="shared" ca="1" si="275"/>
        <v>706.74279346460708</v>
      </c>
      <c r="K639" s="307">
        <f t="shared" ca="1" si="276"/>
        <v>-9.506483423415979</v>
      </c>
      <c r="L639" s="304">
        <f t="shared" ca="1" si="261"/>
        <v>706.80672700621346</v>
      </c>
      <c r="M639" s="306">
        <f t="shared" ca="1" si="277"/>
        <v>-1.4898411458075851</v>
      </c>
      <c r="N639" s="304">
        <f t="shared" ca="1" si="278"/>
        <v>-85.361609799709328</v>
      </c>
      <c r="P639" s="310">
        <f t="shared" ca="1" si="279"/>
        <v>23</v>
      </c>
      <c r="Q639" s="304">
        <f t="shared" ca="1" si="280"/>
        <v>0</v>
      </c>
      <c r="R639" s="306">
        <f t="shared" ca="1" si="281"/>
        <v>0</v>
      </c>
      <c r="S639" s="307">
        <f t="shared" ca="1" si="282"/>
        <v>3.0549999999999997</v>
      </c>
      <c r="T639" s="304">
        <f t="shared" ca="1" si="262"/>
        <v>29.969549999999998</v>
      </c>
      <c r="U639" s="311">
        <f t="shared" ca="1" si="263"/>
        <v>0</v>
      </c>
      <c r="V639" s="306">
        <f t="shared" ca="1" si="264"/>
        <v>1.2261650980186183</v>
      </c>
      <c r="W639" s="304">
        <f t="shared" ca="1" si="265"/>
        <v>26.548259594364353</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1.0877967919516998</v>
      </c>
      <c r="AH639" s="304">
        <f t="shared" ca="1" si="289"/>
        <v>-8.6900740473955462</v>
      </c>
    </row>
    <row r="640" spans="1:34" x14ac:dyDescent="0.2">
      <c r="A640" s="347">
        <f t="shared" ca="1" si="267"/>
        <v>1E-4</v>
      </c>
      <c r="B640" s="304">
        <f t="shared" ca="1" si="268"/>
        <v>31.925900000000102</v>
      </c>
      <c r="D640" s="306">
        <f t="shared" ca="1" si="269"/>
        <v>-0.70274054285955401</v>
      </c>
      <c r="E640" s="307">
        <f t="shared" ca="1" si="270"/>
        <v>-1.1483594491187272</v>
      </c>
      <c r="F640" s="304">
        <f t="shared" ca="1" si="271"/>
        <v>1.3463185711260197</v>
      </c>
      <c r="G640" s="306">
        <f t="shared" ca="1" si="272"/>
        <v>8.3152175578327103</v>
      </c>
      <c r="H640" s="307">
        <f t="shared" ca="1" si="273"/>
        <v>-102.49033687983864</v>
      </c>
      <c r="I640" s="304">
        <f t="shared" ca="1" si="274"/>
        <v>102.8270975802434</v>
      </c>
      <c r="J640" s="306">
        <f t="shared" ca="1" si="275"/>
        <v>706.74279346460708</v>
      </c>
      <c r="K640" s="307">
        <f t="shared" ca="1" si="276"/>
        <v>-9.5167324513621647</v>
      </c>
      <c r="L640" s="304">
        <f t="shared" ca="1" si="261"/>
        <v>706.80686492896143</v>
      </c>
      <c r="M640" s="306">
        <f t="shared" ca="1" si="277"/>
        <v>-1.48984191729989</v>
      </c>
      <c r="N640" s="304">
        <f t="shared" ca="1" si="278"/>
        <v>-85.361654002962325</v>
      </c>
      <c r="P640" s="310">
        <f t="shared" ca="1" si="279"/>
        <v>23</v>
      </c>
      <c r="Q640" s="304">
        <f t="shared" ca="1" si="280"/>
        <v>0</v>
      </c>
      <c r="R640" s="306">
        <f t="shared" ca="1" si="281"/>
        <v>0</v>
      </c>
      <c r="S640" s="307">
        <f t="shared" ca="1" si="282"/>
        <v>3.0549999999999997</v>
      </c>
      <c r="T640" s="304">
        <f t="shared" ca="1" si="262"/>
        <v>29.969549999999998</v>
      </c>
      <c r="U640" s="311">
        <f t="shared" ca="1" si="263"/>
        <v>0</v>
      </c>
      <c r="V640" s="306">
        <f t="shared" ca="1" si="264"/>
        <v>1.2261663547195822</v>
      </c>
      <c r="W640" s="304">
        <f t="shared" ca="1" si="265"/>
        <v>26.548342972790536</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1.0877701111664315</v>
      </c>
      <c r="AH640" s="304">
        <f t="shared" ca="1" si="289"/>
        <v>-8.6901013402174652</v>
      </c>
    </row>
    <row r="641" spans="1:34" x14ac:dyDescent="0.2">
      <c r="A641" s="347">
        <f t="shared" ca="1" si="267"/>
        <v>1E-4</v>
      </c>
      <c r="B641" s="304">
        <f t="shared" ca="1" si="268"/>
        <v>31.926000000000101</v>
      </c>
      <c r="D641" s="306">
        <f t="shared" ca="1" si="269"/>
        <v>-0.70273606750174078</v>
      </c>
      <c r="E641" s="307">
        <f t="shared" ca="1" si="270"/>
        <v>-1.1483317038984726</v>
      </c>
      <c r="F641" s="304">
        <f t="shared" ca="1" si="271"/>
        <v>1.3462925695205261</v>
      </c>
      <c r="G641" s="306">
        <f t="shared" ca="1" si="272"/>
        <v>8.3151472842259597</v>
      </c>
      <c r="H641" s="307">
        <f t="shared" ca="1" si="273"/>
        <v>-102.49045171300902</v>
      </c>
      <c r="I641" s="304">
        <f t="shared" ca="1" si="274"/>
        <v>102.82720635461709</v>
      </c>
      <c r="J641" s="306">
        <f t="shared" ca="1" si="275"/>
        <v>706.74279346460708</v>
      </c>
      <c r="K641" s="307">
        <f t="shared" ca="1" si="276"/>
        <v>-9.5269814907918065</v>
      </c>
      <c r="L641" s="304">
        <f t="shared" ca="1" si="261"/>
        <v>706.80700300045282</v>
      </c>
      <c r="M641" s="306">
        <f t="shared" ca="1" si="277"/>
        <v>-1.4898426887840428</v>
      </c>
      <c r="N641" s="304">
        <f t="shared" ca="1" si="278"/>
        <v>-85.36169820574824</v>
      </c>
      <c r="P641" s="310">
        <f t="shared" ca="1" si="279"/>
        <v>23</v>
      </c>
      <c r="Q641" s="304">
        <f t="shared" ca="1" si="280"/>
        <v>0</v>
      </c>
      <c r="R641" s="306">
        <f t="shared" ca="1" si="281"/>
        <v>0</v>
      </c>
      <c r="S641" s="307">
        <f t="shared" ca="1" si="282"/>
        <v>3.0549999999999997</v>
      </c>
      <c r="T641" s="304">
        <f t="shared" ca="1" si="262"/>
        <v>29.969549999999998</v>
      </c>
      <c r="U641" s="311">
        <f t="shared" ca="1" si="263"/>
        <v>0</v>
      </c>
      <c r="V641" s="306">
        <f t="shared" ca="1" si="264"/>
        <v>1.2261676114232429</v>
      </c>
      <c r="W641" s="304">
        <f t="shared" ca="1" si="265"/>
        <v>26.548426350071992</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1.0877434307435987</v>
      </c>
      <c r="AH641" s="304">
        <f t="shared" ca="1" si="289"/>
        <v>-8.6901286326646598</v>
      </c>
    </row>
    <row r="642" spans="1:34" x14ac:dyDescent="0.2">
      <c r="A642" s="347">
        <f t="shared" ca="1" si="267"/>
        <v>1E-4</v>
      </c>
      <c r="B642" s="304">
        <f t="shared" ca="1" si="268"/>
        <v>31.926100000000101</v>
      </c>
      <c r="D642" s="306">
        <f t="shared" ca="1" si="269"/>
        <v>-0.70273159214184611</v>
      </c>
      <c r="E642" s="307">
        <f t="shared" ca="1" si="270"/>
        <v>-1.1483039590591755</v>
      </c>
      <c r="F642" s="304">
        <f t="shared" ca="1" si="271"/>
        <v>1.3462665683233728</v>
      </c>
      <c r="G642" s="306">
        <f t="shared" ca="1" si="272"/>
        <v>8.3150770110667462</v>
      </c>
      <c r="H642" s="307">
        <f t="shared" ca="1" si="273"/>
        <v>-102.49056654340492</v>
      </c>
      <c r="I642" s="304">
        <f t="shared" ca="1" si="274"/>
        <v>102.82731512632274</v>
      </c>
      <c r="J642" s="306">
        <f t="shared" ca="1" si="275"/>
        <v>706.74279346460708</v>
      </c>
      <c r="K642" s="307">
        <f t="shared" ca="1" si="276"/>
        <v>-9.537230541704627</v>
      </c>
      <c r="L642" s="304">
        <f t="shared" ca="1" si="261"/>
        <v>706.80714122068821</v>
      </c>
      <c r="M642" s="306">
        <f t="shared" ca="1" si="277"/>
        <v>-1.4898434602600432</v>
      </c>
      <c r="N642" s="304">
        <f t="shared" ca="1" si="278"/>
        <v>-85.361742408067059</v>
      </c>
      <c r="P642" s="310">
        <f t="shared" ca="1" si="279"/>
        <v>23</v>
      </c>
      <c r="Q642" s="304">
        <f t="shared" ca="1" si="280"/>
        <v>0</v>
      </c>
      <c r="R642" s="306">
        <f t="shared" ca="1" si="281"/>
        <v>0</v>
      </c>
      <c r="S642" s="307">
        <f t="shared" ca="1" si="282"/>
        <v>3.0549999999999997</v>
      </c>
      <c r="T642" s="304">
        <f t="shared" ca="1" si="262"/>
        <v>29.969549999999998</v>
      </c>
      <c r="U642" s="311">
        <f t="shared" ca="1" si="263"/>
        <v>0</v>
      </c>
      <c r="V642" s="306">
        <f t="shared" ca="1" si="264"/>
        <v>1.2261688681295999</v>
      </c>
      <c r="W642" s="304">
        <f t="shared" ca="1" si="265"/>
        <v>26.548509726208678</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1.0877167506831835</v>
      </c>
      <c r="AH642" s="304">
        <f t="shared" ca="1" si="289"/>
        <v>-8.6901559247371498</v>
      </c>
    </row>
    <row r="643" spans="1:34" x14ac:dyDescent="0.2">
      <c r="A643" s="347">
        <f t="shared" ca="1" si="267"/>
        <v>1E-4</v>
      </c>
      <c r="B643" s="304">
        <f t="shared" ca="1" si="268"/>
        <v>31.926200000000101</v>
      </c>
      <c r="D643" s="306">
        <f t="shared" ca="1" si="269"/>
        <v>-0.70272711677987254</v>
      </c>
      <c r="E643" s="307">
        <f t="shared" ca="1" si="270"/>
        <v>-1.1482762146008465</v>
      </c>
      <c r="F643" s="304">
        <f t="shared" ca="1" si="271"/>
        <v>1.3462405675345703</v>
      </c>
      <c r="G643" s="306">
        <f t="shared" ca="1" si="272"/>
        <v>8.3150067383550681</v>
      </c>
      <c r="H643" s="307">
        <f t="shared" ca="1" si="273"/>
        <v>-102.49068137102638</v>
      </c>
      <c r="I643" s="304">
        <f t="shared" ca="1" si="274"/>
        <v>102.82742389536044</v>
      </c>
      <c r="J643" s="306">
        <f t="shared" ca="1" si="275"/>
        <v>706.74279346460708</v>
      </c>
      <c r="K643" s="307">
        <f t="shared" ca="1" si="276"/>
        <v>-9.5474796041003493</v>
      </c>
      <c r="L643" s="304">
        <f t="shared" ca="1" si="261"/>
        <v>706.80727958966793</v>
      </c>
      <c r="M643" s="306">
        <f t="shared" ca="1" si="277"/>
        <v>-1.4898442317278917</v>
      </c>
      <c r="N643" s="304">
        <f t="shared" ca="1" si="278"/>
        <v>-85.361786609918809</v>
      </c>
      <c r="P643" s="310">
        <f t="shared" ca="1" si="279"/>
        <v>23</v>
      </c>
      <c r="Q643" s="304">
        <f t="shared" ca="1" si="280"/>
        <v>0</v>
      </c>
      <c r="R643" s="306">
        <f t="shared" ca="1" si="281"/>
        <v>0</v>
      </c>
      <c r="S643" s="307">
        <f t="shared" ca="1" si="282"/>
        <v>3.0549999999999997</v>
      </c>
      <c r="T643" s="304">
        <f t="shared" ca="1" si="262"/>
        <v>29.969549999999998</v>
      </c>
      <c r="U643" s="311">
        <f t="shared" ca="1" si="263"/>
        <v>0</v>
      </c>
      <c r="V643" s="306">
        <f t="shared" ca="1" si="264"/>
        <v>1.2261701248386541</v>
      </c>
      <c r="W643" s="304">
        <f t="shared" ca="1" si="265"/>
        <v>26.548593101200652</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1.087690070985202</v>
      </c>
      <c r="AH643" s="304">
        <f t="shared" ca="1" si="289"/>
        <v>-8.6901832164349209</v>
      </c>
    </row>
    <row r="644" spans="1:34" x14ac:dyDescent="0.2">
      <c r="A644" s="347">
        <f t="shared" ca="1" si="267"/>
        <v>1E-4</v>
      </c>
      <c r="B644" s="304">
        <f t="shared" ca="1" si="268"/>
        <v>31.926300000000101</v>
      </c>
      <c r="D644" s="306">
        <f t="shared" ca="1" si="269"/>
        <v>-0.70272264141581886</v>
      </c>
      <c r="E644" s="307">
        <f t="shared" ca="1" si="270"/>
        <v>-1.1482484705234732</v>
      </c>
      <c r="F644" s="304">
        <f t="shared" ca="1" si="271"/>
        <v>1.3462145671541075</v>
      </c>
      <c r="G644" s="306">
        <f t="shared" ca="1" si="272"/>
        <v>8.3149364660909271</v>
      </c>
      <c r="H644" s="307">
        <f t="shared" ca="1" si="273"/>
        <v>-102.49079619587343</v>
      </c>
      <c r="I644" s="304">
        <f t="shared" ca="1" si="274"/>
        <v>102.8275326617302</v>
      </c>
      <c r="J644" s="306">
        <f t="shared" ca="1" si="275"/>
        <v>706.74279346460708</v>
      </c>
      <c r="K644" s="307">
        <f t="shared" ca="1" si="276"/>
        <v>-9.5577286779786945</v>
      </c>
      <c r="L644" s="304">
        <f t="shared" ref="L644:L707" ca="1" si="290">SQRT(pos_x^2+pos_z^2)</f>
        <v>706.80741810739232</v>
      </c>
      <c r="M644" s="306">
        <f t="shared" ca="1" si="277"/>
        <v>-1.4898450031875883</v>
      </c>
      <c r="N644" s="304">
        <f t="shared" ca="1" si="278"/>
        <v>-85.361830811303491</v>
      </c>
      <c r="P644" s="310">
        <f t="shared" ca="1" si="279"/>
        <v>23</v>
      </c>
      <c r="Q644" s="304">
        <f t="shared" ca="1" si="280"/>
        <v>0</v>
      </c>
      <c r="R644" s="306">
        <f t="shared" ca="1" si="281"/>
        <v>0</v>
      </c>
      <c r="S644" s="307">
        <f t="shared" ca="1" si="282"/>
        <v>3.0549999999999997</v>
      </c>
      <c r="T644" s="304">
        <f t="shared" ref="T644:T707" ca="1" si="291">m*g</f>
        <v>29.969549999999998</v>
      </c>
      <c r="U644" s="311">
        <f t="shared" ref="U644:U707" ca="1" si="292">IF(pos_xz&lt;L_rampe,Poids*COS(Beta),0)</f>
        <v>0</v>
      </c>
      <c r="V644" s="306">
        <f t="shared" ref="V644:V707" ca="1" si="293">Rho_moyen*(20000-Alt_rampe-pos_z)/(20000+Alt_rampe+pos_z)</f>
        <v>1.2261713815504041</v>
      </c>
      <c r="W644" s="304">
        <f t="shared" ref="W644:W707" ca="1" si="294">1/2*Rho*Sref*Cx*vit_xz^2</f>
        <v>26.548676475047877</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1.0876633916496363</v>
      </c>
      <c r="AH644" s="304">
        <f t="shared" ca="1" si="289"/>
        <v>-8.690210507757989</v>
      </c>
    </row>
    <row r="645" spans="1:34" x14ac:dyDescent="0.2">
      <c r="A645" s="347">
        <f t="shared" ref="A645:A708" ca="1" si="296">IF(B644+0.01&lt;=T_ini+ROUNDUP(Temps_fin_propu,0), 0.01, IF(K644&gt;0, 0.1, 0.0001))</f>
        <v>1E-4</v>
      </c>
      <c r="B645" s="304">
        <f t="shared" ref="B645:B708" ca="1" si="297">B644+pas</f>
        <v>31.9264000000001</v>
      </c>
      <c r="D645" s="306">
        <f t="shared" ref="D645:D708" ca="1" si="298">IF(AND(L644&lt;L_rampe,Poussee&lt;Poids*SIN(M644)),0,(-W644+Poussee)/m*COS(M644)-U644/m*SIN(M644))</f>
        <v>-0.70271816604968573</v>
      </c>
      <c r="E645" s="307">
        <f t="shared" ref="E645:E708" ca="1" si="299">IF(AND(L644&lt;L_rampe,Poussee&lt;Poids*SIN(M644)),0,(-W644+Poussee)/m*SIN(M644)+U644/m*COS(M644)-Poids/m)</f>
        <v>-1.1482207268270663</v>
      </c>
      <c r="F645" s="304">
        <f t="shared" ref="F645:F708" ca="1" si="300">SQRT(acc_x^2+acc_z^2)</f>
        <v>1.346188567181994</v>
      </c>
      <c r="G645" s="306">
        <f t="shared" ref="G645:G708" ca="1" si="301">G644+acc_x*pas</f>
        <v>8.3148661942743214</v>
      </c>
      <c r="H645" s="307">
        <f t="shared" ref="H645:H708" ca="1" si="302">H644+acc_z*pas</f>
        <v>-102.49091101794612</v>
      </c>
      <c r="I645" s="304">
        <f t="shared" ref="I645:I708" ca="1" si="303">SQRT(vit_x^2+vit_z^2)</f>
        <v>102.82764142543208</v>
      </c>
      <c r="J645" s="306">
        <f t="shared" ref="J645:J708" ca="1" si="304">J644+0.5*(vit_x+G644)*pas*(K644&gt;=0)</f>
        <v>706.74279346460708</v>
      </c>
      <c r="K645" s="307">
        <f t="shared" ref="K645:K708" ca="1" si="305">K644+0.5*(vit_z+H644)*pas</f>
        <v>-9.5679777633393854</v>
      </c>
      <c r="L645" s="304">
        <f t="shared" ca="1" si="290"/>
        <v>706.80755677386196</v>
      </c>
      <c r="M645" s="306">
        <f t="shared" ref="M645:M708" ca="1" si="306">IF(AND(L644&gt;L_rampe,G645&gt;0),ATAN2(G645,H645),$M$4)</f>
        <v>-1.4898457746391331</v>
      </c>
      <c r="N645" s="304">
        <f t="shared" ref="N645:N708" ca="1" si="307">DEGREES(Beta)</f>
        <v>-85.361875012221105</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3.0549999999999997</v>
      </c>
      <c r="T645" s="304">
        <f t="shared" ca="1" si="291"/>
        <v>29.969549999999998</v>
      </c>
      <c r="U645" s="311">
        <f t="shared" ca="1" si="292"/>
        <v>0</v>
      </c>
      <c r="V645" s="306">
        <f t="shared" ca="1" si="293"/>
        <v>1.226172638264851</v>
      </c>
      <c r="W645" s="304">
        <f t="shared" ca="1" si="294"/>
        <v>26.548759847750404</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1.0876367126764972</v>
      </c>
      <c r="AH645" s="304">
        <f t="shared" ref="AH645:AH708" ca="1" si="318">IF(AND(L644&lt;L_rampe,Poussee&lt;Poids*SIN(M644)), g*SIN(M644), (-W644+Poussee)/m)</f>
        <v>-8.6902377987063435</v>
      </c>
    </row>
    <row r="646" spans="1:34" x14ac:dyDescent="0.2">
      <c r="A646" s="347">
        <f t="shared" ca="1" si="296"/>
        <v>1E-4</v>
      </c>
      <c r="B646" s="304">
        <f t="shared" ca="1" si="297"/>
        <v>31.9265000000001</v>
      </c>
      <c r="D646" s="306">
        <f t="shared" ca="1" si="298"/>
        <v>-0.70271369068147438</v>
      </c>
      <c r="E646" s="307">
        <f t="shared" ca="1" si="299"/>
        <v>-1.1481929835116045</v>
      </c>
      <c r="F646" s="304">
        <f t="shared" ca="1" si="300"/>
        <v>1.3461625676182125</v>
      </c>
      <c r="G646" s="306">
        <f t="shared" ca="1" si="301"/>
        <v>8.3147959229052528</v>
      </c>
      <c r="H646" s="307">
        <f t="shared" ca="1" si="302"/>
        <v>-102.49102583724446</v>
      </c>
      <c r="I646" s="304">
        <f t="shared" ca="1" si="303"/>
        <v>102.82775018646608</v>
      </c>
      <c r="J646" s="306">
        <f t="shared" ca="1" si="304"/>
        <v>706.74279346460708</v>
      </c>
      <c r="K646" s="307">
        <f t="shared" ca="1" si="305"/>
        <v>-9.578226860182145</v>
      </c>
      <c r="L646" s="304">
        <f t="shared" ca="1" si="290"/>
        <v>706.80769558907707</v>
      </c>
      <c r="M646" s="306">
        <f t="shared" ca="1" si="306"/>
        <v>-1.4898465460825263</v>
      </c>
      <c r="N646" s="304">
        <f t="shared" ca="1" si="307"/>
        <v>-85.361919212671665</v>
      </c>
      <c r="P646" s="310">
        <f t="shared" ca="1" si="308"/>
        <v>23</v>
      </c>
      <c r="Q646" s="304">
        <f t="shared" ca="1" si="309"/>
        <v>0</v>
      </c>
      <c r="R646" s="306">
        <f t="shared" ca="1" si="310"/>
        <v>0</v>
      </c>
      <c r="S646" s="307">
        <f t="shared" ca="1" si="311"/>
        <v>3.0549999999999997</v>
      </c>
      <c r="T646" s="304">
        <f t="shared" ca="1" si="291"/>
        <v>29.969549999999998</v>
      </c>
      <c r="U646" s="311">
        <f t="shared" ca="1" si="292"/>
        <v>0</v>
      </c>
      <c r="V646" s="306">
        <f t="shared" ca="1" si="293"/>
        <v>1.2261738949819949</v>
      </c>
      <c r="W646" s="304">
        <f t="shared" ca="1" si="294"/>
        <v>26.548843219308235</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1.0876100340657704</v>
      </c>
      <c r="AH646" s="304">
        <f t="shared" ca="1" si="318"/>
        <v>-8.6902650892800022</v>
      </c>
    </row>
    <row r="647" spans="1:34" x14ac:dyDescent="0.2">
      <c r="A647" s="347">
        <f t="shared" ca="1" si="296"/>
        <v>1E-4</v>
      </c>
      <c r="B647" s="304">
        <f t="shared" ca="1" si="297"/>
        <v>31.9266000000001</v>
      </c>
      <c r="D647" s="306">
        <f t="shared" ca="1" si="298"/>
        <v>-0.70270921531118635</v>
      </c>
      <c r="E647" s="307">
        <f t="shared" ca="1" si="299"/>
        <v>-1.148165240577093</v>
      </c>
      <c r="F647" s="304">
        <f t="shared" ca="1" si="300"/>
        <v>1.3461365684627684</v>
      </c>
      <c r="G647" s="306">
        <f t="shared" ca="1" si="301"/>
        <v>8.3147256519837214</v>
      </c>
      <c r="H647" s="307">
        <f t="shared" ca="1" si="302"/>
        <v>-102.49114065376853</v>
      </c>
      <c r="I647" s="304">
        <f t="shared" ca="1" si="303"/>
        <v>102.82785894483226</v>
      </c>
      <c r="J647" s="306">
        <f t="shared" ca="1" si="304"/>
        <v>706.74279346460708</v>
      </c>
      <c r="K647" s="307">
        <f t="shared" ca="1" si="305"/>
        <v>-9.588475968506696</v>
      </c>
      <c r="L647" s="304">
        <f t="shared" ca="1" si="290"/>
        <v>706.80783455303811</v>
      </c>
      <c r="M647" s="306">
        <f t="shared" ca="1" si="306"/>
        <v>-1.4898473175177678</v>
      </c>
      <c r="N647" s="304">
        <f t="shared" ca="1" si="307"/>
        <v>-85.361963412655172</v>
      </c>
      <c r="P647" s="310">
        <f t="shared" ca="1" si="308"/>
        <v>23</v>
      </c>
      <c r="Q647" s="304">
        <f t="shared" ca="1" si="309"/>
        <v>0</v>
      </c>
      <c r="R647" s="306">
        <f t="shared" ca="1" si="310"/>
        <v>0</v>
      </c>
      <c r="S647" s="307">
        <f t="shared" ca="1" si="311"/>
        <v>3.0549999999999997</v>
      </c>
      <c r="T647" s="304">
        <f t="shared" ca="1" si="291"/>
        <v>29.969549999999998</v>
      </c>
      <c r="U647" s="311">
        <f t="shared" ca="1" si="292"/>
        <v>0</v>
      </c>
      <c r="V647" s="306">
        <f t="shared" ca="1" si="293"/>
        <v>1.2261751517018349</v>
      </c>
      <c r="W647" s="304">
        <f t="shared" ca="1" si="294"/>
        <v>26.548926589721361</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1.0875833558174506</v>
      </c>
      <c r="AH647" s="304">
        <f t="shared" ca="1" si="318"/>
        <v>-8.690292379478965</v>
      </c>
    </row>
    <row r="648" spans="1:34" x14ac:dyDescent="0.2">
      <c r="A648" s="347">
        <f t="shared" ca="1" si="296"/>
        <v>1E-4</v>
      </c>
      <c r="B648" s="304">
        <f t="shared" ca="1" si="297"/>
        <v>31.9267000000001</v>
      </c>
      <c r="D648" s="306">
        <f t="shared" ca="1" si="298"/>
        <v>-0.70270473993882265</v>
      </c>
      <c r="E648" s="307">
        <f t="shared" ca="1" si="299"/>
        <v>-1.1481374980235302</v>
      </c>
      <c r="F648" s="304">
        <f t="shared" ca="1" si="300"/>
        <v>1.3461105697156606</v>
      </c>
      <c r="G648" s="306">
        <f t="shared" ca="1" si="301"/>
        <v>8.3146553815097271</v>
      </c>
      <c r="H648" s="307">
        <f t="shared" ca="1" si="302"/>
        <v>-102.49125546751833</v>
      </c>
      <c r="I648" s="304">
        <f t="shared" ca="1" si="303"/>
        <v>102.82796770053065</v>
      </c>
      <c r="J648" s="306">
        <f t="shared" ca="1" si="304"/>
        <v>706.74279346460708</v>
      </c>
      <c r="K648" s="307">
        <f t="shared" ca="1" si="305"/>
        <v>-9.5987250883127597</v>
      </c>
      <c r="L648" s="304">
        <f t="shared" ca="1" si="290"/>
        <v>706.80797366574552</v>
      </c>
      <c r="M648" s="306">
        <f t="shared" ca="1" si="306"/>
        <v>-1.489848088944858</v>
      </c>
      <c r="N648" s="304">
        <f t="shared" ca="1" si="307"/>
        <v>-85.362007612171638</v>
      </c>
      <c r="P648" s="310">
        <f t="shared" ca="1" si="308"/>
        <v>23</v>
      </c>
      <c r="Q648" s="304">
        <f t="shared" ca="1" si="309"/>
        <v>0</v>
      </c>
      <c r="R648" s="306">
        <f t="shared" ca="1" si="310"/>
        <v>0</v>
      </c>
      <c r="S648" s="307">
        <f t="shared" ca="1" si="311"/>
        <v>3.0549999999999997</v>
      </c>
      <c r="T648" s="304">
        <f t="shared" ca="1" si="291"/>
        <v>29.969549999999998</v>
      </c>
      <c r="U648" s="311">
        <f t="shared" ca="1" si="292"/>
        <v>0</v>
      </c>
      <c r="V648" s="306">
        <f t="shared" ca="1" si="293"/>
        <v>1.2261764084243711</v>
      </c>
      <c r="W648" s="304">
        <f t="shared" ca="1" si="294"/>
        <v>26.549009958989803</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1.0875566779315484</v>
      </c>
      <c r="AH648" s="304">
        <f t="shared" ca="1" si="318"/>
        <v>-8.6903196693032285</v>
      </c>
    </row>
    <row r="649" spans="1:34" x14ac:dyDescent="0.2">
      <c r="A649" s="347">
        <f t="shared" ca="1" si="296"/>
        <v>1E-4</v>
      </c>
      <c r="B649" s="304">
        <f t="shared" ca="1" si="297"/>
        <v>31.9268000000001</v>
      </c>
      <c r="D649" s="306">
        <f t="shared" ca="1" si="298"/>
        <v>-0.70270026456438173</v>
      </c>
      <c r="E649" s="307">
        <f t="shared" ca="1" si="299"/>
        <v>-1.1481097558509106</v>
      </c>
      <c r="F649" s="304">
        <f t="shared" ca="1" si="300"/>
        <v>1.3460845713768841</v>
      </c>
      <c r="G649" s="306">
        <f t="shared" ca="1" si="301"/>
        <v>8.3145851114832698</v>
      </c>
      <c r="H649" s="307">
        <f t="shared" ca="1" si="302"/>
        <v>-102.49137027849392</v>
      </c>
      <c r="I649" s="304">
        <f t="shared" ca="1" si="303"/>
        <v>102.82807645356129</v>
      </c>
      <c r="J649" s="306">
        <f t="shared" ca="1" si="304"/>
        <v>706.74279346460708</v>
      </c>
      <c r="K649" s="307">
        <f t="shared" ca="1" si="305"/>
        <v>-9.6089742196000607</v>
      </c>
      <c r="L649" s="304">
        <f t="shared" ca="1" si="290"/>
        <v>706.80811292719977</v>
      </c>
      <c r="M649" s="306">
        <f t="shared" ca="1" si="306"/>
        <v>-1.4898488603637967</v>
      </c>
      <c r="N649" s="304">
        <f t="shared" ca="1" si="307"/>
        <v>-85.362051811221065</v>
      </c>
      <c r="P649" s="310">
        <f t="shared" ca="1" si="308"/>
        <v>23</v>
      </c>
      <c r="Q649" s="304">
        <f t="shared" ca="1" si="309"/>
        <v>0</v>
      </c>
      <c r="R649" s="306">
        <f t="shared" ca="1" si="310"/>
        <v>0</v>
      </c>
      <c r="S649" s="307">
        <f t="shared" ca="1" si="311"/>
        <v>3.0549999999999997</v>
      </c>
      <c r="T649" s="304">
        <f t="shared" ca="1" si="291"/>
        <v>29.969549999999998</v>
      </c>
      <c r="U649" s="311">
        <f t="shared" ca="1" si="292"/>
        <v>0</v>
      </c>
      <c r="V649" s="306">
        <f t="shared" ca="1" si="293"/>
        <v>1.2261776651496044</v>
      </c>
      <c r="W649" s="304">
        <f t="shared" ca="1" si="294"/>
        <v>26.549093327113578</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1.0875300004080515</v>
      </c>
      <c r="AH649" s="304">
        <f t="shared" ca="1" si="318"/>
        <v>-8.6903469587527997</v>
      </c>
    </row>
    <row r="650" spans="1:34" x14ac:dyDescent="0.2">
      <c r="A650" s="347">
        <f t="shared" ca="1" si="296"/>
        <v>1E-4</v>
      </c>
      <c r="B650" s="304">
        <f t="shared" ca="1" si="297"/>
        <v>31.926900000000099</v>
      </c>
      <c r="D650" s="306">
        <f t="shared" ca="1" si="298"/>
        <v>-0.70269578918786768</v>
      </c>
      <c r="E650" s="307">
        <f t="shared" ca="1" si="299"/>
        <v>-1.1480820140592272</v>
      </c>
      <c r="F650" s="304">
        <f t="shared" ca="1" si="300"/>
        <v>1.346058573446435</v>
      </c>
      <c r="G650" s="306">
        <f t="shared" ca="1" si="301"/>
        <v>8.3145148419043515</v>
      </c>
      <c r="H650" s="307">
        <f t="shared" ca="1" si="302"/>
        <v>-102.49148508669532</v>
      </c>
      <c r="I650" s="304">
        <f t="shared" ca="1" si="303"/>
        <v>102.82818520392421</v>
      </c>
      <c r="J650" s="306">
        <f t="shared" ca="1" si="304"/>
        <v>706.74279346460708</v>
      </c>
      <c r="K650" s="307">
        <f t="shared" ca="1" si="305"/>
        <v>-9.6192233623683201</v>
      </c>
      <c r="L650" s="304">
        <f t="shared" ca="1" si="290"/>
        <v>706.8082523374012</v>
      </c>
      <c r="M650" s="306">
        <f t="shared" ca="1" si="306"/>
        <v>-1.4898496317745842</v>
      </c>
      <c r="N650" s="304">
        <f t="shared" ca="1" si="307"/>
        <v>-85.362096009803466</v>
      </c>
      <c r="P650" s="310">
        <f t="shared" ca="1" si="308"/>
        <v>23</v>
      </c>
      <c r="Q650" s="304">
        <f t="shared" ca="1" si="309"/>
        <v>0</v>
      </c>
      <c r="R650" s="306">
        <f t="shared" ca="1" si="310"/>
        <v>0</v>
      </c>
      <c r="S650" s="307">
        <f t="shared" ca="1" si="311"/>
        <v>3.0549999999999997</v>
      </c>
      <c r="T650" s="304">
        <f t="shared" ca="1" si="291"/>
        <v>29.969549999999998</v>
      </c>
      <c r="U650" s="311">
        <f t="shared" ca="1" si="292"/>
        <v>0</v>
      </c>
      <c r="V650" s="306">
        <f t="shared" ca="1" si="293"/>
        <v>1.2261789218775336</v>
      </c>
      <c r="W650" s="304">
        <f t="shared" ca="1" si="294"/>
        <v>26.549176694092676</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1.0875033232469562</v>
      </c>
      <c r="AH650" s="304">
        <f t="shared" ca="1" si="318"/>
        <v>-8.6903742478276857</v>
      </c>
    </row>
    <row r="651" spans="1:34" x14ac:dyDescent="0.2">
      <c r="A651" s="347">
        <f t="shared" ca="1" si="296"/>
        <v>1E-4</v>
      </c>
      <c r="B651" s="304">
        <f t="shared" ca="1" si="297"/>
        <v>31.927000000000099</v>
      </c>
      <c r="D651" s="306">
        <f t="shared" ca="1" si="298"/>
        <v>-0.70269131380927952</v>
      </c>
      <c r="E651" s="307">
        <f t="shared" ca="1" si="299"/>
        <v>-1.148054272648487</v>
      </c>
      <c r="F651" s="304">
        <f t="shared" ca="1" si="300"/>
        <v>1.3460325759243192</v>
      </c>
      <c r="G651" s="306">
        <f t="shared" ca="1" si="301"/>
        <v>8.3144445727729703</v>
      </c>
      <c r="H651" s="307">
        <f t="shared" ca="1" si="302"/>
        <v>-102.49159989212258</v>
      </c>
      <c r="I651" s="304">
        <f t="shared" ca="1" si="303"/>
        <v>102.82829395161943</v>
      </c>
      <c r="J651" s="306">
        <f t="shared" ca="1" si="304"/>
        <v>706.74279346460708</v>
      </c>
      <c r="K651" s="307">
        <f t="shared" ca="1" si="305"/>
        <v>-9.6294725166172608</v>
      </c>
      <c r="L651" s="304">
        <f t="shared" ca="1" si="290"/>
        <v>706.80839189635014</v>
      </c>
      <c r="M651" s="306">
        <f t="shared" ca="1" si="306"/>
        <v>-1.4898504031772206</v>
      </c>
      <c r="N651" s="304">
        <f t="shared" ca="1" si="307"/>
        <v>-85.362140207918841</v>
      </c>
      <c r="P651" s="310">
        <f t="shared" ca="1" si="308"/>
        <v>23</v>
      </c>
      <c r="Q651" s="304">
        <f t="shared" ca="1" si="309"/>
        <v>0</v>
      </c>
      <c r="R651" s="306">
        <f t="shared" ca="1" si="310"/>
        <v>0</v>
      </c>
      <c r="S651" s="307">
        <f t="shared" ca="1" si="311"/>
        <v>3.0549999999999997</v>
      </c>
      <c r="T651" s="304">
        <f t="shared" ca="1" si="291"/>
        <v>29.969549999999998</v>
      </c>
      <c r="U651" s="311">
        <f t="shared" ca="1" si="292"/>
        <v>0</v>
      </c>
      <c r="V651" s="306">
        <f t="shared" ca="1" si="293"/>
        <v>1.2261801786081596</v>
      </c>
      <c r="W651" s="304">
        <f t="shared" ca="1" si="294"/>
        <v>26.549260059927128</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1.0874766464482661</v>
      </c>
      <c r="AH651" s="304">
        <f t="shared" ca="1" si="318"/>
        <v>-8.6904015365278813</v>
      </c>
    </row>
    <row r="652" spans="1:34" x14ac:dyDescent="0.2">
      <c r="A652" s="347">
        <f t="shared" ca="1" si="296"/>
        <v>1E-4</v>
      </c>
      <c r="B652" s="304">
        <f t="shared" ca="1" si="297"/>
        <v>31.927100000000099</v>
      </c>
      <c r="D652" s="306">
        <f t="shared" ca="1" si="298"/>
        <v>-0.7026868384286179</v>
      </c>
      <c r="E652" s="307">
        <f t="shared" ca="1" si="299"/>
        <v>-1.1480265316186742</v>
      </c>
      <c r="F652" s="304">
        <f t="shared" ca="1" si="300"/>
        <v>1.3460065788105231</v>
      </c>
      <c r="G652" s="306">
        <f t="shared" ca="1" si="301"/>
        <v>8.314374304089128</v>
      </c>
      <c r="H652" s="307">
        <f t="shared" ca="1" si="302"/>
        <v>-102.49171469477574</v>
      </c>
      <c r="I652" s="304">
        <f t="shared" ca="1" si="303"/>
        <v>102.82840269664703</v>
      </c>
      <c r="J652" s="306">
        <f t="shared" ca="1" si="304"/>
        <v>706.74279346460708</v>
      </c>
      <c r="K652" s="307">
        <f t="shared" ca="1" si="305"/>
        <v>-9.6397216823466056</v>
      </c>
      <c r="L652" s="304">
        <f t="shared" ca="1" si="290"/>
        <v>706.80853160404718</v>
      </c>
      <c r="M652" s="306">
        <f t="shared" ca="1" si="306"/>
        <v>-1.4898511745717058</v>
      </c>
      <c r="N652" s="304">
        <f t="shared" ca="1" si="307"/>
        <v>-85.362184405567177</v>
      </c>
      <c r="P652" s="310">
        <f t="shared" ca="1" si="308"/>
        <v>23</v>
      </c>
      <c r="Q652" s="304">
        <f t="shared" ca="1" si="309"/>
        <v>0</v>
      </c>
      <c r="R652" s="306">
        <f t="shared" ca="1" si="310"/>
        <v>0</v>
      </c>
      <c r="S652" s="307">
        <f t="shared" ca="1" si="311"/>
        <v>3.0549999999999997</v>
      </c>
      <c r="T652" s="304">
        <f t="shared" ca="1" si="291"/>
        <v>29.969549999999998</v>
      </c>
      <c r="U652" s="311">
        <f t="shared" ca="1" si="292"/>
        <v>0</v>
      </c>
      <c r="V652" s="306">
        <f t="shared" ca="1" si="293"/>
        <v>1.2261814353414815</v>
      </c>
      <c r="W652" s="304">
        <f t="shared" ca="1" si="294"/>
        <v>26.549343424616932</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1.0874499700119689</v>
      </c>
      <c r="AH652" s="304">
        <f t="shared" ca="1" si="318"/>
        <v>-8.6904288248533987</v>
      </c>
    </row>
    <row r="653" spans="1:34" x14ac:dyDescent="0.2">
      <c r="A653" s="347">
        <f t="shared" ca="1" si="296"/>
        <v>1E-4</v>
      </c>
      <c r="B653" s="304">
        <f t="shared" ca="1" si="297"/>
        <v>31.927200000000099</v>
      </c>
      <c r="D653" s="306">
        <f t="shared" ca="1" si="298"/>
        <v>-0.70268236304588627</v>
      </c>
      <c r="E653" s="307">
        <f t="shared" ca="1" si="299"/>
        <v>-1.147998790969794</v>
      </c>
      <c r="F653" s="304">
        <f t="shared" ca="1" si="300"/>
        <v>1.3459805821050537</v>
      </c>
      <c r="G653" s="306">
        <f t="shared" ca="1" si="301"/>
        <v>8.3143040358528228</v>
      </c>
      <c r="H653" s="307">
        <f t="shared" ca="1" si="302"/>
        <v>-102.49182949465484</v>
      </c>
      <c r="I653" s="304">
        <f t="shared" ca="1" si="303"/>
        <v>102.82851143900702</v>
      </c>
      <c r="J653" s="306">
        <f t="shared" ca="1" si="304"/>
        <v>706.74279346460708</v>
      </c>
      <c r="K653" s="307">
        <f t="shared" ca="1" si="305"/>
        <v>-9.6499708595560776</v>
      </c>
      <c r="L653" s="304">
        <f t="shared" ca="1" si="290"/>
        <v>706.80867146049263</v>
      </c>
      <c r="M653" s="306">
        <f t="shared" ca="1" si="306"/>
        <v>-1.4898519459580404</v>
      </c>
      <c r="N653" s="304">
        <f t="shared" ca="1" si="307"/>
        <v>-85.362228602748516</v>
      </c>
      <c r="P653" s="310">
        <f t="shared" ca="1" si="308"/>
        <v>23</v>
      </c>
      <c r="Q653" s="304">
        <f t="shared" ca="1" si="309"/>
        <v>0</v>
      </c>
      <c r="R653" s="306">
        <f t="shared" ca="1" si="310"/>
        <v>0</v>
      </c>
      <c r="S653" s="307">
        <f t="shared" ca="1" si="311"/>
        <v>3.0549999999999997</v>
      </c>
      <c r="T653" s="304">
        <f t="shared" ca="1" si="291"/>
        <v>29.969549999999998</v>
      </c>
      <c r="U653" s="311">
        <f t="shared" ca="1" si="292"/>
        <v>0</v>
      </c>
      <c r="V653" s="306">
        <f t="shared" ca="1" si="293"/>
        <v>1.2261826920774996</v>
      </c>
      <c r="W653" s="304">
        <f t="shared" ca="1" si="294"/>
        <v>26.549426788162094</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1.0874232939380715</v>
      </c>
      <c r="AH653" s="304">
        <f t="shared" ca="1" si="318"/>
        <v>-8.6904561128042346</v>
      </c>
    </row>
    <row r="654" spans="1:34" x14ac:dyDescent="0.2">
      <c r="A654" s="347">
        <f t="shared" ca="1" si="296"/>
        <v>1E-4</v>
      </c>
      <c r="B654" s="304">
        <f t="shared" ca="1" si="297"/>
        <v>31.927300000000098</v>
      </c>
      <c r="D654" s="306">
        <f t="shared" ca="1" si="298"/>
        <v>-0.7026778876610803</v>
      </c>
      <c r="E654" s="307">
        <f t="shared" ca="1" si="299"/>
        <v>-1.1479710507018446</v>
      </c>
      <c r="F654" s="304">
        <f t="shared" ca="1" si="300"/>
        <v>1.3459545858079072</v>
      </c>
      <c r="G654" s="306">
        <f t="shared" ca="1" si="301"/>
        <v>8.3142337680640566</v>
      </c>
      <c r="H654" s="307">
        <f t="shared" ca="1" si="302"/>
        <v>-102.49194429175991</v>
      </c>
      <c r="I654" s="304">
        <f t="shared" ca="1" si="303"/>
        <v>102.82862017869944</v>
      </c>
      <c r="J654" s="306">
        <f t="shared" ca="1" si="304"/>
        <v>706.74279346460708</v>
      </c>
      <c r="K654" s="307">
        <f t="shared" ca="1" si="305"/>
        <v>-9.6602200482453977</v>
      </c>
      <c r="L654" s="304">
        <f t="shared" ca="1" si="290"/>
        <v>706.80881146568686</v>
      </c>
      <c r="M654" s="306">
        <f t="shared" ca="1" si="306"/>
        <v>-1.4898527173362242</v>
      </c>
      <c r="N654" s="304">
        <f t="shared" ca="1" si="307"/>
        <v>-85.362272799462858</v>
      </c>
      <c r="P654" s="310">
        <f t="shared" ca="1" si="308"/>
        <v>23</v>
      </c>
      <c r="Q654" s="304">
        <f t="shared" ca="1" si="309"/>
        <v>0</v>
      </c>
      <c r="R654" s="306">
        <f t="shared" ca="1" si="310"/>
        <v>0</v>
      </c>
      <c r="S654" s="307">
        <f t="shared" ca="1" si="311"/>
        <v>3.0549999999999997</v>
      </c>
      <c r="T654" s="304">
        <f t="shared" ca="1" si="291"/>
        <v>29.969549999999998</v>
      </c>
      <c r="U654" s="311">
        <f t="shared" ca="1" si="292"/>
        <v>0</v>
      </c>
      <c r="V654" s="306">
        <f t="shared" ca="1" si="293"/>
        <v>1.2261839488162145</v>
      </c>
      <c r="W654" s="304">
        <f t="shared" ca="1" si="294"/>
        <v>26.54951015056265</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1.0873966182265669</v>
      </c>
      <c r="AH654" s="304">
        <f t="shared" ca="1" si="318"/>
        <v>-8.6904834003803924</v>
      </c>
    </row>
    <row r="655" spans="1:34" x14ac:dyDescent="0.2">
      <c r="A655" s="347">
        <f t="shared" ca="1" si="296"/>
        <v>1E-4</v>
      </c>
      <c r="B655" s="304">
        <f t="shared" ca="1" si="297"/>
        <v>31.927400000000098</v>
      </c>
      <c r="D655" s="306">
        <f t="shared" ca="1" si="298"/>
        <v>-0.70267341227420466</v>
      </c>
      <c r="E655" s="307">
        <f t="shared" ca="1" si="299"/>
        <v>-1.1479433108148136</v>
      </c>
      <c r="F655" s="304">
        <f t="shared" ca="1" si="300"/>
        <v>1.3459285899190752</v>
      </c>
      <c r="G655" s="306">
        <f t="shared" ca="1" si="301"/>
        <v>8.3141635007228292</v>
      </c>
      <c r="H655" s="307">
        <f t="shared" ca="1" si="302"/>
        <v>-102.49205908609099</v>
      </c>
      <c r="I655" s="304">
        <f t="shared" ca="1" si="303"/>
        <v>102.82872891572431</v>
      </c>
      <c r="J655" s="306">
        <f t="shared" ca="1" si="304"/>
        <v>706.74279346460708</v>
      </c>
      <c r="K655" s="307">
        <f t="shared" ca="1" si="305"/>
        <v>-9.6704692484142907</v>
      </c>
      <c r="L655" s="304">
        <f t="shared" ca="1" si="290"/>
        <v>706.80895161963031</v>
      </c>
      <c r="M655" s="306">
        <f t="shared" ca="1" si="306"/>
        <v>-1.4898534887062571</v>
      </c>
      <c r="N655" s="304">
        <f t="shared" ca="1" si="307"/>
        <v>-85.362316995710188</v>
      </c>
      <c r="P655" s="310">
        <f t="shared" ca="1" si="308"/>
        <v>23</v>
      </c>
      <c r="Q655" s="304">
        <f t="shared" ca="1" si="309"/>
        <v>0</v>
      </c>
      <c r="R655" s="306">
        <f t="shared" ca="1" si="310"/>
        <v>0</v>
      </c>
      <c r="S655" s="307">
        <f t="shared" ca="1" si="311"/>
        <v>3.0549999999999997</v>
      </c>
      <c r="T655" s="304">
        <f t="shared" ca="1" si="291"/>
        <v>29.969549999999998</v>
      </c>
      <c r="U655" s="311">
        <f t="shared" ca="1" si="292"/>
        <v>0</v>
      </c>
      <c r="V655" s="306">
        <f t="shared" ca="1" si="293"/>
        <v>1.2261852055576257</v>
      </c>
      <c r="W655" s="304">
        <f t="shared" ca="1" si="294"/>
        <v>26.549593511818586</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1.0873699428774479</v>
      </c>
      <c r="AH655" s="304">
        <f t="shared" ca="1" si="318"/>
        <v>-8.6905106875818827</v>
      </c>
    </row>
    <row r="656" spans="1:34" x14ac:dyDescent="0.2">
      <c r="A656" s="347">
        <f t="shared" ca="1" si="296"/>
        <v>1E-4</v>
      </c>
      <c r="B656" s="304">
        <f t="shared" ca="1" si="297"/>
        <v>31.927500000000098</v>
      </c>
      <c r="D656" s="306">
        <f t="shared" ca="1" si="298"/>
        <v>-0.70266893688526044</v>
      </c>
      <c r="E656" s="307">
        <f t="shared" ca="1" si="299"/>
        <v>-1.147915571308701</v>
      </c>
      <c r="F656" s="304">
        <f t="shared" ca="1" si="300"/>
        <v>1.3459025944385588</v>
      </c>
      <c r="G656" s="306">
        <f t="shared" ca="1" si="301"/>
        <v>8.3140932338291407</v>
      </c>
      <c r="H656" s="307">
        <f t="shared" ca="1" si="302"/>
        <v>-102.49217387764811</v>
      </c>
      <c r="I656" s="304">
        <f t="shared" ca="1" si="303"/>
        <v>102.8288376500817</v>
      </c>
      <c r="J656" s="306">
        <f t="shared" ca="1" si="304"/>
        <v>706.74279346460708</v>
      </c>
      <c r="K656" s="307">
        <f t="shared" ca="1" si="305"/>
        <v>-9.6807184600624776</v>
      </c>
      <c r="L656" s="304">
        <f t="shared" ca="1" si="290"/>
        <v>706.80909192232332</v>
      </c>
      <c r="M656" s="306">
        <f t="shared" ca="1" si="306"/>
        <v>-1.4898542600681397</v>
      </c>
      <c r="N656" s="304">
        <f t="shared" ca="1" si="307"/>
        <v>-85.362361191490535</v>
      </c>
      <c r="P656" s="310">
        <f t="shared" ca="1" si="308"/>
        <v>23</v>
      </c>
      <c r="Q656" s="304">
        <f t="shared" ca="1" si="309"/>
        <v>0</v>
      </c>
      <c r="R656" s="306">
        <f t="shared" ca="1" si="310"/>
        <v>0</v>
      </c>
      <c r="S656" s="307">
        <f t="shared" ca="1" si="311"/>
        <v>3.0549999999999997</v>
      </c>
      <c r="T656" s="304">
        <f t="shared" ca="1" si="291"/>
        <v>29.969549999999998</v>
      </c>
      <c r="U656" s="311">
        <f t="shared" ca="1" si="292"/>
        <v>0</v>
      </c>
      <c r="V656" s="306">
        <f t="shared" ca="1" si="293"/>
        <v>1.2261864623017329</v>
      </c>
      <c r="W656" s="304">
        <f t="shared" ca="1" si="294"/>
        <v>26.549676871929915</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1.0873432678907147</v>
      </c>
      <c r="AH656" s="304">
        <f t="shared" ca="1" si="318"/>
        <v>-8.6905379744087039</v>
      </c>
    </row>
    <row r="657" spans="1:34" x14ac:dyDescent="0.2">
      <c r="A657" s="347">
        <f t="shared" ca="1" si="296"/>
        <v>1E-4</v>
      </c>
      <c r="B657" s="304">
        <f t="shared" ca="1" si="297"/>
        <v>31.927600000000098</v>
      </c>
      <c r="D657" s="306">
        <f t="shared" ca="1" si="298"/>
        <v>-0.70266446149424555</v>
      </c>
      <c r="E657" s="307">
        <f t="shared" ca="1" si="299"/>
        <v>-1.1478878321835086</v>
      </c>
      <c r="F657" s="304">
        <f t="shared" ca="1" si="300"/>
        <v>1.3458765993663582</v>
      </c>
      <c r="G657" s="306">
        <f t="shared" ca="1" si="301"/>
        <v>8.3140229673829911</v>
      </c>
      <c r="H657" s="307">
        <f t="shared" ca="1" si="302"/>
        <v>-102.49228866643134</v>
      </c>
      <c r="I657" s="304">
        <f t="shared" ca="1" si="303"/>
        <v>102.82894638177162</v>
      </c>
      <c r="J657" s="306">
        <f t="shared" ca="1" si="304"/>
        <v>706.74279346460708</v>
      </c>
      <c r="K657" s="307">
        <f t="shared" ca="1" si="305"/>
        <v>-9.6909676831896814</v>
      </c>
      <c r="L657" s="304">
        <f t="shared" ca="1" si="290"/>
        <v>706.80923237376646</v>
      </c>
      <c r="M657" s="306">
        <f t="shared" ca="1" si="306"/>
        <v>-1.4898550314218719</v>
      </c>
      <c r="N657" s="304">
        <f t="shared" ca="1" si="307"/>
        <v>-85.362405386803914</v>
      </c>
      <c r="P657" s="310">
        <f t="shared" ca="1" si="308"/>
        <v>23</v>
      </c>
      <c r="Q657" s="304">
        <f t="shared" ca="1" si="309"/>
        <v>0</v>
      </c>
      <c r="R657" s="306">
        <f t="shared" ca="1" si="310"/>
        <v>0</v>
      </c>
      <c r="S657" s="307">
        <f t="shared" ca="1" si="311"/>
        <v>3.0549999999999997</v>
      </c>
      <c r="T657" s="304">
        <f t="shared" ca="1" si="291"/>
        <v>29.969549999999998</v>
      </c>
      <c r="U657" s="311">
        <f t="shared" ca="1" si="292"/>
        <v>0</v>
      </c>
      <c r="V657" s="306">
        <f t="shared" ca="1" si="293"/>
        <v>1.2261877190485364</v>
      </c>
      <c r="W657" s="304">
        <f t="shared" ca="1" si="294"/>
        <v>26.549760230896652</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1.0873165932663671</v>
      </c>
      <c r="AH657" s="304">
        <f t="shared" ca="1" si="318"/>
        <v>-8.6905652608608559</v>
      </c>
    </row>
    <row r="658" spans="1:34" x14ac:dyDescent="0.2">
      <c r="A658" s="347">
        <f t="shared" ca="1" si="296"/>
        <v>1E-4</v>
      </c>
      <c r="B658" s="304">
        <f t="shared" ca="1" si="297"/>
        <v>31.927700000000097</v>
      </c>
      <c r="D658" s="306">
        <f t="shared" ca="1" si="298"/>
        <v>-0.7026599861011622</v>
      </c>
      <c r="E658" s="307">
        <f t="shared" ca="1" si="299"/>
        <v>-1.1478600934392276</v>
      </c>
      <c r="F658" s="304">
        <f t="shared" ca="1" si="300"/>
        <v>1.3458506047024676</v>
      </c>
      <c r="G658" s="306">
        <f t="shared" ca="1" si="301"/>
        <v>8.3139527013843804</v>
      </c>
      <c r="H658" s="307">
        <f t="shared" ca="1" si="302"/>
        <v>-102.49240345244068</v>
      </c>
      <c r="I658" s="304">
        <f t="shared" ca="1" si="303"/>
        <v>102.82905511079412</v>
      </c>
      <c r="J658" s="306">
        <f t="shared" ca="1" si="304"/>
        <v>706.74279346460708</v>
      </c>
      <c r="K658" s="307">
        <f t="shared" ca="1" si="305"/>
        <v>-9.7012169177956249</v>
      </c>
      <c r="L658" s="304">
        <f t="shared" ca="1" si="290"/>
        <v>706.80937297395997</v>
      </c>
      <c r="M658" s="306">
        <f t="shared" ca="1" si="306"/>
        <v>-1.4898558027674536</v>
      </c>
      <c r="N658" s="304">
        <f t="shared" ca="1" si="307"/>
        <v>-85.362449581650282</v>
      </c>
      <c r="P658" s="310">
        <f t="shared" ca="1" si="308"/>
        <v>23</v>
      </c>
      <c r="Q658" s="304">
        <f t="shared" ca="1" si="309"/>
        <v>0</v>
      </c>
      <c r="R658" s="306">
        <f t="shared" ca="1" si="310"/>
        <v>0</v>
      </c>
      <c r="S658" s="307">
        <f t="shared" ca="1" si="311"/>
        <v>3.0549999999999997</v>
      </c>
      <c r="T658" s="304">
        <f t="shared" ca="1" si="291"/>
        <v>29.969549999999998</v>
      </c>
      <c r="U658" s="311">
        <f t="shared" ca="1" si="292"/>
        <v>0</v>
      </c>
      <c r="V658" s="306">
        <f t="shared" ca="1" si="293"/>
        <v>1.2261889757980362</v>
      </c>
      <c r="W658" s="304">
        <f t="shared" ca="1" si="294"/>
        <v>26.549843588718819</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1.0872899190043981</v>
      </c>
      <c r="AH658" s="304">
        <f t="shared" ca="1" si="318"/>
        <v>-8.6905925469383476</v>
      </c>
    </row>
    <row r="659" spans="1:34" x14ac:dyDescent="0.2">
      <c r="A659" s="347">
        <f t="shared" ca="1" si="296"/>
        <v>1E-4</v>
      </c>
      <c r="B659" s="304">
        <f t="shared" ca="1" si="297"/>
        <v>31.927800000000097</v>
      </c>
      <c r="D659" s="306">
        <f t="shared" ca="1" si="298"/>
        <v>-0.7026555107060144</v>
      </c>
      <c r="E659" s="307">
        <f t="shared" ca="1" si="299"/>
        <v>-1.1478323550758507</v>
      </c>
      <c r="F659" s="304">
        <f t="shared" ca="1" si="300"/>
        <v>1.3458246104468827</v>
      </c>
      <c r="G659" s="306">
        <f t="shared" ca="1" si="301"/>
        <v>8.3138824358333103</v>
      </c>
      <c r="H659" s="307">
        <f t="shared" ca="1" si="302"/>
        <v>-102.49251823567619</v>
      </c>
      <c r="I659" s="304">
        <f t="shared" ca="1" si="303"/>
        <v>102.82916383714921</v>
      </c>
      <c r="J659" s="306">
        <f t="shared" ca="1" si="304"/>
        <v>706.74279346460708</v>
      </c>
      <c r="K659" s="307">
        <f t="shared" ca="1" si="305"/>
        <v>-9.711466163880031</v>
      </c>
      <c r="L659" s="304">
        <f t="shared" ca="1" si="290"/>
        <v>706.80951372290428</v>
      </c>
      <c r="M659" s="306">
        <f t="shared" ca="1" si="306"/>
        <v>-1.4898565741048853</v>
      </c>
      <c r="N659" s="304">
        <f t="shared" ca="1" si="307"/>
        <v>-85.362493776029694</v>
      </c>
      <c r="P659" s="310">
        <f t="shared" ca="1" si="308"/>
        <v>23</v>
      </c>
      <c r="Q659" s="304">
        <f t="shared" ca="1" si="309"/>
        <v>0</v>
      </c>
      <c r="R659" s="306">
        <f t="shared" ca="1" si="310"/>
        <v>0</v>
      </c>
      <c r="S659" s="307">
        <f t="shared" ca="1" si="311"/>
        <v>3.0549999999999997</v>
      </c>
      <c r="T659" s="304">
        <f t="shared" ca="1" si="291"/>
        <v>29.969549999999998</v>
      </c>
      <c r="U659" s="311">
        <f t="shared" ca="1" si="292"/>
        <v>0</v>
      </c>
      <c r="V659" s="306">
        <f t="shared" ca="1" si="293"/>
        <v>1.2261902325502325</v>
      </c>
      <c r="W659" s="304">
        <f t="shared" ca="1" si="294"/>
        <v>26.549926945396404</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1.0872632451048005</v>
      </c>
      <c r="AH659" s="304">
        <f t="shared" ca="1" si="318"/>
        <v>-8.6906198326411861</v>
      </c>
    </row>
    <row r="660" spans="1:34" x14ac:dyDescent="0.2">
      <c r="A660" s="347">
        <f t="shared" ca="1" si="296"/>
        <v>1E-4</v>
      </c>
      <c r="B660" s="304">
        <f t="shared" ca="1" si="297"/>
        <v>31.927900000000097</v>
      </c>
      <c r="D660" s="306">
        <f t="shared" ca="1" si="298"/>
        <v>-0.70265103530879747</v>
      </c>
      <c r="E660" s="307">
        <f t="shared" ca="1" si="299"/>
        <v>-1.1478046170933851</v>
      </c>
      <c r="F660" s="304">
        <f t="shared" ca="1" si="300"/>
        <v>1.3457986165996074</v>
      </c>
      <c r="G660" s="306">
        <f t="shared" ca="1" si="301"/>
        <v>8.3138121707297792</v>
      </c>
      <c r="H660" s="307">
        <f t="shared" ca="1" si="302"/>
        <v>-102.4926330161379</v>
      </c>
      <c r="I660" s="304">
        <f t="shared" ca="1" si="303"/>
        <v>102.82927256083696</v>
      </c>
      <c r="J660" s="306">
        <f t="shared" ca="1" si="304"/>
        <v>706.74279346460708</v>
      </c>
      <c r="K660" s="307">
        <f t="shared" ca="1" si="305"/>
        <v>-9.7217154214426209</v>
      </c>
      <c r="L660" s="304">
        <f t="shared" ca="1" si="290"/>
        <v>706.80965462059999</v>
      </c>
      <c r="M660" s="306">
        <f t="shared" ca="1" si="306"/>
        <v>-1.4898573454341668</v>
      </c>
      <c r="N660" s="304">
        <f t="shared" ca="1" si="307"/>
        <v>-85.362537969942153</v>
      </c>
      <c r="P660" s="310">
        <f t="shared" ca="1" si="308"/>
        <v>23</v>
      </c>
      <c r="Q660" s="304">
        <f t="shared" ca="1" si="309"/>
        <v>0</v>
      </c>
      <c r="R660" s="306">
        <f t="shared" ca="1" si="310"/>
        <v>0</v>
      </c>
      <c r="S660" s="307">
        <f t="shared" ca="1" si="311"/>
        <v>3.0549999999999997</v>
      </c>
      <c r="T660" s="304">
        <f t="shared" ca="1" si="291"/>
        <v>29.969549999999998</v>
      </c>
      <c r="U660" s="311">
        <f t="shared" ca="1" si="292"/>
        <v>0</v>
      </c>
      <c r="V660" s="306">
        <f t="shared" ca="1" si="293"/>
        <v>1.2261914893051242</v>
      </c>
      <c r="W660" s="304">
        <f t="shared" ca="1" si="294"/>
        <v>26.550010300929408</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1.0872365715675816</v>
      </c>
      <c r="AH660" s="304">
        <f t="shared" ca="1" si="318"/>
        <v>-8.6906471179693643</v>
      </c>
    </row>
    <row r="661" spans="1:34" x14ac:dyDescent="0.2">
      <c r="A661" s="347">
        <f t="shared" ca="1" si="296"/>
        <v>1E-4</v>
      </c>
      <c r="B661" s="304">
        <f t="shared" ca="1" si="297"/>
        <v>31.928000000000097</v>
      </c>
      <c r="D661" s="306">
        <f t="shared" ca="1" si="298"/>
        <v>-0.70264655990951475</v>
      </c>
      <c r="E661" s="307">
        <f t="shared" ca="1" si="299"/>
        <v>-1.1477768794918273</v>
      </c>
      <c r="F661" s="304">
        <f t="shared" ca="1" si="300"/>
        <v>1.3457726231606406</v>
      </c>
      <c r="G661" s="306">
        <f t="shared" ca="1" si="301"/>
        <v>8.3137419060737887</v>
      </c>
      <c r="H661" s="307">
        <f t="shared" ca="1" si="302"/>
        <v>-102.49274779382586</v>
      </c>
      <c r="I661" s="304">
        <f t="shared" ca="1" si="303"/>
        <v>102.82938128185738</v>
      </c>
      <c r="J661" s="306">
        <f t="shared" ca="1" si="304"/>
        <v>706.74279346460708</v>
      </c>
      <c r="K661" s="307">
        <f t="shared" ca="1" si="305"/>
        <v>-9.7319646904831192</v>
      </c>
      <c r="L661" s="304">
        <f t="shared" ca="1" si="290"/>
        <v>706.80979566704718</v>
      </c>
      <c r="M661" s="306">
        <f t="shared" ca="1" si="306"/>
        <v>-1.4898581167552982</v>
      </c>
      <c r="N661" s="304">
        <f t="shared" ca="1" si="307"/>
        <v>-85.362582163387628</v>
      </c>
      <c r="P661" s="310">
        <f t="shared" ca="1" si="308"/>
        <v>23</v>
      </c>
      <c r="Q661" s="304">
        <f t="shared" ca="1" si="309"/>
        <v>0</v>
      </c>
      <c r="R661" s="306">
        <f t="shared" ca="1" si="310"/>
        <v>0</v>
      </c>
      <c r="S661" s="307">
        <f t="shared" ca="1" si="311"/>
        <v>3.0549999999999997</v>
      </c>
      <c r="T661" s="304">
        <f t="shared" ca="1" si="291"/>
        <v>29.969549999999998</v>
      </c>
      <c r="U661" s="311">
        <f t="shared" ca="1" si="292"/>
        <v>0</v>
      </c>
      <c r="V661" s="306">
        <f t="shared" ca="1" si="293"/>
        <v>1.2261927460627127</v>
      </c>
      <c r="W661" s="304">
        <f t="shared" ca="1" si="294"/>
        <v>26.550093655317877</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1.0872098983927376</v>
      </c>
      <c r="AH661" s="304">
        <f t="shared" ca="1" si="318"/>
        <v>-8.690674402922884</v>
      </c>
    </row>
    <row r="662" spans="1:34" x14ac:dyDescent="0.2">
      <c r="A662" s="347">
        <f t="shared" ca="1" si="296"/>
        <v>1E-4</v>
      </c>
      <c r="B662" s="304">
        <f t="shared" ca="1" si="297"/>
        <v>31.928100000000097</v>
      </c>
      <c r="D662" s="306">
        <f t="shared" ca="1" si="298"/>
        <v>-0.70264208450816934</v>
      </c>
      <c r="E662" s="307">
        <f t="shared" ca="1" si="299"/>
        <v>-1.147749142271163</v>
      </c>
      <c r="F662" s="304">
        <f t="shared" ca="1" si="300"/>
        <v>1.3457466301299719</v>
      </c>
      <c r="G662" s="306">
        <f t="shared" ca="1" si="301"/>
        <v>8.3136716418653371</v>
      </c>
      <c r="H662" s="307">
        <f t="shared" ca="1" si="302"/>
        <v>-102.49286256874008</v>
      </c>
      <c r="I662" s="304">
        <f t="shared" ca="1" si="303"/>
        <v>102.82949000021053</v>
      </c>
      <c r="J662" s="306">
        <f t="shared" ca="1" si="304"/>
        <v>706.74279346460708</v>
      </c>
      <c r="K662" s="307">
        <f t="shared" ca="1" si="305"/>
        <v>-9.742213971001247</v>
      </c>
      <c r="L662" s="304">
        <f t="shared" ca="1" si="290"/>
        <v>706.80993686224667</v>
      </c>
      <c r="M662" s="306">
        <f t="shared" ca="1" si="306"/>
        <v>-1.4898588880682799</v>
      </c>
      <c r="N662" s="304">
        <f t="shared" ca="1" si="307"/>
        <v>-85.362626356366164</v>
      </c>
      <c r="P662" s="310">
        <f t="shared" ca="1" si="308"/>
        <v>23</v>
      </c>
      <c r="Q662" s="304">
        <f t="shared" ca="1" si="309"/>
        <v>0</v>
      </c>
      <c r="R662" s="306">
        <f t="shared" ca="1" si="310"/>
        <v>0</v>
      </c>
      <c r="S662" s="307">
        <f t="shared" ca="1" si="311"/>
        <v>3.0549999999999997</v>
      </c>
      <c r="T662" s="304">
        <f t="shared" ca="1" si="291"/>
        <v>29.969549999999998</v>
      </c>
      <c r="U662" s="311">
        <f t="shared" ca="1" si="292"/>
        <v>0</v>
      </c>
      <c r="V662" s="306">
        <f t="shared" ca="1" si="293"/>
        <v>1.2261940028229967</v>
      </c>
      <c r="W662" s="304">
        <f t="shared" ca="1" si="294"/>
        <v>26.5501770085618</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1.0871832255802563</v>
      </c>
      <c r="AH662" s="304">
        <f t="shared" ca="1" si="318"/>
        <v>-8.6907016875017611</v>
      </c>
    </row>
    <row r="663" spans="1:34" x14ac:dyDescent="0.2">
      <c r="A663" s="347">
        <f t="shared" ca="1" si="296"/>
        <v>1E-4</v>
      </c>
      <c r="B663" s="304">
        <f t="shared" ca="1" si="297"/>
        <v>31.928200000000096</v>
      </c>
      <c r="D663" s="306">
        <f t="shared" ca="1" si="298"/>
        <v>-0.70263760910475836</v>
      </c>
      <c r="E663" s="307">
        <f t="shared" ca="1" si="299"/>
        <v>-1.1477214054313976</v>
      </c>
      <c r="F663" s="304">
        <f t="shared" ca="1" si="300"/>
        <v>1.3457206375076045</v>
      </c>
      <c r="G663" s="306">
        <f t="shared" ca="1" si="301"/>
        <v>8.3136013781044262</v>
      </c>
      <c r="H663" s="307">
        <f t="shared" ca="1" si="302"/>
        <v>-102.49297734088063</v>
      </c>
      <c r="I663" s="304">
        <f t="shared" ca="1" si="303"/>
        <v>102.82959871589644</v>
      </c>
      <c r="J663" s="306">
        <f t="shared" ca="1" si="304"/>
        <v>706.74279346460708</v>
      </c>
      <c r="K663" s="307">
        <f t="shared" ca="1" si="305"/>
        <v>-9.7524632629967272</v>
      </c>
      <c r="L663" s="304">
        <f t="shared" ca="1" si="290"/>
        <v>706.81007820619845</v>
      </c>
      <c r="M663" s="306">
        <f t="shared" ca="1" si="306"/>
        <v>-1.4898596593731119</v>
      </c>
      <c r="N663" s="304">
        <f t="shared" ca="1" si="307"/>
        <v>-85.362670548877759</v>
      </c>
      <c r="P663" s="310">
        <f t="shared" ca="1" si="308"/>
        <v>23</v>
      </c>
      <c r="Q663" s="304">
        <f t="shared" ca="1" si="309"/>
        <v>0</v>
      </c>
      <c r="R663" s="306">
        <f t="shared" ca="1" si="310"/>
        <v>0</v>
      </c>
      <c r="S663" s="307">
        <f t="shared" ca="1" si="311"/>
        <v>3.0549999999999997</v>
      </c>
      <c r="T663" s="304">
        <f t="shared" ca="1" si="291"/>
        <v>29.969549999999998</v>
      </c>
      <c r="U663" s="311">
        <f t="shared" ca="1" si="292"/>
        <v>0</v>
      </c>
      <c r="V663" s="306">
        <f t="shared" ca="1" si="293"/>
        <v>1.2261952595859775</v>
      </c>
      <c r="W663" s="304">
        <f t="shared" ca="1" si="294"/>
        <v>26.550260360661202</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1.087156553130141</v>
      </c>
      <c r="AH663" s="304">
        <f t="shared" ca="1" si="318"/>
        <v>-8.6907289717059903</v>
      </c>
    </row>
    <row r="664" spans="1:34" x14ac:dyDescent="0.2">
      <c r="A664" s="347">
        <f t="shared" ca="1" si="296"/>
        <v>1E-4</v>
      </c>
      <c r="B664" s="304">
        <f t="shared" ca="1" si="297"/>
        <v>31.928300000000096</v>
      </c>
      <c r="D664" s="306">
        <f t="shared" ca="1" si="298"/>
        <v>-0.70263313369928426</v>
      </c>
      <c r="E664" s="307">
        <f t="shared" ca="1" si="299"/>
        <v>-1.1476936689725186</v>
      </c>
      <c r="F664" s="304">
        <f t="shared" ca="1" si="300"/>
        <v>1.3456946452935292</v>
      </c>
      <c r="G664" s="306">
        <f t="shared" ca="1" si="301"/>
        <v>8.313531114791056</v>
      </c>
      <c r="H664" s="307">
        <f t="shared" ca="1" si="302"/>
        <v>-102.49309211024753</v>
      </c>
      <c r="I664" s="304">
        <f t="shared" ca="1" si="303"/>
        <v>102.82970742891513</v>
      </c>
      <c r="J664" s="306">
        <f t="shared" ca="1" si="304"/>
        <v>706.74279346460708</v>
      </c>
      <c r="K664" s="307">
        <f t="shared" ca="1" si="305"/>
        <v>-9.7627125664692844</v>
      </c>
      <c r="L664" s="304">
        <f t="shared" ca="1" si="290"/>
        <v>706.81021969890321</v>
      </c>
      <c r="M664" s="306">
        <f t="shared" ca="1" si="306"/>
        <v>-1.4898604306697942</v>
      </c>
      <c r="N664" s="304">
        <f t="shared" ca="1" si="307"/>
        <v>-85.362714740922399</v>
      </c>
      <c r="P664" s="310">
        <f t="shared" ca="1" si="308"/>
        <v>23</v>
      </c>
      <c r="Q664" s="304">
        <f t="shared" ca="1" si="309"/>
        <v>0</v>
      </c>
      <c r="R664" s="306">
        <f t="shared" ca="1" si="310"/>
        <v>0</v>
      </c>
      <c r="S664" s="307">
        <f t="shared" ca="1" si="311"/>
        <v>3.0549999999999997</v>
      </c>
      <c r="T664" s="304">
        <f t="shared" ca="1" si="291"/>
        <v>29.969549999999998</v>
      </c>
      <c r="U664" s="311">
        <f t="shared" ca="1" si="292"/>
        <v>0</v>
      </c>
      <c r="V664" s="306">
        <f t="shared" ca="1" si="293"/>
        <v>1.2261965163516537</v>
      </c>
      <c r="W664" s="304">
        <f t="shared" ca="1" si="294"/>
        <v>26.550343711616058</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1.0871298810423831</v>
      </c>
      <c r="AH664" s="304">
        <f t="shared" ca="1" si="318"/>
        <v>-8.6907562555355824</v>
      </c>
    </row>
    <row r="665" spans="1:34" x14ac:dyDescent="0.2">
      <c r="A665" s="347">
        <f t="shared" ca="1" si="296"/>
        <v>1E-4</v>
      </c>
      <c r="B665" s="304">
        <f t="shared" ca="1" si="297"/>
        <v>31.928400000000096</v>
      </c>
      <c r="D665" s="306">
        <f t="shared" ca="1" si="298"/>
        <v>-0.70262865829174781</v>
      </c>
      <c r="E665" s="307">
        <f t="shared" ca="1" si="299"/>
        <v>-1.1476659328945402</v>
      </c>
      <c r="F665" s="304">
        <f t="shared" ca="1" si="300"/>
        <v>1.3456686534877584</v>
      </c>
      <c r="G665" s="306">
        <f t="shared" ca="1" si="301"/>
        <v>8.3134608519252264</v>
      </c>
      <c r="H665" s="307">
        <f t="shared" ca="1" si="302"/>
        <v>-102.49320687684082</v>
      </c>
      <c r="I665" s="304">
        <f t="shared" ca="1" si="303"/>
        <v>102.82981613926664</v>
      </c>
      <c r="J665" s="306">
        <f t="shared" ca="1" si="304"/>
        <v>706.74279346460708</v>
      </c>
      <c r="K665" s="307">
        <f t="shared" ca="1" si="305"/>
        <v>-9.7729618814186381</v>
      </c>
      <c r="L665" s="304">
        <f t="shared" ca="1" si="290"/>
        <v>706.81036134036117</v>
      </c>
      <c r="M665" s="306">
        <f t="shared" ca="1" si="306"/>
        <v>-1.4898612019583271</v>
      </c>
      <c r="N665" s="304">
        <f t="shared" ca="1" si="307"/>
        <v>-85.362758932500114</v>
      </c>
      <c r="P665" s="310">
        <f t="shared" ca="1" si="308"/>
        <v>23</v>
      </c>
      <c r="Q665" s="304">
        <f t="shared" ca="1" si="309"/>
        <v>0</v>
      </c>
      <c r="R665" s="306">
        <f t="shared" ca="1" si="310"/>
        <v>0</v>
      </c>
      <c r="S665" s="307">
        <f t="shared" ca="1" si="311"/>
        <v>3.0549999999999997</v>
      </c>
      <c r="T665" s="304">
        <f t="shared" ca="1" si="291"/>
        <v>29.969549999999998</v>
      </c>
      <c r="U665" s="311">
        <f t="shared" ca="1" si="292"/>
        <v>0</v>
      </c>
      <c r="V665" s="306">
        <f t="shared" ca="1" si="293"/>
        <v>1.2261977731200262</v>
      </c>
      <c r="W665" s="304">
        <f t="shared" ca="1" si="294"/>
        <v>26.550427061426412</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1.0871032093169912</v>
      </c>
      <c r="AH665" s="304">
        <f t="shared" ca="1" si="318"/>
        <v>-8.6907835389905266</v>
      </c>
    </row>
    <row r="666" spans="1:34" x14ac:dyDescent="0.2">
      <c r="A666" s="347">
        <f t="shared" ca="1" si="296"/>
        <v>1E-4</v>
      </c>
      <c r="B666" s="304">
        <f t="shared" ca="1" si="297"/>
        <v>31.928500000000096</v>
      </c>
      <c r="D666" s="306">
        <f t="shared" ca="1" si="298"/>
        <v>-0.70262418288214978</v>
      </c>
      <c r="E666" s="307">
        <f t="shared" ca="1" si="299"/>
        <v>-1.1476381971974412</v>
      </c>
      <c r="F666" s="304">
        <f t="shared" ca="1" si="300"/>
        <v>1.3456426620902748</v>
      </c>
      <c r="G666" s="306">
        <f t="shared" ca="1" si="301"/>
        <v>8.3133905895069375</v>
      </c>
      <c r="H666" s="307">
        <f t="shared" ca="1" si="302"/>
        <v>-102.49332164066054</v>
      </c>
      <c r="I666" s="304">
        <f t="shared" ca="1" si="303"/>
        <v>102.82992484695103</v>
      </c>
      <c r="J666" s="306">
        <f t="shared" ca="1" si="304"/>
        <v>706.74279346460708</v>
      </c>
      <c r="K666" s="307">
        <f t="shared" ca="1" si="305"/>
        <v>-9.7832112078445128</v>
      </c>
      <c r="L666" s="304">
        <f t="shared" ca="1" si="290"/>
        <v>706.8105031305729</v>
      </c>
      <c r="M666" s="306">
        <f t="shared" ca="1" si="306"/>
        <v>-1.4898619732387104</v>
      </c>
      <c r="N666" s="304">
        <f t="shared" ca="1" si="307"/>
        <v>-85.362803123610902</v>
      </c>
      <c r="P666" s="310">
        <f t="shared" ca="1" si="308"/>
        <v>23</v>
      </c>
      <c r="Q666" s="304">
        <f t="shared" ca="1" si="309"/>
        <v>0</v>
      </c>
      <c r="R666" s="306">
        <f t="shared" ca="1" si="310"/>
        <v>0</v>
      </c>
      <c r="S666" s="307">
        <f t="shared" ca="1" si="311"/>
        <v>3.0549999999999997</v>
      </c>
      <c r="T666" s="304">
        <f t="shared" ca="1" si="291"/>
        <v>29.969549999999998</v>
      </c>
      <c r="U666" s="311">
        <f t="shared" ca="1" si="292"/>
        <v>0</v>
      </c>
      <c r="V666" s="306">
        <f t="shared" ca="1" si="293"/>
        <v>1.2261990298910943</v>
      </c>
      <c r="W666" s="304">
        <f t="shared" ca="1" si="294"/>
        <v>26.550510410092258</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1.0870765379539513</v>
      </c>
      <c r="AH666" s="304">
        <f t="shared" ca="1" si="318"/>
        <v>-8.6908108220708389</v>
      </c>
    </row>
    <row r="667" spans="1:34" x14ac:dyDescent="0.2">
      <c r="A667" s="347">
        <f t="shared" ca="1" si="296"/>
        <v>1E-4</v>
      </c>
      <c r="B667" s="304">
        <f t="shared" ca="1" si="297"/>
        <v>31.928600000000095</v>
      </c>
      <c r="D667" s="306">
        <f t="shared" ca="1" si="298"/>
        <v>-0.70261970747049163</v>
      </c>
      <c r="E667" s="307">
        <f t="shared" ca="1" si="299"/>
        <v>-1.1476104618812268</v>
      </c>
      <c r="F667" s="304">
        <f t="shared" ca="1" si="300"/>
        <v>1.3456166711010837</v>
      </c>
      <c r="G667" s="306">
        <f t="shared" ca="1" si="301"/>
        <v>8.3133203275361911</v>
      </c>
      <c r="H667" s="307">
        <f t="shared" ca="1" si="302"/>
        <v>-102.49343640170673</v>
      </c>
      <c r="I667" s="304">
        <f t="shared" ca="1" si="303"/>
        <v>102.83003355196831</v>
      </c>
      <c r="J667" s="306">
        <f t="shared" ca="1" si="304"/>
        <v>706.74279346460708</v>
      </c>
      <c r="K667" s="307">
        <f t="shared" ca="1" si="305"/>
        <v>-9.7934605457466315</v>
      </c>
      <c r="L667" s="304">
        <f t="shared" ca="1" si="290"/>
        <v>706.81064506953874</v>
      </c>
      <c r="M667" s="306">
        <f t="shared" ca="1" si="306"/>
        <v>-1.4898627445109445</v>
      </c>
      <c r="N667" s="304">
        <f t="shared" ca="1" si="307"/>
        <v>-85.362847314254779</v>
      </c>
      <c r="P667" s="310">
        <f t="shared" ca="1" si="308"/>
        <v>23</v>
      </c>
      <c r="Q667" s="304">
        <f t="shared" ca="1" si="309"/>
        <v>0</v>
      </c>
      <c r="R667" s="306">
        <f t="shared" ca="1" si="310"/>
        <v>0</v>
      </c>
      <c r="S667" s="307">
        <f t="shared" ca="1" si="311"/>
        <v>3.0549999999999997</v>
      </c>
      <c r="T667" s="304">
        <f t="shared" ca="1" si="291"/>
        <v>29.969549999999998</v>
      </c>
      <c r="U667" s="311">
        <f t="shared" ca="1" si="292"/>
        <v>0</v>
      </c>
      <c r="V667" s="306">
        <f t="shared" ca="1" si="293"/>
        <v>1.2262002866648587</v>
      </c>
      <c r="W667" s="304">
        <f t="shared" ca="1" si="294"/>
        <v>26.550593757613616</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1.0870498669532651</v>
      </c>
      <c r="AH667" s="304">
        <f t="shared" ca="1" si="318"/>
        <v>-8.6908381047765175</v>
      </c>
    </row>
    <row r="668" spans="1:34" x14ac:dyDescent="0.2">
      <c r="A668" s="347">
        <f t="shared" ca="1" si="296"/>
        <v>1E-4</v>
      </c>
      <c r="B668" s="304">
        <f t="shared" ca="1" si="297"/>
        <v>31.928700000000095</v>
      </c>
      <c r="D668" s="306">
        <f t="shared" ca="1" si="298"/>
        <v>-0.70261523205677345</v>
      </c>
      <c r="E668" s="307">
        <f t="shared" ca="1" si="299"/>
        <v>-1.1475827269458918</v>
      </c>
      <c r="F668" s="304">
        <f t="shared" ca="1" si="300"/>
        <v>1.3455906805201807</v>
      </c>
      <c r="G668" s="306">
        <f t="shared" ca="1" si="301"/>
        <v>8.3132500660129853</v>
      </c>
      <c r="H668" s="307">
        <f t="shared" ca="1" si="302"/>
        <v>-102.49355115997943</v>
      </c>
      <c r="I668" s="304">
        <f t="shared" ca="1" si="303"/>
        <v>102.83014225431855</v>
      </c>
      <c r="J668" s="306">
        <f t="shared" ca="1" si="304"/>
        <v>706.74279346460708</v>
      </c>
      <c r="K668" s="307">
        <f t="shared" ca="1" si="305"/>
        <v>-9.8037098951247152</v>
      </c>
      <c r="L668" s="304">
        <f t="shared" ca="1" si="290"/>
        <v>706.81078715725903</v>
      </c>
      <c r="M668" s="306">
        <f t="shared" ca="1" si="306"/>
        <v>-1.4898635157750293</v>
      </c>
      <c r="N668" s="304">
        <f t="shared" ca="1" si="307"/>
        <v>-85.36289150443173</v>
      </c>
      <c r="P668" s="310">
        <f t="shared" ca="1" si="308"/>
        <v>23</v>
      </c>
      <c r="Q668" s="304">
        <f t="shared" ca="1" si="309"/>
        <v>0</v>
      </c>
      <c r="R668" s="306">
        <f t="shared" ca="1" si="310"/>
        <v>0</v>
      </c>
      <c r="S668" s="307">
        <f t="shared" ca="1" si="311"/>
        <v>3.0549999999999997</v>
      </c>
      <c r="T668" s="304">
        <f t="shared" ca="1" si="291"/>
        <v>29.969549999999998</v>
      </c>
      <c r="U668" s="311">
        <f t="shared" ca="1" si="292"/>
        <v>0</v>
      </c>
      <c r="V668" s="306">
        <f t="shared" ca="1" si="293"/>
        <v>1.2262015434413192</v>
      </c>
      <c r="W668" s="304">
        <f t="shared" ca="1" si="294"/>
        <v>26.550677103990502</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1.0870231963149273</v>
      </c>
      <c r="AH668" s="304">
        <f t="shared" ca="1" si="318"/>
        <v>-8.6908653871075678</v>
      </c>
    </row>
    <row r="669" spans="1:34" x14ac:dyDescent="0.2">
      <c r="A669" s="347">
        <f t="shared" ca="1" si="296"/>
        <v>1E-4</v>
      </c>
      <c r="B669" s="304">
        <f t="shared" ca="1" si="297"/>
        <v>31.928800000000095</v>
      </c>
      <c r="D669" s="306">
        <f t="shared" ca="1" si="298"/>
        <v>-0.70261075664099693</v>
      </c>
      <c r="E669" s="307">
        <f t="shared" ca="1" si="299"/>
        <v>-1.147554992391429</v>
      </c>
      <c r="F669" s="304">
        <f t="shared" ca="1" si="300"/>
        <v>1.3455646903475607</v>
      </c>
      <c r="G669" s="306">
        <f t="shared" ca="1" si="301"/>
        <v>8.313179804937322</v>
      </c>
      <c r="H669" s="307">
        <f t="shared" ca="1" si="302"/>
        <v>-102.49366591547867</v>
      </c>
      <c r="I669" s="304">
        <f t="shared" ca="1" si="303"/>
        <v>102.83025095400173</v>
      </c>
      <c r="J669" s="306">
        <f t="shared" ca="1" si="304"/>
        <v>706.74279346460708</v>
      </c>
      <c r="K669" s="307">
        <f t="shared" ca="1" si="305"/>
        <v>-9.8139592559784887</v>
      </c>
      <c r="L669" s="304">
        <f t="shared" ca="1" si="290"/>
        <v>706.81092939373423</v>
      </c>
      <c r="M669" s="306">
        <f t="shared" ca="1" si="306"/>
        <v>-1.4898642870309653</v>
      </c>
      <c r="N669" s="304">
        <f t="shared" ca="1" si="307"/>
        <v>-85.362935694141783</v>
      </c>
      <c r="P669" s="310">
        <f t="shared" ca="1" si="308"/>
        <v>23</v>
      </c>
      <c r="Q669" s="304">
        <f t="shared" ca="1" si="309"/>
        <v>0</v>
      </c>
      <c r="R669" s="306">
        <f t="shared" ca="1" si="310"/>
        <v>0</v>
      </c>
      <c r="S669" s="307">
        <f t="shared" ca="1" si="311"/>
        <v>3.0549999999999997</v>
      </c>
      <c r="T669" s="304">
        <f t="shared" ca="1" si="291"/>
        <v>29.969549999999998</v>
      </c>
      <c r="U669" s="311">
        <f t="shared" ca="1" si="292"/>
        <v>0</v>
      </c>
      <c r="V669" s="306">
        <f t="shared" ca="1" si="293"/>
        <v>1.2262028002204752</v>
      </c>
      <c r="W669" s="304">
        <f t="shared" ca="1" si="294"/>
        <v>26.550760449222896</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1.0869965260389343</v>
      </c>
      <c r="AH669" s="304">
        <f t="shared" ca="1" si="318"/>
        <v>-8.6908926690639952</v>
      </c>
    </row>
    <row r="670" spans="1:34" x14ac:dyDescent="0.2">
      <c r="A670" s="347">
        <f t="shared" ca="1" si="296"/>
        <v>1E-4</v>
      </c>
      <c r="B670" s="304">
        <f t="shared" ca="1" si="297"/>
        <v>31.928900000000095</v>
      </c>
      <c r="D670" s="306">
        <f t="shared" ca="1" si="298"/>
        <v>-0.70260628122315971</v>
      </c>
      <c r="E670" s="307">
        <f t="shared" ca="1" si="299"/>
        <v>-1.1475272582178473</v>
      </c>
      <c r="F670" s="304">
        <f t="shared" ca="1" si="300"/>
        <v>1.3455387005832302</v>
      </c>
      <c r="G670" s="306">
        <f t="shared" ca="1" si="301"/>
        <v>8.3131095443091994</v>
      </c>
      <c r="H670" s="307">
        <f t="shared" ca="1" si="302"/>
        <v>-102.49378066820449</v>
      </c>
      <c r="I670" s="304">
        <f t="shared" ca="1" si="303"/>
        <v>102.83035965101791</v>
      </c>
      <c r="J670" s="306">
        <f t="shared" ca="1" si="304"/>
        <v>706.74279346460708</v>
      </c>
      <c r="K670" s="307">
        <f t="shared" ca="1" si="305"/>
        <v>-9.8242086283076731</v>
      </c>
      <c r="L670" s="304">
        <f t="shared" ca="1" si="290"/>
        <v>706.81107177896467</v>
      </c>
      <c r="M670" s="306">
        <f t="shared" ca="1" si="306"/>
        <v>-1.4898650582787523</v>
      </c>
      <c r="N670" s="304">
        <f t="shared" ca="1" si="307"/>
        <v>-85.362979883384938</v>
      </c>
      <c r="P670" s="310">
        <f t="shared" ca="1" si="308"/>
        <v>23</v>
      </c>
      <c r="Q670" s="304">
        <f t="shared" ca="1" si="309"/>
        <v>0</v>
      </c>
      <c r="R670" s="306">
        <f t="shared" ca="1" si="310"/>
        <v>0</v>
      </c>
      <c r="S670" s="307">
        <f t="shared" ca="1" si="311"/>
        <v>3.0549999999999997</v>
      </c>
      <c r="T670" s="304">
        <f t="shared" ca="1" si="291"/>
        <v>29.969549999999998</v>
      </c>
      <c r="U670" s="311">
        <f t="shared" ca="1" si="292"/>
        <v>0</v>
      </c>
      <c r="V670" s="306">
        <f t="shared" ca="1" si="293"/>
        <v>1.2262040570023272</v>
      </c>
      <c r="W670" s="304">
        <f t="shared" ca="1" si="294"/>
        <v>26.550843793310829</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1.0869698561252896</v>
      </c>
      <c r="AH670" s="304">
        <f t="shared" ca="1" si="318"/>
        <v>-8.6909199506457924</v>
      </c>
    </row>
    <row r="671" spans="1:34" x14ac:dyDescent="0.2">
      <c r="A671" s="347">
        <f t="shared" ca="1" si="296"/>
        <v>1E-4</v>
      </c>
      <c r="B671" s="304">
        <f t="shared" ca="1" si="297"/>
        <v>31.929000000000094</v>
      </c>
      <c r="D671" s="306">
        <f t="shared" ca="1" si="298"/>
        <v>-0.70260180580326592</v>
      </c>
      <c r="E671" s="307">
        <f t="shared" ca="1" si="299"/>
        <v>-1.1474995244251325</v>
      </c>
      <c r="F671" s="304">
        <f t="shared" ca="1" si="300"/>
        <v>1.3455127112271796</v>
      </c>
      <c r="G671" s="306">
        <f t="shared" ca="1" si="301"/>
        <v>8.3130392841286191</v>
      </c>
      <c r="H671" s="307">
        <f t="shared" ca="1" si="302"/>
        <v>-102.49389541815694</v>
      </c>
      <c r="I671" s="304">
        <f t="shared" ca="1" si="303"/>
        <v>102.83046834536715</v>
      </c>
      <c r="J671" s="306">
        <f t="shared" ca="1" si="304"/>
        <v>706.74279346460708</v>
      </c>
      <c r="K671" s="307">
        <f t="shared" ca="1" si="305"/>
        <v>-9.8344580121119911</v>
      </c>
      <c r="L671" s="304">
        <f t="shared" ca="1" si="290"/>
        <v>706.81121431295094</v>
      </c>
      <c r="M671" s="306">
        <f t="shared" ca="1" si="306"/>
        <v>-1.4898658295183902</v>
      </c>
      <c r="N671" s="304">
        <f t="shared" ca="1" si="307"/>
        <v>-85.363024072161181</v>
      </c>
      <c r="P671" s="310">
        <f t="shared" ca="1" si="308"/>
        <v>23</v>
      </c>
      <c r="Q671" s="304">
        <f t="shared" ca="1" si="309"/>
        <v>0</v>
      </c>
      <c r="R671" s="306">
        <f t="shared" ca="1" si="310"/>
        <v>0</v>
      </c>
      <c r="S671" s="307">
        <f t="shared" ca="1" si="311"/>
        <v>3.0549999999999997</v>
      </c>
      <c r="T671" s="304">
        <f t="shared" ca="1" si="291"/>
        <v>29.969549999999998</v>
      </c>
      <c r="U671" s="311">
        <f t="shared" ca="1" si="292"/>
        <v>0</v>
      </c>
      <c r="V671" s="306">
        <f t="shared" ca="1" si="293"/>
        <v>1.2262053137868754</v>
      </c>
      <c r="W671" s="304">
        <f t="shared" ca="1" si="294"/>
        <v>26.550927136254323</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1.0869431865739845</v>
      </c>
      <c r="AH671" s="304">
        <f t="shared" ca="1" si="318"/>
        <v>-8.6909472318529719</v>
      </c>
    </row>
    <row r="672" spans="1:34" x14ac:dyDescent="0.2">
      <c r="A672" s="347">
        <f t="shared" ca="1" si="296"/>
        <v>1E-4</v>
      </c>
      <c r="B672" s="304">
        <f t="shared" ca="1" si="297"/>
        <v>31.929100000000094</v>
      </c>
      <c r="D672" s="306">
        <f t="shared" ca="1" si="298"/>
        <v>-0.70259733038131755</v>
      </c>
      <c r="E672" s="307">
        <f t="shared" ca="1" si="299"/>
        <v>-1.1474717910132775</v>
      </c>
      <c r="F672" s="304">
        <f t="shared" ca="1" si="300"/>
        <v>1.3454867222794036</v>
      </c>
      <c r="G672" s="306">
        <f t="shared" ca="1" si="301"/>
        <v>8.3129690243955814</v>
      </c>
      <c r="H672" s="307">
        <f t="shared" ca="1" si="302"/>
        <v>-102.49401016533604</v>
      </c>
      <c r="I672" s="304">
        <f t="shared" ca="1" si="303"/>
        <v>102.83057703704948</v>
      </c>
      <c r="J672" s="306">
        <f t="shared" ca="1" si="304"/>
        <v>706.74279346460708</v>
      </c>
      <c r="K672" s="307">
        <f t="shared" ca="1" si="305"/>
        <v>-9.8447074073911658</v>
      </c>
      <c r="L672" s="304">
        <f t="shared" ca="1" si="290"/>
        <v>706.81135699569325</v>
      </c>
      <c r="M672" s="306">
        <f t="shared" ca="1" si="306"/>
        <v>-1.4898666007498798</v>
      </c>
      <c r="N672" s="304">
        <f t="shared" ca="1" si="307"/>
        <v>-85.363068260470556</v>
      </c>
      <c r="P672" s="310">
        <f t="shared" ca="1" si="308"/>
        <v>23</v>
      </c>
      <c r="Q672" s="304">
        <f t="shared" ca="1" si="309"/>
        <v>0</v>
      </c>
      <c r="R672" s="306">
        <f t="shared" ca="1" si="310"/>
        <v>0</v>
      </c>
      <c r="S672" s="307">
        <f t="shared" ca="1" si="311"/>
        <v>3.0549999999999997</v>
      </c>
      <c r="T672" s="304">
        <f t="shared" ca="1" si="291"/>
        <v>29.969549999999998</v>
      </c>
      <c r="U672" s="311">
        <f t="shared" ca="1" si="292"/>
        <v>0</v>
      </c>
      <c r="V672" s="306">
        <f t="shared" ca="1" si="293"/>
        <v>1.226206570574119</v>
      </c>
      <c r="W672" s="304">
        <f t="shared" ca="1" si="294"/>
        <v>26.551010478053364</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1.0869165173850135</v>
      </c>
      <c r="AH672" s="304">
        <f t="shared" ca="1" si="318"/>
        <v>-8.6909745126855409</v>
      </c>
    </row>
    <row r="673" spans="1:34" x14ac:dyDescent="0.2">
      <c r="A673" s="347">
        <f t="shared" ca="1" si="296"/>
        <v>1E-4</v>
      </c>
      <c r="B673" s="304">
        <f t="shared" ca="1" si="297"/>
        <v>31.929200000000094</v>
      </c>
      <c r="D673" s="306">
        <f t="shared" ca="1" si="298"/>
        <v>-0.70259285495731016</v>
      </c>
      <c r="E673" s="307">
        <f t="shared" ca="1" si="299"/>
        <v>-1.1474440579822911</v>
      </c>
      <c r="F673" s="304">
        <f t="shared" ca="1" si="300"/>
        <v>1.345460733739908</v>
      </c>
      <c r="G673" s="306">
        <f t="shared" ca="1" si="301"/>
        <v>8.3128987651100861</v>
      </c>
      <c r="H673" s="307">
        <f t="shared" ca="1" si="302"/>
        <v>-102.49412490974183</v>
      </c>
      <c r="I673" s="304">
        <f t="shared" ca="1" si="303"/>
        <v>102.83068572606491</v>
      </c>
      <c r="J673" s="306">
        <f t="shared" ca="1" si="304"/>
        <v>706.74279346460708</v>
      </c>
      <c r="K673" s="307">
        <f t="shared" ca="1" si="305"/>
        <v>-9.85495681414492</v>
      </c>
      <c r="L673" s="304">
        <f t="shared" ca="1" si="290"/>
        <v>706.81149982719216</v>
      </c>
      <c r="M673" s="306">
        <f t="shared" ca="1" si="306"/>
        <v>-1.4898673719732205</v>
      </c>
      <c r="N673" s="304">
        <f t="shared" ca="1" si="307"/>
        <v>-85.363112448313046</v>
      </c>
      <c r="P673" s="310">
        <f t="shared" ca="1" si="308"/>
        <v>23</v>
      </c>
      <c r="Q673" s="304">
        <f t="shared" ca="1" si="309"/>
        <v>0</v>
      </c>
      <c r="R673" s="306">
        <f t="shared" ca="1" si="310"/>
        <v>0</v>
      </c>
      <c r="S673" s="307">
        <f t="shared" ca="1" si="311"/>
        <v>3.0549999999999997</v>
      </c>
      <c r="T673" s="304">
        <f t="shared" ca="1" si="291"/>
        <v>29.969549999999998</v>
      </c>
      <c r="U673" s="311">
        <f t="shared" ca="1" si="292"/>
        <v>0</v>
      </c>
      <c r="V673" s="306">
        <f t="shared" ca="1" si="293"/>
        <v>1.2262078273640586</v>
      </c>
      <c r="W673" s="304">
        <f t="shared" ca="1" si="294"/>
        <v>26.551093818707983</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1.0868898485583802</v>
      </c>
      <c r="AH673" s="304">
        <f t="shared" ca="1" si="318"/>
        <v>-8.6910017931434922</v>
      </c>
    </row>
    <row r="674" spans="1:34" x14ac:dyDescent="0.2">
      <c r="A674" s="347">
        <f t="shared" ca="1" si="296"/>
        <v>1E-4</v>
      </c>
      <c r="B674" s="304">
        <f t="shared" ca="1" si="297"/>
        <v>31.929300000000094</v>
      </c>
      <c r="D674" s="306">
        <f t="shared" ca="1" si="298"/>
        <v>-0.70258837953124964</v>
      </c>
      <c r="E674" s="307">
        <f t="shared" ca="1" si="299"/>
        <v>-1.147416325332161</v>
      </c>
      <c r="F674" s="304">
        <f t="shared" ca="1" si="300"/>
        <v>1.345434745608685</v>
      </c>
      <c r="G674" s="306">
        <f t="shared" ca="1" si="301"/>
        <v>8.3128285062721332</v>
      </c>
      <c r="H674" s="307">
        <f t="shared" ca="1" si="302"/>
        <v>-102.49423965137436</v>
      </c>
      <c r="I674" s="304">
        <f t="shared" ca="1" si="303"/>
        <v>102.8307944124135</v>
      </c>
      <c r="J674" s="306">
        <f t="shared" ca="1" si="304"/>
        <v>706.74279346460708</v>
      </c>
      <c r="K674" s="307">
        <f t="shared" ca="1" si="305"/>
        <v>-9.8652062323729766</v>
      </c>
      <c r="L674" s="304">
        <f t="shared" ca="1" si="290"/>
        <v>706.81164280744804</v>
      </c>
      <c r="M674" s="306">
        <f t="shared" ca="1" si="306"/>
        <v>-1.4898681431884127</v>
      </c>
      <c r="N674" s="304">
        <f t="shared" ca="1" si="307"/>
        <v>-85.363156635688654</v>
      </c>
      <c r="P674" s="310">
        <f t="shared" ca="1" si="308"/>
        <v>23</v>
      </c>
      <c r="Q674" s="304">
        <f t="shared" ca="1" si="309"/>
        <v>0</v>
      </c>
      <c r="R674" s="306">
        <f t="shared" ca="1" si="310"/>
        <v>0</v>
      </c>
      <c r="S674" s="307">
        <f t="shared" ca="1" si="311"/>
        <v>3.0549999999999997</v>
      </c>
      <c r="T674" s="304">
        <f t="shared" ca="1" si="291"/>
        <v>29.969549999999998</v>
      </c>
      <c r="U674" s="311">
        <f t="shared" ca="1" si="292"/>
        <v>0</v>
      </c>
      <c r="V674" s="306">
        <f t="shared" ca="1" si="293"/>
        <v>1.2262090841566939</v>
      </c>
      <c r="W674" s="304">
        <f t="shared" ca="1" si="294"/>
        <v>26.551177158218167</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1.0868631800940776</v>
      </c>
      <c r="AH674" s="304">
        <f t="shared" ca="1" si="318"/>
        <v>-8.6910290732268365</v>
      </c>
    </row>
    <row r="675" spans="1:34" x14ac:dyDescent="0.2">
      <c r="A675" s="347">
        <f t="shared" ca="1" si="296"/>
        <v>1E-4</v>
      </c>
      <c r="B675" s="304">
        <f t="shared" ca="1" si="297"/>
        <v>31.929400000000093</v>
      </c>
      <c r="D675" s="306">
        <f t="shared" ca="1" si="298"/>
        <v>-0.70258390410313565</v>
      </c>
      <c r="E675" s="307">
        <f t="shared" ca="1" si="299"/>
        <v>-1.1473885930628906</v>
      </c>
      <c r="F675" s="304">
        <f t="shared" ca="1" si="300"/>
        <v>1.3454087578857377</v>
      </c>
      <c r="G675" s="306">
        <f t="shared" ca="1" si="301"/>
        <v>8.3127582478817228</v>
      </c>
      <c r="H675" s="307">
        <f t="shared" ca="1" si="302"/>
        <v>-102.49435439023367</v>
      </c>
      <c r="I675" s="304">
        <f t="shared" ca="1" si="303"/>
        <v>102.83090309609528</v>
      </c>
      <c r="J675" s="306">
        <f t="shared" ca="1" si="304"/>
        <v>706.74279346460708</v>
      </c>
      <c r="K675" s="307">
        <f t="shared" ca="1" si="305"/>
        <v>-9.8754556620750567</v>
      </c>
      <c r="L675" s="304">
        <f t="shared" ca="1" si="290"/>
        <v>706.81178593646121</v>
      </c>
      <c r="M675" s="306">
        <f t="shared" ca="1" si="306"/>
        <v>-1.4898689143954567</v>
      </c>
      <c r="N675" s="304">
        <f t="shared" ca="1" si="307"/>
        <v>-85.363200822597406</v>
      </c>
      <c r="P675" s="310">
        <f t="shared" ca="1" si="308"/>
        <v>23</v>
      </c>
      <c r="Q675" s="304">
        <f t="shared" ca="1" si="309"/>
        <v>0</v>
      </c>
      <c r="R675" s="306">
        <f t="shared" ca="1" si="310"/>
        <v>0</v>
      </c>
      <c r="S675" s="307">
        <f t="shared" ca="1" si="311"/>
        <v>3.0549999999999997</v>
      </c>
      <c r="T675" s="304">
        <f t="shared" ca="1" si="291"/>
        <v>29.969549999999998</v>
      </c>
      <c r="U675" s="311">
        <f t="shared" ca="1" si="292"/>
        <v>0</v>
      </c>
      <c r="V675" s="306">
        <f t="shared" ca="1" si="293"/>
        <v>1.2262103409520244</v>
      </c>
      <c r="W675" s="304">
        <f t="shared" ca="1" si="294"/>
        <v>26.551260496583932</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1.0868365119921055</v>
      </c>
      <c r="AH675" s="304">
        <f t="shared" ca="1" si="318"/>
        <v>-8.6910563529355702</v>
      </c>
    </row>
    <row r="676" spans="1:34" x14ac:dyDescent="0.2">
      <c r="A676" s="347">
        <f t="shared" ca="1" si="296"/>
        <v>1E-4</v>
      </c>
      <c r="B676" s="304">
        <f t="shared" ca="1" si="297"/>
        <v>31.929500000000093</v>
      </c>
      <c r="D676" s="306">
        <f t="shared" ca="1" si="298"/>
        <v>-0.7025794286729663</v>
      </c>
      <c r="E676" s="307">
        <f t="shared" ca="1" si="299"/>
        <v>-1.147360861174473</v>
      </c>
      <c r="F676" s="304">
        <f t="shared" ca="1" si="300"/>
        <v>1.3453827705710595</v>
      </c>
      <c r="G676" s="306">
        <f t="shared" ca="1" si="301"/>
        <v>8.3126879899388548</v>
      </c>
      <c r="H676" s="307">
        <f t="shared" ca="1" si="302"/>
        <v>-102.49446912631979</v>
      </c>
      <c r="I676" s="304">
        <f t="shared" ca="1" si="303"/>
        <v>102.83101177711028</v>
      </c>
      <c r="J676" s="306">
        <f t="shared" ca="1" si="304"/>
        <v>706.74279346460708</v>
      </c>
      <c r="K676" s="307">
        <f t="shared" ca="1" si="305"/>
        <v>-9.8857051032508849</v>
      </c>
      <c r="L676" s="304">
        <f t="shared" ca="1" si="290"/>
        <v>706.81192921423212</v>
      </c>
      <c r="M676" s="306">
        <f t="shared" ca="1" si="306"/>
        <v>-1.4898696855943523</v>
      </c>
      <c r="N676" s="304">
        <f t="shared" ca="1" si="307"/>
        <v>-85.363245009039289</v>
      </c>
      <c r="P676" s="310">
        <f t="shared" ca="1" si="308"/>
        <v>23</v>
      </c>
      <c r="Q676" s="304">
        <f t="shared" ca="1" si="309"/>
        <v>0</v>
      </c>
      <c r="R676" s="306">
        <f t="shared" ca="1" si="310"/>
        <v>0</v>
      </c>
      <c r="S676" s="307">
        <f t="shared" ca="1" si="311"/>
        <v>3.0549999999999997</v>
      </c>
      <c r="T676" s="304">
        <f t="shared" ca="1" si="291"/>
        <v>29.969549999999998</v>
      </c>
      <c r="U676" s="311">
        <f t="shared" ca="1" si="292"/>
        <v>0</v>
      </c>
      <c r="V676" s="306">
        <f t="shared" ca="1" si="293"/>
        <v>1.2262115977500512</v>
      </c>
      <c r="W676" s="304">
        <f t="shared" ca="1" si="294"/>
        <v>26.551343833805294</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1.0868098442524587</v>
      </c>
      <c r="AH676" s="304">
        <f t="shared" ca="1" si="318"/>
        <v>-8.6910836322697005</v>
      </c>
    </row>
    <row r="677" spans="1:34" x14ac:dyDescent="0.2">
      <c r="A677" s="347">
        <f t="shared" ca="1" si="296"/>
        <v>1E-4</v>
      </c>
      <c r="B677" s="304">
        <f t="shared" ca="1" si="297"/>
        <v>31.929600000000093</v>
      </c>
      <c r="D677" s="306">
        <f t="shared" ca="1" si="298"/>
        <v>-0.70257495324074526</v>
      </c>
      <c r="E677" s="307">
        <f t="shared" ca="1" si="299"/>
        <v>-1.147333129666908</v>
      </c>
      <c r="F677" s="304">
        <f t="shared" ca="1" si="300"/>
        <v>1.3453567836646521</v>
      </c>
      <c r="G677" s="306">
        <f t="shared" ca="1" si="301"/>
        <v>8.3126177324435311</v>
      </c>
      <c r="H677" s="307">
        <f t="shared" ca="1" si="302"/>
        <v>-102.49458385963275</v>
      </c>
      <c r="I677" s="304">
        <f t="shared" ca="1" si="303"/>
        <v>102.83112045545855</v>
      </c>
      <c r="J677" s="306">
        <f t="shared" ca="1" si="304"/>
        <v>706.74279346460708</v>
      </c>
      <c r="K677" s="307">
        <f t="shared" ca="1" si="305"/>
        <v>-9.8959545559001825</v>
      </c>
      <c r="L677" s="304">
        <f t="shared" ca="1" si="290"/>
        <v>706.81207264076124</v>
      </c>
      <c r="M677" s="306">
        <f t="shared" ca="1" si="306"/>
        <v>-1.4898704567850998</v>
      </c>
      <c r="N677" s="304">
        <f t="shared" ca="1" si="307"/>
        <v>-85.363289195014318</v>
      </c>
      <c r="P677" s="310">
        <f t="shared" ca="1" si="308"/>
        <v>23</v>
      </c>
      <c r="Q677" s="304">
        <f t="shared" ca="1" si="309"/>
        <v>0</v>
      </c>
      <c r="R677" s="306">
        <f t="shared" ca="1" si="310"/>
        <v>0</v>
      </c>
      <c r="S677" s="307">
        <f t="shared" ca="1" si="311"/>
        <v>3.0549999999999997</v>
      </c>
      <c r="T677" s="304">
        <f t="shared" ca="1" si="291"/>
        <v>29.969549999999998</v>
      </c>
      <c r="U677" s="311">
        <f t="shared" ca="1" si="292"/>
        <v>0</v>
      </c>
      <c r="V677" s="306">
        <f t="shared" ca="1" si="293"/>
        <v>1.2262128545507738</v>
      </c>
      <c r="W677" s="304">
        <f t="shared" ca="1" si="294"/>
        <v>26.551427169882288</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1.0867831768751373</v>
      </c>
      <c r="AH677" s="304">
        <f t="shared" ca="1" si="318"/>
        <v>-8.6911109112292291</v>
      </c>
    </row>
    <row r="678" spans="1:34" x14ac:dyDescent="0.2">
      <c r="A678" s="347">
        <f t="shared" ca="1" si="296"/>
        <v>1E-4</v>
      </c>
      <c r="B678" s="304">
        <f t="shared" ca="1" si="297"/>
        <v>31.929700000000093</v>
      </c>
      <c r="D678" s="306">
        <f t="shared" ca="1" si="298"/>
        <v>-0.70257047780647308</v>
      </c>
      <c r="E678" s="307">
        <f t="shared" ca="1" si="299"/>
        <v>-1.1473053985401798</v>
      </c>
      <c r="F678" s="304">
        <f t="shared" ca="1" si="300"/>
        <v>1.3453307971665023</v>
      </c>
      <c r="G678" s="306">
        <f t="shared" ca="1" si="301"/>
        <v>8.3125474753957498</v>
      </c>
      <c r="H678" s="307">
        <f t="shared" ca="1" si="302"/>
        <v>-102.4946985901726</v>
      </c>
      <c r="I678" s="304">
        <f t="shared" ca="1" si="303"/>
        <v>102.83122913114011</v>
      </c>
      <c r="J678" s="306">
        <f t="shared" ca="1" si="304"/>
        <v>706.74279346460708</v>
      </c>
      <c r="K678" s="307">
        <f t="shared" ca="1" si="305"/>
        <v>-9.9062040200226722</v>
      </c>
      <c r="L678" s="304">
        <f t="shared" ca="1" si="290"/>
        <v>706.8122162160488</v>
      </c>
      <c r="M678" s="306">
        <f t="shared" ca="1" si="306"/>
        <v>-1.4898712279676993</v>
      </c>
      <c r="N678" s="304">
        <f t="shared" ca="1" si="307"/>
        <v>-85.363333380522505</v>
      </c>
      <c r="P678" s="310">
        <f t="shared" ca="1" si="308"/>
        <v>23</v>
      </c>
      <c r="Q678" s="304">
        <f t="shared" ca="1" si="309"/>
        <v>0</v>
      </c>
      <c r="R678" s="306">
        <f t="shared" ca="1" si="310"/>
        <v>0</v>
      </c>
      <c r="S678" s="307">
        <f t="shared" ca="1" si="311"/>
        <v>3.0549999999999997</v>
      </c>
      <c r="T678" s="304">
        <f t="shared" ca="1" si="291"/>
        <v>29.969549999999998</v>
      </c>
      <c r="U678" s="311">
        <f t="shared" ca="1" si="292"/>
        <v>0</v>
      </c>
      <c r="V678" s="306">
        <f t="shared" ca="1" si="293"/>
        <v>1.2262141113541918</v>
      </c>
      <c r="W678" s="304">
        <f t="shared" ca="1" si="294"/>
        <v>26.551510504814878</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1.0867565098601268</v>
      </c>
      <c r="AH678" s="304">
        <f t="shared" ca="1" si="318"/>
        <v>-8.6911381898141702</v>
      </c>
    </row>
    <row r="679" spans="1:34" x14ac:dyDescent="0.2">
      <c r="A679" s="347">
        <f t="shared" ca="1" si="296"/>
        <v>1E-4</v>
      </c>
      <c r="B679" s="304">
        <f t="shared" ca="1" si="297"/>
        <v>31.929800000000093</v>
      </c>
      <c r="D679" s="306">
        <f t="shared" ca="1" si="298"/>
        <v>-0.70256600237014866</v>
      </c>
      <c r="E679" s="307">
        <f t="shared" ca="1" si="299"/>
        <v>-1.1472776677943006</v>
      </c>
      <c r="F679" s="304">
        <f t="shared" ca="1" si="300"/>
        <v>1.3453048110766204</v>
      </c>
      <c r="G679" s="306">
        <f t="shared" ca="1" si="301"/>
        <v>8.3124772187955127</v>
      </c>
      <c r="H679" s="307">
        <f t="shared" ca="1" si="302"/>
        <v>-102.49481331793939</v>
      </c>
      <c r="I679" s="304">
        <f t="shared" ca="1" si="303"/>
        <v>102.83133780415501</v>
      </c>
      <c r="J679" s="306">
        <f t="shared" ca="1" si="304"/>
        <v>706.74279346460708</v>
      </c>
      <c r="K679" s="307">
        <f t="shared" ca="1" si="305"/>
        <v>-9.916453495618077</v>
      </c>
      <c r="L679" s="304">
        <f t="shared" ca="1" si="290"/>
        <v>706.81235994009546</v>
      </c>
      <c r="M679" s="306">
        <f t="shared" ca="1" si="306"/>
        <v>-1.489871999142151</v>
      </c>
      <c r="N679" s="304">
        <f t="shared" ca="1" si="307"/>
        <v>-85.363377565563852</v>
      </c>
      <c r="P679" s="310">
        <f t="shared" ca="1" si="308"/>
        <v>23</v>
      </c>
      <c r="Q679" s="304">
        <f t="shared" ca="1" si="309"/>
        <v>0</v>
      </c>
      <c r="R679" s="306">
        <f t="shared" ca="1" si="310"/>
        <v>0</v>
      </c>
      <c r="S679" s="307">
        <f t="shared" ca="1" si="311"/>
        <v>3.0549999999999997</v>
      </c>
      <c r="T679" s="304">
        <f t="shared" ca="1" si="291"/>
        <v>29.969549999999998</v>
      </c>
      <c r="U679" s="311">
        <f t="shared" ca="1" si="292"/>
        <v>0</v>
      </c>
      <c r="V679" s="306">
        <f t="shared" ca="1" si="293"/>
        <v>1.2262153681603054</v>
      </c>
      <c r="W679" s="304">
        <f t="shared" ca="1" si="294"/>
        <v>26.551593838603115</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1.0867298432074399</v>
      </c>
      <c r="AH679" s="304">
        <f t="shared" ca="1" si="318"/>
        <v>-8.6911654680245114</v>
      </c>
    </row>
    <row r="680" spans="1:34" x14ac:dyDescent="0.2">
      <c r="A680" s="347">
        <f t="shared" ca="1" si="296"/>
        <v>1E-4</v>
      </c>
      <c r="B680" s="304">
        <f t="shared" ca="1" si="297"/>
        <v>31.929900000000092</v>
      </c>
      <c r="D680" s="306">
        <f t="shared" ca="1" si="298"/>
        <v>-0.70256152693177454</v>
      </c>
      <c r="E680" s="307">
        <f t="shared" ca="1" si="299"/>
        <v>-1.1472499374292564</v>
      </c>
      <c r="F680" s="304">
        <f t="shared" ca="1" si="300"/>
        <v>1.3452788253949957</v>
      </c>
      <c r="G680" s="306">
        <f t="shared" ca="1" si="301"/>
        <v>8.3124069626428199</v>
      </c>
      <c r="H680" s="307">
        <f t="shared" ca="1" si="302"/>
        <v>-102.49492804293313</v>
      </c>
      <c r="I680" s="304">
        <f t="shared" ca="1" si="303"/>
        <v>102.83144647450328</v>
      </c>
      <c r="J680" s="306">
        <f t="shared" ca="1" si="304"/>
        <v>706.74279346460708</v>
      </c>
      <c r="K680" s="307">
        <f t="shared" ca="1" si="305"/>
        <v>-9.9267029826861197</v>
      </c>
      <c r="L680" s="304">
        <f t="shared" ca="1" si="290"/>
        <v>706.81250381290135</v>
      </c>
      <c r="M680" s="306">
        <f t="shared" ca="1" si="306"/>
        <v>-1.4898727703084547</v>
      </c>
      <c r="N680" s="304">
        <f t="shared" ca="1" si="307"/>
        <v>-85.363421750138357</v>
      </c>
      <c r="P680" s="310">
        <f t="shared" ca="1" si="308"/>
        <v>23</v>
      </c>
      <c r="Q680" s="304">
        <f t="shared" ca="1" si="309"/>
        <v>0</v>
      </c>
      <c r="R680" s="306">
        <f t="shared" ca="1" si="310"/>
        <v>0</v>
      </c>
      <c r="S680" s="307">
        <f t="shared" ca="1" si="311"/>
        <v>3.0549999999999997</v>
      </c>
      <c r="T680" s="304">
        <f t="shared" ca="1" si="291"/>
        <v>29.969549999999998</v>
      </c>
      <c r="U680" s="311">
        <f t="shared" ca="1" si="292"/>
        <v>0</v>
      </c>
      <c r="V680" s="306">
        <f t="shared" ca="1" si="293"/>
        <v>1.2262166249691149</v>
      </c>
      <c r="W680" s="304">
        <f t="shared" ca="1" si="294"/>
        <v>26.551677171246975</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1.0867031769170623</v>
      </c>
      <c r="AH680" s="304">
        <f t="shared" ca="1" si="318"/>
        <v>-8.6911927458602669</v>
      </c>
    </row>
    <row r="681" spans="1:34" x14ac:dyDescent="0.2">
      <c r="A681" s="347">
        <f t="shared" ca="1" si="296"/>
        <v>1E-4</v>
      </c>
      <c r="B681" s="304">
        <f t="shared" ca="1" si="297"/>
        <v>31.930000000000092</v>
      </c>
      <c r="D681" s="306">
        <f t="shared" ca="1" si="298"/>
        <v>-0.70255705149135195</v>
      </c>
      <c r="E681" s="307">
        <f t="shared" ca="1" si="299"/>
        <v>-1.1472222074450524</v>
      </c>
      <c r="F681" s="304">
        <f t="shared" ca="1" si="300"/>
        <v>1.3452528401216335</v>
      </c>
      <c r="G681" s="306">
        <f t="shared" ca="1" si="301"/>
        <v>8.3123367069376712</v>
      </c>
      <c r="H681" s="307">
        <f t="shared" ca="1" si="302"/>
        <v>-102.49504276515387</v>
      </c>
      <c r="I681" s="304">
        <f t="shared" ca="1" si="303"/>
        <v>102.83155514218495</v>
      </c>
      <c r="J681" s="306">
        <f t="shared" ca="1" si="304"/>
        <v>706.74279346460708</v>
      </c>
      <c r="K681" s="307">
        <f t="shared" ca="1" si="305"/>
        <v>-9.9369524812265233</v>
      </c>
      <c r="L681" s="304">
        <f t="shared" ca="1" si="290"/>
        <v>706.81264783446716</v>
      </c>
      <c r="M681" s="306">
        <f t="shared" ca="1" si="306"/>
        <v>-1.4898735414666109</v>
      </c>
      <c r="N681" s="304">
        <f t="shared" ca="1" si="307"/>
        <v>-85.363465934246051</v>
      </c>
      <c r="P681" s="310">
        <f t="shared" ca="1" si="308"/>
        <v>23</v>
      </c>
      <c r="Q681" s="304">
        <f t="shared" ca="1" si="309"/>
        <v>0</v>
      </c>
      <c r="R681" s="306">
        <f t="shared" ca="1" si="310"/>
        <v>0</v>
      </c>
      <c r="S681" s="307">
        <f t="shared" ca="1" si="311"/>
        <v>3.0549999999999997</v>
      </c>
      <c r="T681" s="304">
        <f t="shared" ca="1" si="291"/>
        <v>29.969549999999998</v>
      </c>
      <c r="U681" s="311">
        <f t="shared" ca="1" si="292"/>
        <v>0</v>
      </c>
      <c r="V681" s="306">
        <f t="shared" ca="1" si="293"/>
        <v>1.2262178817806197</v>
      </c>
      <c r="W681" s="304">
        <f t="shared" ca="1" si="294"/>
        <v>26.551760502746493</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1.0866765109889958</v>
      </c>
      <c r="AH681" s="304">
        <f t="shared" ca="1" si="318"/>
        <v>-8.6912200233214332</v>
      </c>
    </row>
    <row r="682" spans="1:34" x14ac:dyDescent="0.2">
      <c r="A682" s="347">
        <f t="shared" ca="1" si="296"/>
        <v>1E-4</v>
      </c>
      <c r="B682" s="304">
        <f t="shared" ca="1" si="297"/>
        <v>31.930100000000092</v>
      </c>
      <c r="D682" s="306">
        <f t="shared" ca="1" si="298"/>
        <v>-0.70255257604887944</v>
      </c>
      <c r="E682" s="307">
        <f t="shared" ca="1" si="299"/>
        <v>-1.1471944778416763</v>
      </c>
      <c r="F682" s="304">
        <f t="shared" ca="1" si="300"/>
        <v>1.3452268552565225</v>
      </c>
      <c r="G682" s="306">
        <f t="shared" ca="1" si="301"/>
        <v>8.3122664516800668</v>
      </c>
      <c r="H682" s="307">
        <f t="shared" ca="1" si="302"/>
        <v>-102.49515748460165</v>
      </c>
      <c r="I682" s="304">
        <f t="shared" ca="1" si="303"/>
        <v>102.83166380720006</v>
      </c>
      <c r="J682" s="306">
        <f t="shared" ca="1" si="304"/>
        <v>706.74279346460708</v>
      </c>
      <c r="K682" s="307">
        <f t="shared" ca="1" si="305"/>
        <v>-9.9472019912390106</v>
      </c>
      <c r="L682" s="304">
        <f t="shared" ca="1" si="290"/>
        <v>706.81279200479298</v>
      </c>
      <c r="M682" s="306">
        <f t="shared" ca="1" si="306"/>
        <v>-1.4898743126166194</v>
      </c>
      <c r="N682" s="304">
        <f t="shared" ca="1" si="307"/>
        <v>-85.363510117886904</v>
      </c>
      <c r="P682" s="310">
        <f t="shared" ca="1" si="308"/>
        <v>23</v>
      </c>
      <c r="Q682" s="304">
        <f t="shared" ca="1" si="309"/>
        <v>0</v>
      </c>
      <c r="R682" s="306">
        <f t="shared" ca="1" si="310"/>
        <v>0</v>
      </c>
      <c r="S682" s="307">
        <f t="shared" ca="1" si="311"/>
        <v>3.0549999999999997</v>
      </c>
      <c r="T682" s="304">
        <f t="shared" ca="1" si="291"/>
        <v>29.969549999999998</v>
      </c>
      <c r="U682" s="311">
        <f t="shared" ca="1" si="292"/>
        <v>0</v>
      </c>
      <c r="V682" s="306">
        <f t="shared" ca="1" si="293"/>
        <v>1.2262191385948198</v>
      </c>
      <c r="W682" s="304">
        <f t="shared" ca="1" si="294"/>
        <v>26.551843833101657</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1.086649845423235</v>
      </c>
      <c r="AH682" s="304">
        <f t="shared" ca="1" si="318"/>
        <v>-8.6912473004080191</v>
      </c>
    </row>
    <row r="683" spans="1:34" x14ac:dyDescent="0.2">
      <c r="A683" s="347">
        <f t="shared" ca="1" si="296"/>
        <v>1E-4</v>
      </c>
      <c r="B683" s="304">
        <f t="shared" ca="1" si="297"/>
        <v>31.930200000000092</v>
      </c>
      <c r="D683" s="306">
        <f t="shared" ca="1" si="298"/>
        <v>-0.7025481006043599</v>
      </c>
      <c r="E683" s="307">
        <f t="shared" ca="1" si="299"/>
        <v>-1.147166748619135</v>
      </c>
      <c r="F683" s="304">
        <f t="shared" ca="1" si="300"/>
        <v>1.3452008707996703</v>
      </c>
      <c r="G683" s="306">
        <f t="shared" ca="1" si="301"/>
        <v>8.3121961968700067</v>
      </c>
      <c r="H683" s="307">
        <f t="shared" ca="1" si="302"/>
        <v>-102.49527220127651</v>
      </c>
      <c r="I683" s="304">
        <f t="shared" ca="1" si="303"/>
        <v>102.83177246954865</v>
      </c>
      <c r="J683" s="306">
        <f t="shared" ca="1" si="304"/>
        <v>706.74279346460708</v>
      </c>
      <c r="K683" s="307">
        <f t="shared" ca="1" si="305"/>
        <v>-9.9574515127233045</v>
      </c>
      <c r="L683" s="304">
        <f t="shared" ca="1" si="290"/>
        <v>706.81293632387951</v>
      </c>
      <c r="M683" s="306">
        <f t="shared" ca="1" si="306"/>
        <v>-1.4898750837584804</v>
      </c>
      <c r="N683" s="304">
        <f t="shared" ca="1" si="307"/>
        <v>-85.363554301060958</v>
      </c>
      <c r="P683" s="310">
        <f t="shared" ca="1" si="308"/>
        <v>23</v>
      </c>
      <c r="Q683" s="304">
        <f t="shared" ca="1" si="309"/>
        <v>0</v>
      </c>
      <c r="R683" s="306">
        <f t="shared" ca="1" si="310"/>
        <v>0</v>
      </c>
      <c r="S683" s="307">
        <f t="shared" ca="1" si="311"/>
        <v>3.0549999999999997</v>
      </c>
      <c r="T683" s="304">
        <f t="shared" ca="1" si="291"/>
        <v>29.969549999999998</v>
      </c>
      <c r="U683" s="311">
        <f t="shared" ca="1" si="292"/>
        <v>0</v>
      </c>
      <c r="V683" s="306">
        <f t="shared" ca="1" si="293"/>
        <v>1.2262203954117157</v>
      </c>
      <c r="W683" s="304">
        <f t="shared" ca="1" si="294"/>
        <v>26.551927162312492</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1.0866231802197852</v>
      </c>
      <c r="AH683" s="304">
        <f t="shared" ca="1" si="318"/>
        <v>-8.6912745771200193</v>
      </c>
    </row>
    <row r="684" spans="1:34" x14ac:dyDescent="0.2">
      <c r="A684" s="347">
        <f t="shared" ca="1" si="296"/>
        <v>1E-4</v>
      </c>
      <c r="B684" s="304">
        <f t="shared" ca="1" si="297"/>
        <v>31.930300000000091</v>
      </c>
      <c r="D684" s="306">
        <f t="shared" ca="1" si="298"/>
        <v>-0.70254362515779378</v>
      </c>
      <c r="E684" s="307">
        <f t="shared" ca="1" si="299"/>
        <v>-1.1471390197774181</v>
      </c>
      <c r="F684" s="304">
        <f t="shared" ca="1" si="300"/>
        <v>1.3451748867510687</v>
      </c>
      <c r="G684" s="306">
        <f t="shared" ca="1" si="301"/>
        <v>8.3121259425074907</v>
      </c>
      <c r="H684" s="307">
        <f t="shared" ca="1" si="302"/>
        <v>-102.49538691517849</v>
      </c>
      <c r="I684" s="304">
        <f t="shared" ca="1" si="303"/>
        <v>102.83188112923078</v>
      </c>
      <c r="J684" s="306">
        <f t="shared" ca="1" si="304"/>
        <v>706.74279346460708</v>
      </c>
      <c r="K684" s="307">
        <f t="shared" ca="1" si="305"/>
        <v>-9.967701045679128</v>
      </c>
      <c r="L684" s="304">
        <f t="shared" ca="1" si="290"/>
        <v>706.81308079172697</v>
      </c>
      <c r="M684" s="306">
        <f t="shared" ca="1" si="306"/>
        <v>-1.489875854892194</v>
      </c>
      <c r="N684" s="304">
        <f t="shared" ca="1" si="307"/>
        <v>-85.363598483768186</v>
      </c>
      <c r="P684" s="310">
        <f t="shared" ca="1" si="308"/>
        <v>23</v>
      </c>
      <c r="Q684" s="304">
        <f t="shared" ca="1" si="309"/>
        <v>0</v>
      </c>
      <c r="R684" s="306">
        <f t="shared" ca="1" si="310"/>
        <v>0</v>
      </c>
      <c r="S684" s="307">
        <f t="shared" ca="1" si="311"/>
        <v>3.0549999999999997</v>
      </c>
      <c r="T684" s="304">
        <f t="shared" ca="1" si="291"/>
        <v>29.969549999999998</v>
      </c>
      <c r="U684" s="311">
        <f t="shared" ca="1" si="292"/>
        <v>0</v>
      </c>
      <c r="V684" s="306">
        <f t="shared" ca="1" si="293"/>
        <v>1.226221652231307</v>
      </c>
      <c r="W684" s="304">
        <f t="shared" ca="1" si="294"/>
        <v>26.552010490379015</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1.0865965153786341</v>
      </c>
      <c r="AH684" s="304">
        <f t="shared" ca="1" si="318"/>
        <v>-8.6913018534574444</v>
      </c>
    </row>
    <row r="685" spans="1:34" x14ac:dyDescent="0.2">
      <c r="A685" s="347">
        <f t="shared" ca="1" si="296"/>
        <v>1E-4</v>
      </c>
      <c r="B685" s="304">
        <f t="shared" ca="1" si="297"/>
        <v>31.930400000000091</v>
      </c>
      <c r="D685" s="306">
        <f t="shared" ca="1" si="298"/>
        <v>-0.7025391497091833</v>
      </c>
      <c r="E685" s="307">
        <f t="shared" ca="1" si="299"/>
        <v>-1.14711129131652</v>
      </c>
      <c r="F685" s="304">
        <f t="shared" ca="1" si="300"/>
        <v>1.3451489031107138</v>
      </c>
      <c r="G685" s="306">
        <f t="shared" ca="1" si="301"/>
        <v>8.312055688592519</v>
      </c>
      <c r="H685" s="307">
        <f t="shared" ca="1" si="302"/>
        <v>-102.49550162630761</v>
      </c>
      <c r="I685" s="304">
        <f t="shared" ca="1" si="303"/>
        <v>102.83198978624644</v>
      </c>
      <c r="J685" s="306">
        <f t="shared" ca="1" si="304"/>
        <v>706.74279346460708</v>
      </c>
      <c r="K685" s="307">
        <f t="shared" ca="1" si="305"/>
        <v>-9.977950590106202</v>
      </c>
      <c r="L685" s="304">
        <f t="shared" ca="1" si="290"/>
        <v>706.81322540833582</v>
      </c>
      <c r="M685" s="306">
        <f t="shared" ca="1" si="306"/>
        <v>-1.4898766260177605</v>
      </c>
      <c r="N685" s="304">
        <f t="shared" ca="1" si="307"/>
        <v>-85.363642666008616</v>
      </c>
      <c r="P685" s="310">
        <f t="shared" ca="1" si="308"/>
        <v>23</v>
      </c>
      <c r="Q685" s="304">
        <f t="shared" ca="1" si="309"/>
        <v>0</v>
      </c>
      <c r="R685" s="306">
        <f t="shared" ca="1" si="310"/>
        <v>0</v>
      </c>
      <c r="S685" s="307">
        <f t="shared" ca="1" si="311"/>
        <v>3.0549999999999997</v>
      </c>
      <c r="T685" s="304">
        <f t="shared" ca="1" si="291"/>
        <v>29.969549999999998</v>
      </c>
      <c r="U685" s="311">
        <f t="shared" ca="1" si="292"/>
        <v>0</v>
      </c>
      <c r="V685" s="306">
        <f t="shared" ca="1" si="293"/>
        <v>1.2262229090535937</v>
      </c>
      <c r="W685" s="304">
        <f t="shared" ca="1" si="294"/>
        <v>26.552093817301206</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1.0865698508997781</v>
      </c>
      <c r="AH685" s="304">
        <f t="shared" ca="1" si="318"/>
        <v>-8.6913291294202999</v>
      </c>
    </row>
    <row r="686" spans="1:34" x14ac:dyDescent="0.2">
      <c r="A686" s="347">
        <f t="shared" ca="1" si="296"/>
        <v>1E-4</v>
      </c>
      <c r="B686" s="304">
        <f t="shared" ca="1" si="297"/>
        <v>31.930500000000091</v>
      </c>
      <c r="D686" s="306">
        <f t="shared" ca="1" si="298"/>
        <v>-0.70253467425852545</v>
      </c>
      <c r="E686" s="307">
        <f t="shared" ca="1" si="299"/>
        <v>-1.1470835632364498</v>
      </c>
      <c r="F686" s="304">
        <f t="shared" ca="1" si="300"/>
        <v>1.3451229198786121</v>
      </c>
      <c r="G686" s="306">
        <f t="shared" ca="1" si="301"/>
        <v>8.3119854351250932</v>
      </c>
      <c r="H686" s="307">
        <f t="shared" ca="1" si="302"/>
        <v>-102.49561633466394</v>
      </c>
      <c r="I686" s="304">
        <f t="shared" ca="1" si="303"/>
        <v>102.83209844059567</v>
      </c>
      <c r="J686" s="306">
        <f t="shared" ca="1" si="304"/>
        <v>706.74279346460708</v>
      </c>
      <c r="K686" s="307">
        <f t="shared" ca="1" si="305"/>
        <v>-9.9882001460042513</v>
      </c>
      <c r="L686" s="304">
        <f t="shared" ca="1" si="290"/>
        <v>706.8133701737064</v>
      </c>
      <c r="M686" s="306">
        <f t="shared" ca="1" si="306"/>
        <v>-1.48987739713518</v>
      </c>
      <c r="N686" s="304">
        <f t="shared" ca="1" si="307"/>
        <v>-85.363686847782262</v>
      </c>
      <c r="P686" s="310">
        <f t="shared" ca="1" si="308"/>
        <v>23</v>
      </c>
      <c r="Q686" s="304">
        <f t="shared" ca="1" si="309"/>
        <v>0</v>
      </c>
      <c r="R686" s="306">
        <f t="shared" ca="1" si="310"/>
        <v>0</v>
      </c>
      <c r="S686" s="307">
        <f t="shared" ca="1" si="311"/>
        <v>3.0549999999999997</v>
      </c>
      <c r="T686" s="304">
        <f t="shared" ca="1" si="291"/>
        <v>29.969549999999998</v>
      </c>
      <c r="U686" s="311">
        <f t="shared" ca="1" si="292"/>
        <v>0</v>
      </c>
      <c r="V686" s="306">
        <f t="shared" ca="1" si="293"/>
        <v>1.2262241658785757</v>
      </c>
      <c r="W686" s="304">
        <f t="shared" ca="1" si="294"/>
        <v>26.552177143079103</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1.0865431867832225</v>
      </c>
      <c r="AH686" s="304">
        <f t="shared" ca="1" si="318"/>
        <v>-8.6913564050085785</v>
      </c>
    </row>
    <row r="687" spans="1:34" x14ac:dyDescent="0.2">
      <c r="A687" s="347">
        <f t="shared" ca="1" si="296"/>
        <v>1E-4</v>
      </c>
      <c r="B687" s="304">
        <f t="shared" ca="1" si="297"/>
        <v>31.930600000000091</v>
      </c>
      <c r="D687" s="306">
        <f t="shared" ca="1" si="298"/>
        <v>-0.70253019880582257</v>
      </c>
      <c r="E687" s="307">
        <f t="shared" ca="1" si="299"/>
        <v>-1.1470558355371896</v>
      </c>
      <c r="F687" s="304">
        <f t="shared" ca="1" si="300"/>
        <v>1.3450969370547494</v>
      </c>
      <c r="G687" s="306">
        <f t="shared" ca="1" si="301"/>
        <v>8.3119151821052135</v>
      </c>
      <c r="H687" s="307">
        <f t="shared" ca="1" si="302"/>
        <v>-102.49573104024749</v>
      </c>
      <c r="I687" s="304">
        <f t="shared" ca="1" si="303"/>
        <v>102.83220709227855</v>
      </c>
      <c r="J687" s="306">
        <f t="shared" ca="1" si="304"/>
        <v>706.74279346460708</v>
      </c>
      <c r="K687" s="307">
        <f t="shared" ca="1" si="305"/>
        <v>-9.998449713372997</v>
      </c>
      <c r="L687" s="304">
        <f t="shared" ca="1" si="290"/>
        <v>706.81351508783928</v>
      </c>
      <c r="M687" s="306">
        <f t="shared" ca="1" si="306"/>
        <v>-1.4898781682444524</v>
      </c>
      <c r="N687" s="304">
        <f t="shared" ca="1" si="307"/>
        <v>-85.363731029089109</v>
      </c>
      <c r="P687" s="310">
        <f t="shared" ca="1" si="308"/>
        <v>23</v>
      </c>
      <c r="Q687" s="304">
        <f t="shared" ca="1" si="309"/>
        <v>0</v>
      </c>
      <c r="R687" s="306">
        <f t="shared" ca="1" si="310"/>
        <v>0</v>
      </c>
      <c r="S687" s="307">
        <f t="shared" ca="1" si="311"/>
        <v>3.0549999999999997</v>
      </c>
      <c r="T687" s="304">
        <f t="shared" ca="1" si="291"/>
        <v>29.969549999999998</v>
      </c>
      <c r="U687" s="311">
        <f t="shared" ca="1" si="292"/>
        <v>0</v>
      </c>
      <c r="V687" s="306">
        <f t="shared" ca="1" si="293"/>
        <v>1.2262254227062537</v>
      </c>
      <c r="W687" s="304">
        <f t="shared" ca="1" si="294"/>
        <v>26.552260467712721</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1.0865165230289584</v>
      </c>
      <c r="AH687" s="304">
        <f t="shared" ca="1" si="318"/>
        <v>-8.6913836802222928</v>
      </c>
    </row>
    <row r="688" spans="1:34" x14ac:dyDescent="0.2">
      <c r="A688" s="347">
        <f t="shared" ca="1" si="296"/>
        <v>1E-4</v>
      </c>
      <c r="B688" s="304">
        <f t="shared" ca="1" si="297"/>
        <v>31.93070000000009</v>
      </c>
      <c r="D688" s="306">
        <f t="shared" ca="1" si="298"/>
        <v>-0.70252572335107699</v>
      </c>
      <c r="E688" s="307">
        <f t="shared" ca="1" si="299"/>
        <v>-1.1470281082187395</v>
      </c>
      <c r="F688" s="304">
        <f t="shared" ca="1" si="300"/>
        <v>1.3450709546391277</v>
      </c>
      <c r="G688" s="306">
        <f t="shared" ca="1" si="301"/>
        <v>8.311844929532878</v>
      </c>
      <c r="H688" s="307">
        <f t="shared" ca="1" si="302"/>
        <v>-102.49584574305831</v>
      </c>
      <c r="I688" s="304">
        <f t="shared" ca="1" si="303"/>
        <v>102.83231574129509</v>
      </c>
      <c r="J688" s="306">
        <f t="shared" ca="1" si="304"/>
        <v>706.74279346460708</v>
      </c>
      <c r="K688" s="307">
        <f t="shared" ca="1" si="305"/>
        <v>-10.008699292212162</v>
      </c>
      <c r="L688" s="304">
        <f t="shared" ca="1" si="290"/>
        <v>706.81366015073468</v>
      </c>
      <c r="M688" s="306">
        <f t="shared" ca="1" si="306"/>
        <v>-1.4898789393455778</v>
      </c>
      <c r="N688" s="304">
        <f t="shared" ca="1" si="307"/>
        <v>-85.363775209929173</v>
      </c>
      <c r="P688" s="310">
        <f t="shared" ca="1" si="308"/>
        <v>23</v>
      </c>
      <c r="Q688" s="304">
        <f t="shared" ca="1" si="309"/>
        <v>0</v>
      </c>
      <c r="R688" s="306">
        <f t="shared" ca="1" si="310"/>
        <v>0</v>
      </c>
      <c r="S688" s="307">
        <f t="shared" ca="1" si="311"/>
        <v>3.0549999999999997</v>
      </c>
      <c r="T688" s="304">
        <f t="shared" ca="1" si="291"/>
        <v>29.969549999999998</v>
      </c>
      <c r="U688" s="311">
        <f t="shared" ca="1" si="292"/>
        <v>0</v>
      </c>
      <c r="V688" s="306">
        <f t="shared" ca="1" si="293"/>
        <v>1.2262266795366263</v>
      </c>
      <c r="W688" s="304">
        <f t="shared" ca="1" si="294"/>
        <v>26.552343791202045</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1.0864898596369805</v>
      </c>
      <c r="AH688" s="304">
        <f t="shared" ca="1" si="318"/>
        <v>-8.691410955061448</v>
      </c>
    </row>
    <row r="689" spans="1:34" x14ac:dyDescent="0.2">
      <c r="A689" s="347">
        <f t="shared" ca="1" si="296"/>
        <v>1E-4</v>
      </c>
      <c r="B689" s="304">
        <f t="shared" ca="1" si="297"/>
        <v>31.93080000000009</v>
      </c>
      <c r="D689" s="306">
        <f t="shared" ca="1" si="298"/>
        <v>-0.70252124789428949</v>
      </c>
      <c r="E689" s="307">
        <f t="shared" ca="1" si="299"/>
        <v>-1.1470003812811029</v>
      </c>
      <c r="F689" s="304">
        <f t="shared" ca="1" si="300"/>
        <v>1.3450449726317502</v>
      </c>
      <c r="G689" s="306">
        <f t="shared" ca="1" si="301"/>
        <v>8.3117746774080885</v>
      </c>
      <c r="H689" s="307">
        <f t="shared" ca="1" si="302"/>
        <v>-102.49596044309644</v>
      </c>
      <c r="I689" s="304">
        <f t="shared" ca="1" si="303"/>
        <v>102.83242438764532</v>
      </c>
      <c r="J689" s="306">
        <f t="shared" ca="1" si="304"/>
        <v>706.74279346460708</v>
      </c>
      <c r="K689" s="307">
        <f t="shared" ca="1" si="305"/>
        <v>-10.018948882521469</v>
      </c>
      <c r="L689" s="304">
        <f t="shared" ca="1" si="290"/>
        <v>706.81380536239305</v>
      </c>
      <c r="M689" s="306">
        <f t="shared" ca="1" si="306"/>
        <v>-1.4898797104385566</v>
      </c>
      <c r="N689" s="304">
        <f t="shared" ca="1" si="307"/>
        <v>-85.363819390302481</v>
      </c>
      <c r="P689" s="310">
        <f t="shared" ca="1" si="308"/>
        <v>23</v>
      </c>
      <c r="Q689" s="304">
        <f t="shared" ca="1" si="309"/>
        <v>0</v>
      </c>
      <c r="R689" s="306">
        <f t="shared" ca="1" si="310"/>
        <v>0</v>
      </c>
      <c r="S689" s="307">
        <f t="shared" ca="1" si="311"/>
        <v>3.0549999999999997</v>
      </c>
      <c r="T689" s="304">
        <f t="shared" ca="1" si="291"/>
        <v>29.969549999999998</v>
      </c>
      <c r="U689" s="311">
        <f t="shared" ca="1" si="292"/>
        <v>0</v>
      </c>
      <c r="V689" s="306">
        <f t="shared" ca="1" si="293"/>
        <v>1.2262279363696948</v>
      </c>
      <c r="W689" s="304">
        <f t="shared" ca="1" si="294"/>
        <v>26.552427113547107</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1.0864631966072906</v>
      </c>
      <c r="AH689" s="304">
        <f t="shared" ca="1" si="318"/>
        <v>-8.6914382295260388</v>
      </c>
    </row>
    <row r="690" spans="1:34" x14ac:dyDescent="0.2">
      <c r="A690" s="347">
        <f t="shared" ca="1" si="296"/>
        <v>1E-4</v>
      </c>
      <c r="B690" s="304">
        <f t="shared" ca="1" si="297"/>
        <v>31.93090000000009</v>
      </c>
      <c r="D690" s="306">
        <f t="shared" ca="1" si="298"/>
        <v>-0.70251677243545885</v>
      </c>
      <c r="E690" s="307">
        <f t="shared" ca="1" si="299"/>
        <v>-1.1469726547242676</v>
      </c>
      <c r="F690" s="304">
        <f t="shared" ca="1" si="300"/>
        <v>1.3450189910326056</v>
      </c>
      <c r="G690" s="306">
        <f t="shared" ca="1" si="301"/>
        <v>8.311704425730845</v>
      </c>
      <c r="H690" s="307">
        <f t="shared" ca="1" si="302"/>
        <v>-102.49607514036191</v>
      </c>
      <c r="I690" s="304">
        <f t="shared" ca="1" si="303"/>
        <v>102.83253303132929</v>
      </c>
      <c r="J690" s="306">
        <f t="shared" ca="1" si="304"/>
        <v>706.74279346460708</v>
      </c>
      <c r="K690" s="307">
        <f t="shared" ca="1" si="305"/>
        <v>-10.029198484300641</v>
      </c>
      <c r="L690" s="304">
        <f t="shared" ca="1" si="290"/>
        <v>706.81395072281487</v>
      </c>
      <c r="M690" s="306">
        <f t="shared" ca="1" si="306"/>
        <v>-1.4898804815233886</v>
      </c>
      <c r="N690" s="304">
        <f t="shared" ca="1" si="307"/>
        <v>-85.363863570208991</v>
      </c>
      <c r="P690" s="310">
        <f t="shared" ca="1" si="308"/>
        <v>23</v>
      </c>
      <c r="Q690" s="304">
        <f t="shared" ca="1" si="309"/>
        <v>0</v>
      </c>
      <c r="R690" s="306">
        <f t="shared" ca="1" si="310"/>
        <v>0</v>
      </c>
      <c r="S690" s="307">
        <f t="shared" ca="1" si="311"/>
        <v>3.0549999999999997</v>
      </c>
      <c r="T690" s="304">
        <f t="shared" ca="1" si="291"/>
        <v>29.969549999999998</v>
      </c>
      <c r="U690" s="311">
        <f t="shared" ca="1" si="292"/>
        <v>0</v>
      </c>
      <c r="V690" s="306">
        <f t="shared" ca="1" si="293"/>
        <v>1.2262291932054583</v>
      </c>
      <c r="W690" s="304">
        <f t="shared" ca="1" si="294"/>
        <v>26.552510434747905</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1.0864365339398816</v>
      </c>
      <c r="AH690" s="304">
        <f t="shared" ca="1" si="318"/>
        <v>-8.6914655036160759</v>
      </c>
    </row>
    <row r="691" spans="1:34" x14ac:dyDescent="0.2">
      <c r="A691" s="347">
        <f t="shared" ca="1" si="296"/>
        <v>1E-4</v>
      </c>
      <c r="B691" s="304">
        <f t="shared" ca="1" si="297"/>
        <v>31.93100000000009</v>
      </c>
      <c r="D691" s="306">
        <f t="shared" ca="1" si="298"/>
        <v>-0.70251229697458828</v>
      </c>
      <c r="E691" s="307">
        <f t="shared" ca="1" si="299"/>
        <v>-1.1469449285482369</v>
      </c>
      <c r="F691" s="304">
        <f t="shared" ca="1" si="300"/>
        <v>1.3449930098416989</v>
      </c>
      <c r="G691" s="306">
        <f t="shared" ca="1" si="301"/>
        <v>8.3116341745011475</v>
      </c>
      <c r="H691" s="307">
        <f t="shared" ca="1" si="302"/>
        <v>-102.49618983485476</v>
      </c>
      <c r="I691" s="304">
        <f t="shared" ca="1" si="303"/>
        <v>102.83264167234702</v>
      </c>
      <c r="J691" s="306">
        <f t="shared" ca="1" si="304"/>
        <v>706.74279346460708</v>
      </c>
      <c r="K691" s="307">
        <f t="shared" ca="1" si="305"/>
        <v>-10.039448097549402</v>
      </c>
      <c r="L691" s="304">
        <f t="shared" ca="1" si="290"/>
        <v>706.81409623200045</v>
      </c>
      <c r="M691" s="306">
        <f t="shared" ca="1" si="306"/>
        <v>-1.489881252600074</v>
      </c>
      <c r="N691" s="304">
        <f t="shared" ca="1" si="307"/>
        <v>-85.363907749648746</v>
      </c>
      <c r="P691" s="310">
        <f t="shared" ca="1" si="308"/>
        <v>23</v>
      </c>
      <c r="Q691" s="304">
        <f t="shared" ca="1" si="309"/>
        <v>0</v>
      </c>
      <c r="R691" s="306">
        <f t="shared" ca="1" si="310"/>
        <v>0</v>
      </c>
      <c r="S691" s="307">
        <f t="shared" ca="1" si="311"/>
        <v>3.0549999999999997</v>
      </c>
      <c r="T691" s="304">
        <f t="shared" ca="1" si="291"/>
        <v>29.969549999999998</v>
      </c>
      <c r="U691" s="311">
        <f t="shared" ca="1" si="292"/>
        <v>0</v>
      </c>
      <c r="V691" s="306">
        <f t="shared" ca="1" si="293"/>
        <v>1.2262304500439174</v>
      </c>
      <c r="W691" s="304">
        <f t="shared" ca="1" si="294"/>
        <v>26.552593754804448</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1.0864098716347552</v>
      </c>
      <c r="AH691" s="304">
        <f t="shared" ca="1" si="318"/>
        <v>-8.6914927773315576</v>
      </c>
    </row>
    <row r="692" spans="1:34" x14ac:dyDescent="0.2">
      <c r="A692" s="347">
        <f t="shared" ca="1" si="296"/>
        <v>1E-4</v>
      </c>
      <c r="B692" s="304">
        <f t="shared" ca="1" si="297"/>
        <v>31.93110000000009</v>
      </c>
      <c r="D692" s="306">
        <f t="shared" ca="1" si="298"/>
        <v>-0.70250782151167779</v>
      </c>
      <c r="E692" s="307">
        <f t="shared" ca="1" si="299"/>
        <v>-1.1469172027530075</v>
      </c>
      <c r="F692" s="304">
        <f t="shared" ca="1" si="300"/>
        <v>1.3449670290590274</v>
      </c>
      <c r="G692" s="306">
        <f t="shared" ca="1" si="301"/>
        <v>8.311563923718996</v>
      </c>
      <c r="H692" s="307">
        <f t="shared" ca="1" si="302"/>
        <v>-102.49630452657503</v>
      </c>
      <c r="I692" s="304">
        <f t="shared" ca="1" si="303"/>
        <v>102.83275031069854</v>
      </c>
      <c r="J692" s="306">
        <f t="shared" ca="1" si="304"/>
        <v>706.74279346460708</v>
      </c>
      <c r="K692" s="307">
        <f t="shared" ca="1" si="305"/>
        <v>-10.049697722267473</v>
      </c>
      <c r="L692" s="304">
        <f t="shared" ca="1" si="290"/>
        <v>706.81424188995027</v>
      </c>
      <c r="M692" s="306">
        <f t="shared" ca="1" si="306"/>
        <v>-1.4898820236686132</v>
      </c>
      <c r="N692" s="304">
        <f t="shared" ca="1" si="307"/>
        <v>-85.363951928621759</v>
      </c>
      <c r="P692" s="310">
        <f t="shared" ca="1" si="308"/>
        <v>23</v>
      </c>
      <c r="Q692" s="304">
        <f t="shared" ca="1" si="309"/>
        <v>0</v>
      </c>
      <c r="R692" s="306">
        <f t="shared" ca="1" si="310"/>
        <v>0</v>
      </c>
      <c r="S692" s="307">
        <f t="shared" ca="1" si="311"/>
        <v>3.0549999999999997</v>
      </c>
      <c r="T692" s="304">
        <f t="shared" ca="1" si="291"/>
        <v>29.969549999999998</v>
      </c>
      <c r="U692" s="311">
        <f t="shared" ca="1" si="292"/>
        <v>0</v>
      </c>
      <c r="V692" s="306">
        <f t="shared" ca="1" si="293"/>
        <v>1.2262317068850719</v>
      </c>
      <c r="W692" s="304">
        <f t="shared" ca="1" si="294"/>
        <v>26.552677073716744</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1.0863832096919062</v>
      </c>
      <c r="AH692" s="304">
        <f t="shared" ca="1" si="318"/>
        <v>-8.6915200506724872</v>
      </c>
    </row>
    <row r="693" spans="1:34" x14ac:dyDescent="0.2">
      <c r="A693" s="347">
        <f t="shared" ca="1" si="296"/>
        <v>1E-4</v>
      </c>
      <c r="B693" s="304">
        <f t="shared" ca="1" si="297"/>
        <v>31.931200000000089</v>
      </c>
      <c r="D693" s="306">
        <f t="shared" ca="1" si="298"/>
        <v>-0.70250334604672549</v>
      </c>
      <c r="E693" s="307">
        <f t="shared" ca="1" si="299"/>
        <v>-1.146889477338572</v>
      </c>
      <c r="F693" s="304">
        <f t="shared" ca="1" si="300"/>
        <v>1.3449410486845839</v>
      </c>
      <c r="G693" s="306">
        <f t="shared" ca="1" si="301"/>
        <v>8.3114936733843905</v>
      </c>
      <c r="H693" s="307">
        <f t="shared" ca="1" si="302"/>
        <v>-102.49641921552276</v>
      </c>
      <c r="I693" s="304">
        <f t="shared" ca="1" si="303"/>
        <v>102.83285894638392</v>
      </c>
      <c r="J693" s="306">
        <f t="shared" ca="1" si="304"/>
        <v>706.74279346460708</v>
      </c>
      <c r="K693" s="307">
        <f t="shared" ca="1" si="305"/>
        <v>-10.059947358454577</v>
      </c>
      <c r="L693" s="304">
        <f t="shared" ca="1" si="290"/>
        <v>706.81438769666477</v>
      </c>
      <c r="M693" s="306">
        <f t="shared" ca="1" si="306"/>
        <v>-1.4898827947290059</v>
      </c>
      <c r="N693" s="304">
        <f t="shared" ca="1" si="307"/>
        <v>-85.363996107128017</v>
      </c>
      <c r="P693" s="310">
        <f t="shared" ca="1" si="308"/>
        <v>23</v>
      </c>
      <c r="Q693" s="304">
        <f t="shared" ca="1" si="309"/>
        <v>0</v>
      </c>
      <c r="R693" s="306">
        <f t="shared" ca="1" si="310"/>
        <v>0</v>
      </c>
      <c r="S693" s="307">
        <f t="shared" ca="1" si="311"/>
        <v>3.0549999999999997</v>
      </c>
      <c r="T693" s="304">
        <f t="shared" ca="1" si="291"/>
        <v>29.969549999999998</v>
      </c>
      <c r="U693" s="311">
        <f t="shared" ca="1" si="292"/>
        <v>0</v>
      </c>
      <c r="V693" s="306">
        <f t="shared" ca="1" si="293"/>
        <v>1.2262329637289213</v>
      </c>
      <c r="W693" s="304">
        <f t="shared" ca="1" si="294"/>
        <v>26.552760391484821</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1.0863565481113309</v>
      </c>
      <c r="AH693" s="304">
        <f t="shared" ca="1" si="318"/>
        <v>-8.6915473236388703</v>
      </c>
    </row>
    <row r="694" spans="1:34" x14ac:dyDescent="0.2">
      <c r="A694" s="347">
        <f t="shared" ca="1" si="296"/>
        <v>1E-4</v>
      </c>
      <c r="B694" s="304">
        <f t="shared" ca="1" si="297"/>
        <v>31.931300000000089</v>
      </c>
      <c r="D694" s="306">
        <f t="shared" ca="1" si="298"/>
        <v>-0.70249887057973692</v>
      </c>
      <c r="E694" s="307">
        <f t="shared" ca="1" si="299"/>
        <v>-1.1468617523049272</v>
      </c>
      <c r="F694" s="304">
        <f t="shared" ca="1" si="300"/>
        <v>1.3449150687183686</v>
      </c>
      <c r="G694" s="306">
        <f t="shared" ca="1" si="301"/>
        <v>8.3114234234973328</v>
      </c>
      <c r="H694" s="307">
        <f t="shared" ca="1" si="302"/>
        <v>-102.496533901698</v>
      </c>
      <c r="I694" s="304">
        <f t="shared" ca="1" si="303"/>
        <v>102.8329675794032</v>
      </c>
      <c r="J694" s="306">
        <f t="shared" ca="1" si="304"/>
        <v>706.74279346460708</v>
      </c>
      <c r="K694" s="307">
        <f t="shared" ca="1" si="305"/>
        <v>-10.070197006110439</v>
      </c>
      <c r="L694" s="304">
        <f t="shared" ca="1" si="290"/>
        <v>706.81453365214429</v>
      </c>
      <c r="M694" s="306">
        <f t="shared" ca="1" si="306"/>
        <v>-1.4898835657812526</v>
      </c>
      <c r="N694" s="304">
        <f t="shared" ca="1" si="307"/>
        <v>-85.364040285167533</v>
      </c>
      <c r="P694" s="310">
        <f t="shared" ca="1" si="308"/>
        <v>23</v>
      </c>
      <c r="Q694" s="304">
        <f t="shared" ca="1" si="309"/>
        <v>0</v>
      </c>
      <c r="R694" s="306">
        <f t="shared" ca="1" si="310"/>
        <v>0</v>
      </c>
      <c r="S694" s="307">
        <f t="shared" ca="1" si="311"/>
        <v>3.0549999999999997</v>
      </c>
      <c r="T694" s="304">
        <f t="shared" ca="1" si="291"/>
        <v>29.969549999999998</v>
      </c>
      <c r="U694" s="311">
        <f t="shared" ca="1" si="292"/>
        <v>0</v>
      </c>
      <c r="V694" s="306">
        <f t="shared" ca="1" si="293"/>
        <v>1.2262342205754657</v>
      </c>
      <c r="W694" s="304">
        <f t="shared" ca="1" si="294"/>
        <v>26.552843708108675</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1.0863298868930258</v>
      </c>
      <c r="AH694" s="304">
        <f t="shared" ca="1" si="318"/>
        <v>-8.691574596230712</v>
      </c>
    </row>
    <row r="695" spans="1:34" x14ac:dyDescent="0.2">
      <c r="A695" s="347">
        <f t="shared" ca="1" si="296"/>
        <v>1E-4</v>
      </c>
      <c r="B695" s="304">
        <f t="shared" ca="1" si="297"/>
        <v>31.931400000000089</v>
      </c>
      <c r="D695" s="306">
        <f t="shared" ca="1" si="298"/>
        <v>-0.70249439511070821</v>
      </c>
      <c r="E695" s="307">
        <f t="shared" ca="1" si="299"/>
        <v>-1.1468340276520728</v>
      </c>
      <c r="F695" s="304">
        <f t="shared" ca="1" si="300"/>
        <v>1.3448890891603795</v>
      </c>
      <c r="G695" s="306">
        <f t="shared" ca="1" si="301"/>
        <v>8.311353174057821</v>
      </c>
      <c r="H695" s="307">
        <f t="shared" ca="1" si="302"/>
        <v>-102.49664858510077</v>
      </c>
      <c r="I695" s="304">
        <f t="shared" ca="1" si="303"/>
        <v>102.83307620975637</v>
      </c>
      <c r="J695" s="306">
        <f t="shared" ca="1" si="304"/>
        <v>706.74279346460708</v>
      </c>
      <c r="K695" s="307">
        <f t="shared" ca="1" si="305"/>
        <v>-10.080446665234778</v>
      </c>
      <c r="L695" s="304">
        <f t="shared" ca="1" si="290"/>
        <v>706.81467975638918</v>
      </c>
      <c r="M695" s="306">
        <f t="shared" ca="1" si="306"/>
        <v>-1.4898843368253529</v>
      </c>
      <c r="N695" s="304">
        <f t="shared" ca="1" si="307"/>
        <v>-85.364084462740294</v>
      </c>
      <c r="P695" s="310">
        <f t="shared" ca="1" si="308"/>
        <v>23</v>
      </c>
      <c r="Q695" s="304">
        <f t="shared" ca="1" si="309"/>
        <v>0</v>
      </c>
      <c r="R695" s="306">
        <f t="shared" ca="1" si="310"/>
        <v>0</v>
      </c>
      <c r="S695" s="307">
        <f t="shared" ca="1" si="311"/>
        <v>3.0549999999999997</v>
      </c>
      <c r="T695" s="304">
        <f t="shared" ca="1" si="291"/>
        <v>29.969549999999998</v>
      </c>
      <c r="U695" s="311">
        <f t="shared" ca="1" si="292"/>
        <v>0</v>
      </c>
      <c r="V695" s="306">
        <f t="shared" ca="1" si="293"/>
        <v>1.2262354774247053</v>
      </c>
      <c r="W695" s="304">
        <f t="shared" ca="1" si="294"/>
        <v>26.55292702358831</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1.0863032260369891</v>
      </c>
      <c r="AH695" s="304">
        <f t="shared" ca="1" si="318"/>
        <v>-8.6916018684480125</v>
      </c>
    </row>
    <row r="696" spans="1:34" x14ac:dyDescent="0.2">
      <c r="A696" s="347">
        <f t="shared" ca="1" si="296"/>
        <v>1E-4</v>
      </c>
      <c r="B696" s="304">
        <f t="shared" ca="1" si="297"/>
        <v>31.931500000000089</v>
      </c>
      <c r="D696" s="306">
        <f t="shared" ca="1" si="298"/>
        <v>-0.7024899196396448</v>
      </c>
      <c r="E696" s="307">
        <f t="shared" ca="1" si="299"/>
        <v>-1.1468063033800053</v>
      </c>
      <c r="F696" s="304">
        <f t="shared" ca="1" si="300"/>
        <v>1.3448631100106163</v>
      </c>
      <c r="G696" s="306">
        <f t="shared" ca="1" si="301"/>
        <v>8.3112829250658571</v>
      </c>
      <c r="H696" s="307">
        <f t="shared" ca="1" si="302"/>
        <v>-102.4967632657311</v>
      </c>
      <c r="I696" s="304">
        <f t="shared" ca="1" si="303"/>
        <v>102.83318483744348</v>
      </c>
      <c r="J696" s="306">
        <f t="shared" ca="1" si="304"/>
        <v>706.74279346460708</v>
      </c>
      <c r="K696" s="307">
        <f t="shared" ca="1" si="305"/>
        <v>-10.090696335827319</v>
      </c>
      <c r="L696" s="304">
        <f t="shared" ca="1" si="290"/>
        <v>706.81482600939978</v>
      </c>
      <c r="M696" s="306">
        <f t="shared" ca="1" si="306"/>
        <v>-1.4898851078613076</v>
      </c>
      <c r="N696" s="304">
        <f t="shared" ca="1" si="307"/>
        <v>-85.364128639846356</v>
      </c>
      <c r="P696" s="310">
        <f t="shared" ca="1" si="308"/>
        <v>23</v>
      </c>
      <c r="Q696" s="304">
        <f t="shared" ca="1" si="309"/>
        <v>0</v>
      </c>
      <c r="R696" s="306">
        <f t="shared" ca="1" si="310"/>
        <v>0</v>
      </c>
      <c r="S696" s="307">
        <f t="shared" ca="1" si="311"/>
        <v>3.0549999999999997</v>
      </c>
      <c r="T696" s="304">
        <f t="shared" ca="1" si="291"/>
        <v>29.969549999999998</v>
      </c>
      <c r="U696" s="311">
        <f t="shared" ca="1" si="292"/>
        <v>0</v>
      </c>
      <c r="V696" s="306">
        <f t="shared" ca="1" si="293"/>
        <v>1.2262367342766407</v>
      </c>
      <c r="W696" s="304">
        <f t="shared" ca="1" si="294"/>
        <v>26.553010337923752</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1.0862765655432192</v>
      </c>
      <c r="AH696" s="304">
        <f t="shared" ca="1" si="318"/>
        <v>-8.6916291402907735</v>
      </c>
    </row>
    <row r="697" spans="1:34" x14ac:dyDescent="0.2">
      <c r="A697" s="347">
        <f t="shared" ca="1" si="296"/>
        <v>1E-4</v>
      </c>
      <c r="B697" s="304">
        <f t="shared" ca="1" si="297"/>
        <v>31.931600000000088</v>
      </c>
      <c r="D697" s="306">
        <f t="shared" ca="1" si="298"/>
        <v>-0.70248544416654313</v>
      </c>
      <c r="E697" s="307">
        <f t="shared" ca="1" si="299"/>
        <v>-1.1467785794887178</v>
      </c>
      <c r="F697" s="304">
        <f t="shared" ca="1" si="300"/>
        <v>1.3448371312690719</v>
      </c>
      <c r="G697" s="306">
        <f t="shared" ca="1" si="301"/>
        <v>8.3112126765214409</v>
      </c>
      <c r="H697" s="307">
        <f t="shared" ca="1" si="302"/>
        <v>-102.49687794358906</v>
      </c>
      <c r="I697" s="304">
        <f t="shared" ca="1" si="303"/>
        <v>102.8332934624646</v>
      </c>
      <c r="J697" s="306">
        <f t="shared" ca="1" si="304"/>
        <v>706.74279346460708</v>
      </c>
      <c r="K697" s="307">
        <f t="shared" ca="1" si="305"/>
        <v>-10.100946017887786</v>
      </c>
      <c r="L697" s="304">
        <f t="shared" ca="1" si="290"/>
        <v>706.81497241117677</v>
      </c>
      <c r="M697" s="306">
        <f t="shared" ca="1" si="306"/>
        <v>-1.4898858788891161</v>
      </c>
      <c r="N697" s="304">
        <f t="shared" ca="1" si="307"/>
        <v>-85.364172816485663</v>
      </c>
      <c r="P697" s="310">
        <f t="shared" ca="1" si="308"/>
        <v>23</v>
      </c>
      <c r="Q697" s="304">
        <f t="shared" ca="1" si="309"/>
        <v>0</v>
      </c>
      <c r="R697" s="306">
        <f t="shared" ca="1" si="310"/>
        <v>0</v>
      </c>
      <c r="S697" s="307">
        <f t="shared" ca="1" si="311"/>
        <v>3.0549999999999997</v>
      </c>
      <c r="T697" s="304">
        <f t="shared" ca="1" si="291"/>
        <v>29.969549999999998</v>
      </c>
      <c r="U697" s="311">
        <f t="shared" ca="1" si="292"/>
        <v>0</v>
      </c>
      <c r="V697" s="306">
        <f t="shared" ca="1" si="293"/>
        <v>1.2262379911312704</v>
      </c>
      <c r="W697" s="304">
        <f t="shared" ca="1" si="294"/>
        <v>26.553093651114992</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1.0862499054117087</v>
      </c>
      <c r="AH697" s="304">
        <f t="shared" ca="1" si="318"/>
        <v>-8.6916564117590038</v>
      </c>
    </row>
    <row r="698" spans="1:34" x14ac:dyDescent="0.2">
      <c r="A698" s="347">
        <f t="shared" ca="1" si="296"/>
        <v>1E-4</v>
      </c>
      <c r="B698" s="304">
        <f t="shared" ca="1" si="297"/>
        <v>31.931700000000088</v>
      </c>
      <c r="D698" s="306">
        <f t="shared" ca="1" si="298"/>
        <v>-0.70248096869140808</v>
      </c>
      <c r="E698" s="307">
        <f t="shared" ca="1" si="299"/>
        <v>-1.1467508559782136</v>
      </c>
      <c r="F698" s="304">
        <f t="shared" ca="1" si="300"/>
        <v>1.3448111529357512</v>
      </c>
      <c r="G698" s="306">
        <f t="shared" ca="1" si="301"/>
        <v>8.3111424284245725</v>
      </c>
      <c r="H698" s="307">
        <f t="shared" ca="1" si="302"/>
        <v>-102.49699261867465</v>
      </c>
      <c r="I698" s="304">
        <f t="shared" ca="1" si="303"/>
        <v>102.83340208481972</v>
      </c>
      <c r="J698" s="306">
        <f t="shared" ca="1" si="304"/>
        <v>706.74279346460708</v>
      </c>
      <c r="K698" s="307">
        <f t="shared" ca="1" si="305"/>
        <v>-10.111195711415899</v>
      </c>
      <c r="L698" s="304">
        <f t="shared" ca="1" si="290"/>
        <v>706.81511896172026</v>
      </c>
      <c r="M698" s="306">
        <f t="shared" ca="1" si="306"/>
        <v>-1.4898866499087791</v>
      </c>
      <c r="N698" s="304">
        <f t="shared" ca="1" si="307"/>
        <v>-85.364216992658285</v>
      </c>
      <c r="P698" s="310">
        <f t="shared" ca="1" si="308"/>
        <v>23</v>
      </c>
      <c r="Q698" s="304">
        <f t="shared" ca="1" si="309"/>
        <v>0</v>
      </c>
      <c r="R698" s="306">
        <f t="shared" ca="1" si="310"/>
        <v>0</v>
      </c>
      <c r="S698" s="307">
        <f t="shared" ca="1" si="311"/>
        <v>3.0549999999999997</v>
      </c>
      <c r="T698" s="304">
        <f t="shared" ca="1" si="291"/>
        <v>29.969549999999998</v>
      </c>
      <c r="U698" s="311">
        <f t="shared" ca="1" si="292"/>
        <v>0</v>
      </c>
      <c r="V698" s="306">
        <f t="shared" ca="1" si="293"/>
        <v>1.226239247988596</v>
      </c>
      <c r="W698" s="304">
        <f t="shared" ca="1" si="294"/>
        <v>26.553176963162063</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1.0862232456424632</v>
      </c>
      <c r="AH698" s="304">
        <f t="shared" ca="1" si="318"/>
        <v>-8.6916836828526982</v>
      </c>
    </row>
    <row r="699" spans="1:34" x14ac:dyDescent="0.2">
      <c r="A699" s="347">
        <f t="shared" ca="1" si="296"/>
        <v>1E-4</v>
      </c>
      <c r="B699" s="304">
        <f t="shared" ca="1" si="297"/>
        <v>31.931800000000088</v>
      </c>
      <c r="D699" s="306">
        <f t="shared" ca="1" si="298"/>
        <v>-0.70247649321423677</v>
      </c>
      <c r="E699" s="307">
        <f t="shared" ca="1" si="299"/>
        <v>-1.1467231328484786</v>
      </c>
      <c r="F699" s="304">
        <f t="shared" ca="1" si="300"/>
        <v>1.3447851750106414</v>
      </c>
      <c r="G699" s="306">
        <f t="shared" ca="1" si="301"/>
        <v>8.3110721807752519</v>
      </c>
      <c r="H699" s="307">
        <f t="shared" ca="1" si="302"/>
        <v>-102.49710729098794</v>
      </c>
      <c r="I699" s="304">
        <f t="shared" ca="1" si="303"/>
        <v>102.83351070450891</v>
      </c>
      <c r="J699" s="306">
        <f t="shared" ca="1" si="304"/>
        <v>706.74279346460708</v>
      </c>
      <c r="K699" s="307">
        <f t="shared" ca="1" si="305"/>
        <v>-10.121445416411381</v>
      </c>
      <c r="L699" s="304">
        <f t="shared" ca="1" si="290"/>
        <v>706.81526566103082</v>
      </c>
      <c r="M699" s="306">
        <f t="shared" ca="1" si="306"/>
        <v>-1.4898874209202964</v>
      </c>
      <c r="N699" s="304">
        <f t="shared" ca="1" si="307"/>
        <v>-85.36426116836418</v>
      </c>
      <c r="P699" s="310">
        <f t="shared" ca="1" si="308"/>
        <v>23</v>
      </c>
      <c r="Q699" s="304">
        <f t="shared" ca="1" si="309"/>
        <v>0</v>
      </c>
      <c r="R699" s="306">
        <f t="shared" ca="1" si="310"/>
        <v>0</v>
      </c>
      <c r="S699" s="307">
        <f t="shared" ca="1" si="311"/>
        <v>3.0549999999999997</v>
      </c>
      <c r="T699" s="304">
        <f t="shared" ca="1" si="291"/>
        <v>29.969549999999998</v>
      </c>
      <c r="U699" s="311">
        <f t="shared" ca="1" si="292"/>
        <v>0</v>
      </c>
      <c r="V699" s="306">
        <f t="shared" ca="1" si="293"/>
        <v>1.226240504848616</v>
      </c>
      <c r="W699" s="304">
        <f t="shared" ca="1" si="294"/>
        <v>26.553260274064957</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1.0861965862354683</v>
      </c>
      <c r="AH699" s="304">
        <f t="shared" ca="1" si="318"/>
        <v>-8.6917109535718708</v>
      </c>
    </row>
    <row r="700" spans="1:34" x14ac:dyDescent="0.2">
      <c r="A700" s="347">
        <f t="shared" ca="1" si="296"/>
        <v>1E-4</v>
      </c>
      <c r="B700" s="304">
        <f t="shared" ca="1" si="297"/>
        <v>31.931900000000088</v>
      </c>
      <c r="D700" s="306">
        <f t="shared" ca="1" si="298"/>
        <v>-0.70247201773503198</v>
      </c>
      <c r="E700" s="307">
        <f t="shared" ca="1" si="299"/>
        <v>-1.1466954100995217</v>
      </c>
      <c r="F700" s="304">
        <f t="shared" ca="1" si="300"/>
        <v>1.3447591974937509</v>
      </c>
      <c r="G700" s="306">
        <f t="shared" ca="1" si="301"/>
        <v>8.3110019335734791</v>
      </c>
      <c r="H700" s="307">
        <f t="shared" ca="1" si="302"/>
        <v>-102.49722196052895</v>
      </c>
      <c r="I700" s="304">
        <f t="shared" ca="1" si="303"/>
        <v>102.8336193215322</v>
      </c>
      <c r="J700" s="306">
        <f t="shared" ca="1" si="304"/>
        <v>706.74279346460708</v>
      </c>
      <c r="K700" s="307">
        <f t="shared" ca="1" si="305"/>
        <v>-10.131695132873958</v>
      </c>
      <c r="L700" s="304">
        <f t="shared" ca="1" si="290"/>
        <v>706.81541250910891</v>
      </c>
      <c r="M700" s="306">
        <f t="shared" ca="1" si="306"/>
        <v>-1.4898881919236679</v>
      </c>
      <c r="N700" s="304">
        <f t="shared" ca="1" si="307"/>
        <v>-85.364305343603363</v>
      </c>
      <c r="P700" s="310">
        <f t="shared" ca="1" si="308"/>
        <v>23</v>
      </c>
      <c r="Q700" s="304">
        <f t="shared" ca="1" si="309"/>
        <v>0</v>
      </c>
      <c r="R700" s="306">
        <f t="shared" ca="1" si="310"/>
        <v>0</v>
      </c>
      <c r="S700" s="307">
        <f t="shared" ca="1" si="311"/>
        <v>3.0549999999999997</v>
      </c>
      <c r="T700" s="304">
        <f t="shared" ca="1" si="291"/>
        <v>29.969549999999998</v>
      </c>
      <c r="U700" s="311">
        <f t="shared" ca="1" si="292"/>
        <v>0</v>
      </c>
      <c r="V700" s="306">
        <f t="shared" ca="1" si="293"/>
        <v>1.2262417617113315</v>
      </c>
      <c r="W700" s="304">
        <f t="shared" ca="1" si="294"/>
        <v>26.553343583823697</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1.0861699271907277</v>
      </c>
      <c r="AH700" s="304">
        <f t="shared" ca="1" si="318"/>
        <v>-8.6917382239165164</v>
      </c>
    </row>
    <row r="701" spans="1:34" x14ac:dyDescent="0.2">
      <c r="A701" s="347">
        <f t="shared" ca="1" si="296"/>
        <v>1E-4</v>
      </c>
      <c r="B701" s="304">
        <f t="shared" ca="1" si="297"/>
        <v>31.932000000000087</v>
      </c>
      <c r="D701" s="306">
        <f t="shared" ca="1" si="298"/>
        <v>-0.70246754225379626</v>
      </c>
      <c r="E701" s="307">
        <f t="shared" ca="1" si="299"/>
        <v>-1.1466676877313287</v>
      </c>
      <c r="F701" s="304">
        <f t="shared" ca="1" si="300"/>
        <v>1.3447332203850699</v>
      </c>
      <c r="G701" s="306">
        <f t="shared" ca="1" si="301"/>
        <v>8.310931686819254</v>
      </c>
      <c r="H701" s="307">
        <f t="shared" ca="1" si="302"/>
        <v>-102.49733662729771</v>
      </c>
      <c r="I701" s="304">
        <f t="shared" ca="1" si="303"/>
        <v>102.8337279358896</v>
      </c>
      <c r="J701" s="306">
        <f t="shared" ca="1" si="304"/>
        <v>706.74279346460708</v>
      </c>
      <c r="K701" s="307">
        <f t="shared" ca="1" si="305"/>
        <v>-10.141944860803349</v>
      </c>
      <c r="L701" s="304">
        <f t="shared" ca="1" si="290"/>
        <v>706.81555950595475</v>
      </c>
      <c r="M701" s="306">
        <f t="shared" ca="1" si="306"/>
        <v>-1.4898889629188943</v>
      </c>
      <c r="N701" s="304">
        <f t="shared" ca="1" si="307"/>
        <v>-85.364349518375846</v>
      </c>
      <c r="P701" s="310">
        <f t="shared" ca="1" si="308"/>
        <v>23</v>
      </c>
      <c r="Q701" s="304">
        <f t="shared" ca="1" si="309"/>
        <v>0</v>
      </c>
      <c r="R701" s="306">
        <f t="shared" ca="1" si="310"/>
        <v>0</v>
      </c>
      <c r="S701" s="307">
        <f t="shared" ca="1" si="311"/>
        <v>3.0549999999999997</v>
      </c>
      <c r="T701" s="304">
        <f t="shared" ca="1" si="291"/>
        <v>29.969549999999998</v>
      </c>
      <c r="U701" s="311">
        <f t="shared" ca="1" si="292"/>
        <v>0</v>
      </c>
      <c r="V701" s="306">
        <f t="shared" ca="1" si="293"/>
        <v>1.2262430185767417</v>
      </c>
      <c r="W701" s="304">
        <f t="shared" ca="1" si="294"/>
        <v>26.553426892438274</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1.0861432685082359</v>
      </c>
      <c r="AH701" s="304">
        <f t="shared" ca="1" si="318"/>
        <v>-8.6917654938866438</v>
      </c>
    </row>
    <row r="702" spans="1:34" x14ac:dyDescent="0.2">
      <c r="A702" s="347">
        <f t="shared" ca="1" si="296"/>
        <v>1E-4</v>
      </c>
      <c r="B702" s="304">
        <f t="shared" ca="1" si="297"/>
        <v>31.932100000000087</v>
      </c>
      <c r="D702" s="306">
        <f t="shared" ca="1" si="298"/>
        <v>-0.70246306677052694</v>
      </c>
      <c r="E702" s="307">
        <f t="shared" ca="1" si="299"/>
        <v>-1.1466399657439048</v>
      </c>
      <c r="F702" s="304">
        <f t="shared" ca="1" si="300"/>
        <v>1.344707243684601</v>
      </c>
      <c r="G702" s="306">
        <f t="shared" ca="1" si="301"/>
        <v>8.3108614405125767</v>
      </c>
      <c r="H702" s="307">
        <f t="shared" ca="1" si="302"/>
        <v>-102.49745129129428</v>
      </c>
      <c r="I702" s="304">
        <f t="shared" ca="1" si="303"/>
        <v>102.83383654758117</v>
      </c>
      <c r="J702" s="306">
        <f t="shared" ca="1" si="304"/>
        <v>706.74279346460708</v>
      </c>
      <c r="K702" s="307">
        <f t="shared" ca="1" si="305"/>
        <v>-10.152194600199278</v>
      </c>
      <c r="L702" s="304">
        <f t="shared" ca="1" si="290"/>
        <v>706.8157066515688</v>
      </c>
      <c r="M702" s="306">
        <f t="shared" ca="1" si="306"/>
        <v>-1.4898897339059753</v>
      </c>
      <c r="N702" s="304">
        <f t="shared" ca="1" si="307"/>
        <v>-85.364393692681659</v>
      </c>
      <c r="P702" s="310">
        <f t="shared" ca="1" si="308"/>
        <v>23</v>
      </c>
      <c r="Q702" s="304">
        <f t="shared" ca="1" si="309"/>
        <v>0</v>
      </c>
      <c r="R702" s="306">
        <f t="shared" ca="1" si="310"/>
        <v>0</v>
      </c>
      <c r="S702" s="307">
        <f t="shared" ca="1" si="311"/>
        <v>3.0549999999999997</v>
      </c>
      <c r="T702" s="304">
        <f t="shared" ca="1" si="291"/>
        <v>29.969549999999998</v>
      </c>
      <c r="U702" s="311">
        <f t="shared" ca="1" si="292"/>
        <v>0</v>
      </c>
      <c r="V702" s="306">
        <f t="shared" ca="1" si="293"/>
        <v>1.226244275444847</v>
      </c>
      <c r="W702" s="304">
        <f t="shared" ca="1" si="294"/>
        <v>26.553510199908704</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1.0861166101879931</v>
      </c>
      <c r="AH702" s="304">
        <f t="shared" ca="1" si="318"/>
        <v>-8.6917927634822512</v>
      </c>
    </row>
    <row r="703" spans="1:34" x14ac:dyDescent="0.2">
      <c r="A703" s="347">
        <f t="shared" ca="1" si="296"/>
        <v>1E-4</v>
      </c>
      <c r="B703" s="304">
        <f t="shared" ca="1" si="297"/>
        <v>31.932200000000087</v>
      </c>
      <c r="D703" s="306">
        <f t="shared" ca="1" si="298"/>
        <v>-0.7024585912852257</v>
      </c>
      <c r="E703" s="307">
        <f t="shared" ca="1" si="299"/>
        <v>-1.1466122441372484</v>
      </c>
      <c r="F703" s="304">
        <f t="shared" ca="1" si="300"/>
        <v>1.3446812673923441</v>
      </c>
      <c r="G703" s="306">
        <f t="shared" ca="1" si="301"/>
        <v>8.310791194653449</v>
      </c>
      <c r="H703" s="307">
        <f t="shared" ca="1" si="302"/>
        <v>-102.4975659525187</v>
      </c>
      <c r="I703" s="304">
        <f t="shared" ca="1" si="303"/>
        <v>102.83394515660697</v>
      </c>
      <c r="J703" s="306">
        <f t="shared" ca="1" si="304"/>
        <v>706.74279346460708</v>
      </c>
      <c r="K703" s="307">
        <f t="shared" ca="1" si="305"/>
        <v>-10.162444351061469</v>
      </c>
      <c r="L703" s="304">
        <f t="shared" ca="1" si="290"/>
        <v>706.81585394595152</v>
      </c>
      <c r="M703" s="306">
        <f t="shared" ca="1" si="306"/>
        <v>-1.4898905048849114</v>
      </c>
      <c r="N703" s="304">
        <f t="shared" ca="1" si="307"/>
        <v>-85.364437866520788</v>
      </c>
      <c r="P703" s="310">
        <f t="shared" ca="1" si="308"/>
        <v>23</v>
      </c>
      <c r="Q703" s="304">
        <f t="shared" ca="1" si="309"/>
        <v>0</v>
      </c>
      <c r="R703" s="306">
        <f t="shared" ca="1" si="310"/>
        <v>0</v>
      </c>
      <c r="S703" s="307">
        <f t="shared" ca="1" si="311"/>
        <v>3.0549999999999997</v>
      </c>
      <c r="T703" s="304">
        <f t="shared" ca="1" si="291"/>
        <v>29.969549999999998</v>
      </c>
      <c r="U703" s="311">
        <f t="shared" ca="1" si="292"/>
        <v>0</v>
      </c>
      <c r="V703" s="306">
        <f t="shared" ca="1" si="293"/>
        <v>1.2262455323156476</v>
      </c>
      <c r="W703" s="304">
        <f t="shared" ca="1" si="294"/>
        <v>26.553593506235035</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1.0860899522299974</v>
      </c>
      <c r="AH703" s="304">
        <f t="shared" ca="1" si="318"/>
        <v>-8.6918200327033404</v>
      </c>
    </row>
    <row r="704" spans="1:34" x14ac:dyDescent="0.2">
      <c r="A704" s="347">
        <f t="shared" ca="1" si="296"/>
        <v>1E-4</v>
      </c>
      <c r="B704" s="304">
        <f t="shared" ca="1" si="297"/>
        <v>31.932300000000087</v>
      </c>
      <c r="D704" s="306">
        <f t="shared" ca="1" si="298"/>
        <v>-0.70245411579789385</v>
      </c>
      <c r="E704" s="307">
        <f t="shared" ca="1" si="299"/>
        <v>-1.1465845229113363</v>
      </c>
      <c r="F704" s="304">
        <f t="shared" ca="1" si="300"/>
        <v>1.3446552915082801</v>
      </c>
      <c r="G704" s="306">
        <f t="shared" ca="1" si="301"/>
        <v>8.310720949241869</v>
      </c>
      <c r="H704" s="307">
        <f t="shared" ca="1" si="302"/>
        <v>-102.49768061097099</v>
      </c>
      <c r="I704" s="304">
        <f t="shared" ca="1" si="303"/>
        <v>102.83405376296699</v>
      </c>
      <c r="J704" s="306">
        <f t="shared" ca="1" si="304"/>
        <v>706.74279346460708</v>
      </c>
      <c r="K704" s="307">
        <f t="shared" ca="1" si="305"/>
        <v>-10.172694113389642</v>
      </c>
      <c r="L704" s="304">
        <f t="shared" ca="1" si="290"/>
        <v>706.81600138910323</v>
      </c>
      <c r="M704" s="306">
        <f t="shared" ca="1" si="306"/>
        <v>-1.4898912758557021</v>
      </c>
      <c r="N704" s="304">
        <f t="shared" ca="1" si="307"/>
        <v>-85.364482039893218</v>
      </c>
      <c r="P704" s="310">
        <f t="shared" ca="1" si="308"/>
        <v>23</v>
      </c>
      <c r="Q704" s="304">
        <f t="shared" ca="1" si="309"/>
        <v>0</v>
      </c>
      <c r="R704" s="306">
        <f t="shared" ca="1" si="310"/>
        <v>0</v>
      </c>
      <c r="S704" s="307">
        <f t="shared" ca="1" si="311"/>
        <v>3.0549999999999997</v>
      </c>
      <c r="T704" s="304">
        <f t="shared" ca="1" si="291"/>
        <v>29.969549999999998</v>
      </c>
      <c r="U704" s="311">
        <f t="shared" ca="1" si="292"/>
        <v>0</v>
      </c>
      <c r="V704" s="306">
        <f t="shared" ca="1" si="293"/>
        <v>1.2262467891891424</v>
      </c>
      <c r="W704" s="304">
        <f t="shared" ca="1" si="294"/>
        <v>26.553676811417215</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1.0860632946342328</v>
      </c>
      <c r="AH704" s="304">
        <f t="shared" ca="1" si="318"/>
        <v>-8.6918473015499309</v>
      </c>
    </row>
    <row r="705" spans="1:34" x14ac:dyDescent="0.2">
      <c r="A705" s="347">
        <f t="shared" ca="1" si="296"/>
        <v>1E-4</v>
      </c>
      <c r="B705" s="304">
        <f t="shared" ca="1" si="297"/>
        <v>31.932400000000086</v>
      </c>
      <c r="D705" s="306">
        <f t="shared" ca="1" si="298"/>
        <v>-0.70244964030853319</v>
      </c>
      <c r="E705" s="307">
        <f t="shared" ca="1" si="299"/>
        <v>-1.1465568020661898</v>
      </c>
      <c r="F705" s="304">
        <f t="shared" ca="1" si="300"/>
        <v>1.3446293160324281</v>
      </c>
      <c r="G705" s="306">
        <f t="shared" ca="1" si="301"/>
        <v>8.3106507042778386</v>
      </c>
      <c r="H705" s="307">
        <f t="shared" ca="1" si="302"/>
        <v>-102.4977952666512</v>
      </c>
      <c r="I705" s="304">
        <f t="shared" ca="1" si="303"/>
        <v>102.83416236666129</v>
      </c>
      <c r="J705" s="306">
        <f t="shared" ca="1" si="304"/>
        <v>706.74279346460708</v>
      </c>
      <c r="K705" s="307">
        <f t="shared" ca="1" si="305"/>
        <v>-10.182943887183523</v>
      </c>
      <c r="L705" s="304">
        <f t="shared" ca="1" si="290"/>
        <v>706.81614898102453</v>
      </c>
      <c r="M705" s="306">
        <f t="shared" ca="1" si="306"/>
        <v>-1.4898920468183481</v>
      </c>
      <c r="N705" s="304">
        <f t="shared" ca="1" si="307"/>
        <v>-85.364526212798992</v>
      </c>
      <c r="P705" s="310">
        <f t="shared" ca="1" si="308"/>
        <v>23</v>
      </c>
      <c r="Q705" s="304">
        <f t="shared" ca="1" si="309"/>
        <v>0</v>
      </c>
      <c r="R705" s="306">
        <f t="shared" ca="1" si="310"/>
        <v>0</v>
      </c>
      <c r="S705" s="307">
        <f t="shared" ca="1" si="311"/>
        <v>3.0549999999999997</v>
      </c>
      <c r="T705" s="304">
        <f t="shared" ca="1" si="291"/>
        <v>29.969549999999998</v>
      </c>
      <c r="U705" s="311">
        <f t="shared" ca="1" si="292"/>
        <v>0</v>
      </c>
      <c r="V705" s="306">
        <f t="shared" ca="1" si="293"/>
        <v>1.2262480460653327</v>
      </c>
      <c r="W705" s="304">
        <f t="shared" ca="1" si="294"/>
        <v>26.553760115455297</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1.0860366374007171</v>
      </c>
      <c r="AH705" s="304">
        <f t="shared" ca="1" si="318"/>
        <v>-8.6918745700220033</v>
      </c>
    </row>
    <row r="706" spans="1:34" x14ac:dyDescent="0.2">
      <c r="A706" s="347">
        <f t="shared" ca="1" si="296"/>
        <v>1E-4</v>
      </c>
      <c r="B706" s="304">
        <f t="shared" ca="1" si="297"/>
        <v>31.932500000000086</v>
      </c>
      <c r="D706" s="306">
        <f t="shared" ca="1" si="298"/>
        <v>-0.70244516481714292</v>
      </c>
      <c r="E706" s="307">
        <f t="shared" ca="1" si="299"/>
        <v>-1.1465290816017948</v>
      </c>
      <c r="F706" s="304">
        <f t="shared" ca="1" si="300"/>
        <v>1.3446033409647762</v>
      </c>
      <c r="G706" s="306">
        <f t="shared" ca="1" si="301"/>
        <v>8.3105804597613577</v>
      </c>
      <c r="H706" s="307">
        <f t="shared" ca="1" si="302"/>
        <v>-102.49790991955936</v>
      </c>
      <c r="I706" s="304">
        <f t="shared" ca="1" si="303"/>
        <v>102.83427096768992</v>
      </c>
      <c r="J706" s="306">
        <f t="shared" ca="1" si="304"/>
        <v>706.74279346460708</v>
      </c>
      <c r="K706" s="307">
        <f t="shared" ca="1" si="305"/>
        <v>-10.193193672442833</v>
      </c>
      <c r="L706" s="304">
        <f t="shared" ca="1" si="290"/>
        <v>706.8162967217155</v>
      </c>
      <c r="M706" s="306">
        <f t="shared" ca="1" si="306"/>
        <v>-1.489892817772849</v>
      </c>
      <c r="N706" s="304">
        <f t="shared" ca="1" si="307"/>
        <v>-85.364570385238096</v>
      </c>
      <c r="P706" s="310">
        <f t="shared" ca="1" si="308"/>
        <v>23</v>
      </c>
      <c r="Q706" s="304">
        <f t="shared" ca="1" si="309"/>
        <v>0</v>
      </c>
      <c r="R706" s="306">
        <f t="shared" ca="1" si="310"/>
        <v>0</v>
      </c>
      <c r="S706" s="307">
        <f t="shared" ca="1" si="311"/>
        <v>3.0549999999999997</v>
      </c>
      <c r="T706" s="304">
        <f t="shared" ca="1" si="291"/>
        <v>29.969549999999998</v>
      </c>
      <c r="U706" s="311">
        <f t="shared" ca="1" si="292"/>
        <v>0</v>
      </c>
      <c r="V706" s="306">
        <f t="shared" ca="1" si="293"/>
        <v>1.2262493029442179</v>
      </c>
      <c r="W706" s="304">
        <f t="shared" ca="1" si="294"/>
        <v>26.553843418349295</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1.0860099805294308</v>
      </c>
      <c r="AH706" s="304">
        <f t="shared" ca="1" si="318"/>
        <v>-8.6919018381195752</v>
      </c>
    </row>
    <row r="707" spans="1:34" x14ac:dyDescent="0.2">
      <c r="A707" s="347">
        <f t="shared" ca="1" si="296"/>
        <v>1E-4</v>
      </c>
      <c r="B707" s="304">
        <f t="shared" ca="1" si="297"/>
        <v>31.932600000000086</v>
      </c>
      <c r="D707" s="306">
        <f t="shared" ca="1" si="298"/>
        <v>-0.70244068932372683</v>
      </c>
      <c r="E707" s="307">
        <f t="shared" ca="1" si="299"/>
        <v>-1.1465013615181423</v>
      </c>
      <c r="F707" s="304">
        <f t="shared" ca="1" si="300"/>
        <v>1.3445773663053184</v>
      </c>
      <c r="G707" s="306">
        <f t="shared" ca="1" si="301"/>
        <v>8.3105102156924247</v>
      </c>
      <c r="H707" s="307">
        <f t="shared" ca="1" si="302"/>
        <v>-102.49802456969552</v>
      </c>
      <c r="I707" s="304">
        <f t="shared" ca="1" si="303"/>
        <v>102.83437956605287</v>
      </c>
      <c r="J707" s="306">
        <f t="shared" ca="1" si="304"/>
        <v>706.74279346460708</v>
      </c>
      <c r="K707" s="307">
        <f t="shared" ca="1" si="305"/>
        <v>-10.203443469167295</v>
      </c>
      <c r="L707" s="304">
        <f t="shared" ca="1" si="290"/>
        <v>706.81644461117685</v>
      </c>
      <c r="M707" s="306">
        <f t="shared" ca="1" si="306"/>
        <v>-1.4898935887192055</v>
      </c>
      <c r="N707" s="304">
        <f t="shared" ca="1" si="307"/>
        <v>-85.364614557210558</v>
      </c>
      <c r="P707" s="310">
        <f t="shared" ca="1" si="308"/>
        <v>23</v>
      </c>
      <c r="Q707" s="304">
        <f t="shared" ca="1" si="309"/>
        <v>0</v>
      </c>
      <c r="R707" s="306">
        <f t="shared" ca="1" si="310"/>
        <v>0</v>
      </c>
      <c r="S707" s="307">
        <f t="shared" ca="1" si="311"/>
        <v>3.0549999999999997</v>
      </c>
      <c r="T707" s="304">
        <f t="shared" ca="1" si="291"/>
        <v>29.969549999999998</v>
      </c>
      <c r="U707" s="311">
        <f t="shared" ca="1" si="292"/>
        <v>0</v>
      </c>
      <c r="V707" s="306">
        <f t="shared" ca="1" si="293"/>
        <v>1.2262505598257973</v>
      </c>
      <c r="W707" s="304">
        <f t="shared" ca="1" si="294"/>
        <v>26.553926720099174</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1.085983324020372</v>
      </c>
      <c r="AH707" s="304">
        <f t="shared" ca="1" si="318"/>
        <v>-8.6919291058426502</v>
      </c>
    </row>
    <row r="708" spans="1:34" x14ac:dyDescent="0.2">
      <c r="A708" s="347">
        <f t="shared" ca="1" si="296"/>
        <v>1E-4</v>
      </c>
      <c r="B708" s="304">
        <f t="shared" ca="1" si="297"/>
        <v>31.932700000000086</v>
      </c>
      <c r="D708" s="306">
        <f t="shared" ca="1" si="298"/>
        <v>-0.70243621382827992</v>
      </c>
      <c r="E708" s="307">
        <f t="shared" ca="1" si="299"/>
        <v>-1.146473641815243</v>
      </c>
      <c r="F708" s="304">
        <f t="shared" ca="1" si="300"/>
        <v>1.3445513920540617</v>
      </c>
      <c r="G708" s="306">
        <f t="shared" ca="1" si="301"/>
        <v>8.3104399720710411</v>
      </c>
      <c r="H708" s="307">
        <f t="shared" ca="1" si="302"/>
        <v>-102.4981392170597</v>
      </c>
      <c r="I708" s="304">
        <f t="shared" ca="1" si="303"/>
        <v>102.83448816175023</v>
      </c>
      <c r="J708" s="306">
        <f t="shared" ca="1" si="304"/>
        <v>706.74279346460708</v>
      </c>
      <c r="K708" s="307">
        <f t="shared" ca="1" si="305"/>
        <v>-10.213693277356633</v>
      </c>
      <c r="L708" s="304">
        <f t="shared" ref="L708:L771" ca="1" si="319">SQRT(pos_x^2+pos_z^2)</f>
        <v>706.81659264940868</v>
      </c>
      <c r="M708" s="306">
        <f t="shared" ca="1" si="306"/>
        <v>-1.4898943596574172</v>
      </c>
      <c r="N708" s="304">
        <f t="shared" ca="1" si="307"/>
        <v>-85.36465872871635</v>
      </c>
      <c r="P708" s="310">
        <f t="shared" ca="1" si="308"/>
        <v>23</v>
      </c>
      <c r="Q708" s="304">
        <f t="shared" ca="1" si="309"/>
        <v>0</v>
      </c>
      <c r="R708" s="306">
        <f t="shared" ca="1" si="310"/>
        <v>0</v>
      </c>
      <c r="S708" s="307">
        <f t="shared" ca="1" si="311"/>
        <v>3.0549999999999997</v>
      </c>
      <c r="T708" s="304">
        <f t="shared" ref="T708:T771" ca="1" si="320">m*g</f>
        <v>29.969549999999998</v>
      </c>
      <c r="U708" s="311">
        <f t="shared" ref="U708:U771" ca="1" si="321">IF(pos_xz&lt;L_rampe,Poids*COS(Beta),0)</f>
        <v>0</v>
      </c>
      <c r="V708" s="306">
        <f t="shared" ref="V708:V771" ca="1" si="322">Rho_moyen*(20000-Alt_rampe-pos_z)/(20000+Alt_rampe+pos_z)</f>
        <v>1.2262518167100722</v>
      </c>
      <c r="W708" s="304">
        <f t="shared" ref="W708:W771" ca="1" si="323">1/2*Rho*Sref*Cx*vit_xz^2</f>
        <v>26.554010020704993</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1.0859566678735515</v>
      </c>
      <c r="AH708" s="304">
        <f t="shared" ca="1" si="318"/>
        <v>-8.6919563731912195</v>
      </c>
    </row>
    <row r="709" spans="1:34" x14ac:dyDescent="0.2">
      <c r="A709" s="347">
        <f t="shared" ref="A709:A772" ca="1" si="325">IF(B708+0.01&lt;=T_ini+ROUNDUP(Temps_fin_propu,0), 0.01, IF(K708&gt;0, 0.1, 0.0001))</f>
        <v>1E-4</v>
      </c>
      <c r="B709" s="304">
        <f t="shared" ref="B709:B772" ca="1" si="326">B708+pas</f>
        <v>31.932800000000086</v>
      </c>
      <c r="D709" s="306">
        <f t="shared" ref="D709:D772" ca="1" si="327">IF(AND(L708&lt;L_rampe,Poussee&lt;Poids*SIN(M708)),0,(-W708+Poussee)/m*COS(M708)-U708/m*SIN(M708))</f>
        <v>-0.70243173833080896</v>
      </c>
      <c r="E709" s="307">
        <f t="shared" ref="E709:E772" ca="1" si="328">IF(AND(L708&lt;L_rampe,Poussee&lt;Poids*SIN(M708)),0,(-W708+Poussee)/m*SIN(M708)+U708/m*COS(M708)-Poids/m)</f>
        <v>-1.146445922493081</v>
      </c>
      <c r="F709" s="304">
        <f t="shared" ref="F709:F772" ca="1" si="329">SQRT(acc_x^2+acc_z^2)</f>
        <v>1.344525418210996</v>
      </c>
      <c r="G709" s="306">
        <f t="shared" ref="G709:G772" ca="1" si="330">G708+acc_x*pas</f>
        <v>8.3103697288972089</v>
      </c>
      <c r="H709" s="307">
        <f t="shared" ref="H709:H772" ca="1" si="331">H708+acc_z*pas</f>
        <v>-102.49825386165195</v>
      </c>
      <c r="I709" s="304">
        <f t="shared" ref="I709:I772" ca="1" si="332">SQRT(vit_x^2+vit_z^2)</f>
        <v>102.83459675478198</v>
      </c>
      <c r="J709" s="306">
        <f t="shared" ref="J709:J772" ca="1" si="333">J708+0.5*(vit_x+G708)*pas*(K708&gt;=0)</f>
        <v>706.74279346460708</v>
      </c>
      <c r="K709" s="307">
        <f t="shared" ref="K709:K772" ca="1" si="334">K708+0.5*(vit_z+H708)*pas</f>
        <v>-10.223943097010569</v>
      </c>
      <c r="L709" s="304">
        <f t="shared" ca="1" si="319"/>
        <v>706.81674083641167</v>
      </c>
      <c r="M709" s="306">
        <f t="shared" ref="M709:M772" ca="1" si="335">IF(AND(L708&gt;L_rampe,G709&gt;0),ATAN2(G709,H709),$M$4)</f>
        <v>-1.4898951305874844</v>
      </c>
      <c r="N709" s="304">
        <f t="shared" ref="N709:N772" ca="1" si="336">DEGREES(Beta)</f>
        <v>-85.3647028997555</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3.0549999999999997</v>
      </c>
      <c r="T709" s="304">
        <f t="shared" ca="1" si="320"/>
        <v>29.969549999999998</v>
      </c>
      <c r="U709" s="311">
        <f t="shared" ca="1" si="321"/>
        <v>0</v>
      </c>
      <c r="V709" s="306">
        <f t="shared" ca="1" si="322"/>
        <v>1.2262530735970416</v>
      </c>
      <c r="W709" s="304">
        <f t="shared" ca="1" si="323"/>
        <v>26.554093320166729</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1.0859300120889497</v>
      </c>
      <c r="AH709" s="304">
        <f t="shared" ref="AH709:AH772" ca="1" si="347">IF(AND(L708&lt;L_rampe,Poussee&lt;Poids*SIN(M708)), g*SIN(M708), (-W708+Poussee)/m)</f>
        <v>-8.6919836401653008</v>
      </c>
    </row>
    <row r="710" spans="1:34" x14ac:dyDescent="0.2">
      <c r="A710" s="347">
        <f t="shared" ca="1" si="325"/>
        <v>1E-4</v>
      </c>
      <c r="B710" s="304">
        <f t="shared" ca="1" si="326"/>
        <v>31.932900000000085</v>
      </c>
      <c r="D710" s="306">
        <f t="shared" ca="1" si="327"/>
        <v>-0.70242726283131296</v>
      </c>
      <c r="E710" s="307">
        <f t="shared" ca="1" si="328"/>
        <v>-1.1464182035516597</v>
      </c>
      <c r="F710" s="304">
        <f t="shared" ca="1" si="329"/>
        <v>1.3444994447761238</v>
      </c>
      <c r="G710" s="306">
        <f t="shared" ca="1" si="330"/>
        <v>8.3102994861709263</v>
      </c>
      <c r="H710" s="307">
        <f t="shared" ca="1" si="331"/>
        <v>-102.49836850347231</v>
      </c>
      <c r="I710" s="304">
        <f t="shared" ca="1" si="332"/>
        <v>102.83470534514822</v>
      </c>
      <c r="J710" s="306">
        <f t="shared" ca="1" si="333"/>
        <v>706.74279346460708</v>
      </c>
      <c r="K710" s="307">
        <f t="shared" ca="1" si="334"/>
        <v>-10.234192928128826</v>
      </c>
      <c r="L710" s="304">
        <f t="shared" ca="1" si="319"/>
        <v>706.81688917218617</v>
      </c>
      <c r="M710" s="306">
        <f t="shared" ca="1" si="335"/>
        <v>-1.4898959015094073</v>
      </c>
      <c r="N710" s="304">
        <f t="shared" ca="1" si="336"/>
        <v>-85.364747070328022</v>
      </c>
      <c r="P710" s="310">
        <f t="shared" ca="1" si="337"/>
        <v>23</v>
      </c>
      <c r="Q710" s="304">
        <f t="shared" ca="1" si="338"/>
        <v>0</v>
      </c>
      <c r="R710" s="306">
        <f t="shared" ca="1" si="339"/>
        <v>0</v>
      </c>
      <c r="S710" s="307">
        <f t="shared" ca="1" si="340"/>
        <v>3.0549999999999997</v>
      </c>
      <c r="T710" s="304">
        <f t="shared" ca="1" si="320"/>
        <v>29.969549999999998</v>
      </c>
      <c r="U710" s="311">
        <f t="shared" ca="1" si="321"/>
        <v>0</v>
      </c>
      <c r="V710" s="306">
        <f t="shared" ca="1" si="322"/>
        <v>1.2262543304867055</v>
      </c>
      <c r="W710" s="304">
        <f t="shared" ca="1" si="323"/>
        <v>26.554176618484409</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1.0859033566665772</v>
      </c>
      <c r="AH710" s="304">
        <f t="shared" ca="1" si="347"/>
        <v>-8.692010906764887</v>
      </c>
    </row>
    <row r="711" spans="1:34" x14ac:dyDescent="0.2">
      <c r="A711" s="347">
        <f t="shared" ca="1" si="325"/>
        <v>1E-4</v>
      </c>
      <c r="B711" s="304">
        <f t="shared" ca="1" si="326"/>
        <v>31.933000000000085</v>
      </c>
      <c r="D711" s="306">
        <f t="shared" ca="1" si="327"/>
        <v>-0.70242278732979047</v>
      </c>
      <c r="E711" s="307">
        <f t="shared" ca="1" si="328"/>
        <v>-1.1463904849909721</v>
      </c>
      <c r="F711" s="304">
        <f t="shared" ca="1" si="329"/>
        <v>1.3444734717494384</v>
      </c>
      <c r="G711" s="306">
        <f t="shared" ca="1" si="330"/>
        <v>8.3102292438921932</v>
      </c>
      <c r="H711" s="307">
        <f t="shared" ca="1" si="331"/>
        <v>-102.49848314252081</v>
      </c>
      <c r="I711" s="304">
        <f t="shared" ca="1" si="332"/>
        <v>102.83481393284895</v>
      </c>
      <c r="J711" s="306">
        <f t="shared" ca="1" si="333"/>
        <v>706.74279346460708</v>
      </c>
      <c r="K711" s="307">
        <f t="shared" ca="1" si="334"/>
        <v>-10.244442770711125</v>
      </c>
      <c r="L711" s="304">
        <f t="shared" ca="1" si="319"/>
        <v>706.8170376567324</v>
      </c>
      <c r="M711" s="306">
        <f t="shared" ca="1" si="335"/>
        <v>-1.4898966724231859</v>
      </c>
      <c r="N711" s="304">
        <f t="shared" ca="1" si="336"/>
        <v>-85.364791240433902</v>
      </c>
      <c r="P711" s="310">
        <f t="shared" ca="1" si="337"/>
        <v>23</v>
      </c>
      <c r="Q711" s="304">
        <f t="shared" ca="1" si="338"/>
        <v>0</v>
      </c>
      <c r="R711" s="306">
        <f t="shared" ca="1" si="339"/>
        <v>0</v>
      </c>
      <c r="S711" s="307">
        <f t="shared" ca="1" si="340"/>
        <v>3.0549999999999997</v>
      </c>
      <c r="T711" s="304">
        <f t="shared" ca="1" si="320"/>
        <v>29.969549999999998</v>
      </c>
      <c r="U711" s="311">
        <f t="shared" ca="1" si="321"/>
        <v>0</v>
      </c>
      <c r="V711" s="306">
        <f t="shared" ca="1" si="322"/>
        <v>1.2262555873790648</v>
      </c>
      <c r="W711" s="304">
        <f t="shared" ca="1" si="323"/>
        <v>26.554259915658047</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1.0858767016064199</v>
      </c>
      <c r="AH711" s="304">
        <f t="shared" ca="1" si="347"/>
        <v>-8.6920381729899869</v>
      </c>
    </row>
    <row r="712" spans="1:34" x14ac:dyDescent="0.2">
      <c r="A712" s="347">
        <f t="shared" ca="1" si="325"/>
        <v>1E-4</v>
      </c>
      <c r="B712" s="304">
        <f t="shared" ca="1" si="326"/>
        <v>31.933100000000085</v>
      </c>
      <c r="D712" s="306">
        <f t="shared" ca="1" si="327"/>
        <v>-0.70241831182624526</v>
      </c>
      <c r="E712" s="307">
        <f t="shared" ca="1" si="328"/>
        <v>-1.1463627668110146</v>
      </c>
      <c r="F712" s="304">
        <f t="shared" ca="1" si="329"/>
        <v>1.3444474991309392</v>
      </c>
      <c r="G712" s="306">
        <f t="shared" ca="1" si="330"/>
        <v>8.3101590020610114</v>
      </c>
      <c r="H712" s="307">
        <f t="shared" ca="1" si="331"/>
        <v>-102.49859777879749</v>
      </c>
      <c r="I712" s="304">
        <f t="shared" ca="1" si="332"/>
        <v>102.83492251788419</v>
      </c>
      <c r="J712" s="306">
        <f t="shared" ca="1" si="333"/>
        <v>706.74279346460708</v>
      </c>
      <c r="K712" s="307">
        <f t="shared" ca="1" si="334"/>
        <v>-10.25469262475719</v>
      </c>
      <c r="L712" s="304">
        <f t="shared" ca="1" si="319"/>
        <v>706.81718629005093</v>
      </c>
      <c r="M712" s="306">
        <f t="shared" ca="1" si="335"/>
        <v>-1.4898974433288203</v>
      </c>
      <c r="N712" s="304">
        <f t="shared" ca="1" si="336"/>
        <v>-85.364835410073155</v>
      </c>
      <c r="P712" s="310">
        <f t="shared" ca="1" si="337"/>
        <v>23</v>
      </c>
      <c r="Q712" s="304">
        <f t="shared" ca="1" si="338"/>
        <v>0</v>
      </c>
      <c r="R712" s="306">
        <f t="shared" ca="1" si="339"/>
        <v>0</v>
      </c>
      <c r="S712" s="307">
        <f t="shared" ca="1" si="340"/>
        <v>3.0549999999999997</v>
      </c>
      <c r="T712" s="304">
        <f t="shared" ca="1" si="320"/>
        <v>29.969549999999998</v>
      </c>
      <c r="U712" s="311">
        <f t="shared" ca="1" si="321"/>
        <v>0</v>
      </c>
      <c r="V712" s="306">
        <f t="shared" ca="1" si="322"/>
        <v>1.2262568442741182</v>
      </c>
      <c r="W712" s="304">
        <f t="shared" ca="1" si="323"/>
        <v>26.554343211687637</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1.085850046908476</v>
      </c>
      <c r="AH712" s="304">
        <f t="shared" ca="1" si="347"/>
        <v>-8.692065438840606</v>
      </c>
    </row>
    <row r="713" spans="1:34" x14ac:dyDescent="0.2">
      <c r="A713" s="347">
        <f t="shared" ca="1" si="325"/>
        <v>1E-4</v>
      </c>
      <c r="B713" s="304">
        <f t="shared" ca="1" si="326"/>
        <v>31.933200000000085</v>
      </c>
      <c r="D713" s="306">
        <f t="shared" ca="1" si="327"/>
        <v>-0.70241383632067667</v>
      </c>
      <c r="E713" s="307">
        <f t="shared" ca="1" si="328"/>
        <v>-1.1463350490117907</v>
      </c>
      <c r="F713" s="304">
        <f t="shared" ca="1" si="329"/>
        <v>1.3444215269206288</v>
      </c>
      <c r="G713" s="306">
        <f t="shared" ca="1" si="330"/>
        <v>8.3100887606773792</v>
      </c>
      <c r="H713" s="307">
        <f t="shared" ca="1" si="331"/>
        <v>-102.4987124123024</v>
      </c>
      <c r="I713" s="304">
        <f t="shared" ca="1" si="332"/>
        <v>102.835031100254</v>
      </c>
      <c r="J713" s="306">
        <f t="shared" ca="1" si="333"/>
        <v>706.74279346460708</v>
      </c>
      <c r="K713" s="307">
        <f t="shared" ca="1" si="334"/>
        <v>-10.264942490266746</v>
      </c>
      <c r="L713" s="304">
        <f t="shared" ca="1" si="319"/>
        <v>706.8173350721421</v>
      </c>
      <c r="M713" s="306">
        <f t="shared" ca="1" si="335"/>
        <v>-1.4898982142263109</v>
      </c>
      <c r="N713" s="304">
        <f t="shared" ca="1" si="336"/>
        <v>-85.364879579245795</v>
      </c>
      <c r="P713" s="310">
        <f t="shared" ca="1" si="337"/>
        <v>23</v>
      </c>
      <c r="Q713" s="304">
        <f t="shared" ca="1" si="338"/>
        <v>0</v>
      </c>
      <c r="R713" s="306">
        <f t="shared" ca="1" si="339"/>
        <v>0</v>
      </c>
      <c r="S713" s="307">
        <f t="shared" ca="1" si="340"/>
        <v>3.0549999999999997</v>
      </c>
      <c r="T713" s="304">
        <f t="shared" ca="1" si="320"/>
        <v>29.969549999999998</v>
      </c>
      <c r="U713" s="311">
        <f t="shared" ca="1" si="321"/>
        <v>0</v>
      </c>
      <c r="V713" s="306">
        <f t="shared" ca="1" si="322"/>
        <v>1.2262581011718665</v>
      </c>
      <c r="W713" s="304">
        <f t="shared" ca="1" si="323"/>
        <v>26.554426506573186</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1.0858233925727525</v>
      </c>
      <c r="AH713" s="304">
        <f t="shared" ca="1" si="347"/>
        <v>-8.6920927043167389</v>
      </c>
    </row>
    <row r="714" spans="1:34" x14ac:dyDescent="0.2">
      <c r="A714" s="347">
        <f t="shared" ca="1" si="325"/>
        <v>1E-4</v>
      </c>
      <c r="B714" s="304">
        <f t="shared" ca="1" si="326"/>
        <v>31.933300000000084</v>
      </c>
      <c r="D714" s="306">
        <f t="shared" ca="1" si="327"/>
        <v>-0.70240936081308469</v>
      </c>
      <c r="E714" s="307">
        <f t="shared" ca="1" si="328"/>
        <v>-1.1463073315932917</v>
      </c>
      <c r="F714" s="304">
        <f t="shared" ca="1" si="329"/>
        <v>1.3443955551184996</v>
      </c>
      <c r="G714" s="306">
        <f t="shared" ca="1" si="330"/>
        <v>8.3100185197412983</v>
      </c>
      <c r="H714" s="307">
        <f t="shared" ca="1" si="331"/>
        <v>-102.49882704303556</v>
      </c>
      <c r="I714" s="304">
        <f t="shared" ca="1" si="332"/>
        <v>102.83513967995843</v>
      </c>
      <c r="J714" s="306">
        <f t="shared" ca="1" si="333"/>
        <v>706.74279346460708</v>
      </c>
      <c r="K714" s="307">
        <f t="shared" ca="1" si="334"/>
        <v>-10.275192367239512</v>
      </c>
      <c r="L714" s="304">
        <f t="shared" ca="1" si="319"/>
        <v>706.81748400300626</v>
      </c>
      <c r="M714" s="306">
        <f t="shared" ca="1" si="335"/>
        <v>-1.4898989851156572</v>
      </c>
      <c r="N714" s="304">
        <f t="shared" ca="1" si="336"/>
        <v>-85.364923747951821</v>
      </c>
      <c r="P714" s="310">
        <f t="shared" ca="1" si="337"/>
        <v>23</v>
      </c>
      <c r="Q714" s="304">
        <f t="shared" ca="1" si="338"/>
        <v>0</v>
      </c>
      <c r="R714" s="306">
        <f t="shared" ca="1" si="339"/>
        <v>0</v>
      </c>
      <c r="S714" s="307">
        <f t="shared" ca="1" si="340"/>
        <v>3.0549999999999997</v>
      </c>
      <c r="T714" s="304">
        <f t="shared" ca="1" si="320"/>
        <v>29.969549999999998</v>
      </c>
      <c r="U714" s="311">
        <f t="shared" ca="1" si="321"/>
        <v>0</v>
      </c>
      <c r="V714" s="306">
        <f t="shared" ca="1" si="322"/>
        <v>1.2262593580723096</v>
      </c>
      <c r="W714" s="304">
        <f t="shared" ca="1" si="323"/>
        <v>26.554509800314737</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1.0857967385992406</v>
      </c>
      <c r="AH714" s="304">
        <f t="shared" ca="1" si="347"/>
        <v>-8.6921199694183926</v>
      </c>
    </row>
    <row r="715" spans="1:34" x14ac:dyDescent="0.2">
      <c r="A715" s="347">
        <f t="shared" ca="1" si="325"/>
        <v>1E-4</v>
      </c>
      <c r="B715" s="304">
        <f t="shared" ca="1" si="326"/>
        <v>31.933400000000084</v>
      </c>
      <c r="D715" s="306">
        <f t="shared" ca="1" si="327"/>
        <v>-0.70240488530347378</v>
      </c>
      <c r="E715" s="307">
        <f t="shared" ca="1" si="328"/>
        <v>-1.1462796145555103</v>
      </c>
      <c r="F715" s="304">
        <f t="shared" ca="1" si="329"/>
        <v>1.3443695837245484</v>
      </c>
      <c r="G715" s="306">
        <f t="shared" ca="1" si="330"/>
        <v>8.3099482792527688</v>
      </c>
      <c r="H715" s="307">
        <f t="shared" ca="1" si="331"/>
        <v>-102.49894167099701</v>
      </c>
      <c r="I715" s="304">
        <f t="shared" ca="1" si="332"/>
        <v>102.83524825699747</v>
      </c>
      <c r="J715" s="306">
        <f t="shared" ca="1" si="333"/>
        <v>706.74279346460708</v>
      </c>
      <c r="K715" s="307">
        <f t="shared" ca="1" si="334"/>
        <v>-10.285442255675214</v>
      </c>
      <c r="L715" s="304">
        <f t="shared" ca="1" si="319"/>
        <v>706.81763308264397</v>
      </c>
      <c r="M715" s="306">
        <f t="shared" ca="1" si="335"/>
        <v>-1.4898997559968599</v>
      </c>
      <c r="N715" s="304">
        <f t="shared" ca="1" si="336"/>
        <v>-85.364967916191233</v>
      </c>
      <c r="P715" s="310">
        <f t="shared" ca="1" si="337"/>
        <v>23</v>
      </c>
      <c r="Q715" s="304">
        <f t="shared" ca="1" si="338"/>
        <v>0</v>
      </c>
      <c r="R715" s="306">
        <f t="shared" ca="1" si="339"/>
        <v>0</v>
      </c>
      <c r="S715" s="307">
        <f t="shared" ca="1" si="340"/>
        <v>3.0549999999999997</v>
      </c>
      <c r="T715" s="304">
        <f t="shared" ca="1" si="320"/>
        <v>29.969549999999998</v>
      </c>
      <c r="U715" s="311">
        <f t="shared" ca="1" si="321"/>
        <v>0</v>
      </c>
      <c r="V715" s="306">
        <f t="shared" ca="1" si="322"/>
        <v>1.2262606149754469</v>
      </c>
      <c r="W715" s="304">
        <f t="shared" ca="1" si="323"/>
        <v>26.554593092912253</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1.0857700849879297</v>
      </c>
      <c r="AH715" s="304">
        <f t="shared" ca="1" si="347"/>
        <v>-8.6921472341455779</v>
      </c>
    </row>
    <row r="716" spans="1:34" x14ac:dyDescent="0.2">
      <c r="A716" s="347">
        <f t="shared" ca="1" si="325"/>
        <v>1E-4</v>
      </c>
      <c r="B716" s="304">
        <f t="shared" ca="1" si="326"/>
        <v>31.933500000000084</v>
      </c>
      <c r="D716" s="306">
        <f t="shared" ca="1" si="327"/>
        <v>-0.70240040979184071</v>
      </c>
      <c r="E716" s="307">
        <f t="shared" ca="1" si="328"/>
        <v>-1.1462518978984537</v>
      </c>
      <c r="F716" s="304">
        <f t="shared" ca="1" si="329"/>
        <v>1.3443436127387793</v>
      </c>
      <c r="G716" s="306">
        <f t="shared" ca="1" si="330"/>
        <v>8.3098780392117888</v>
      </c>
      <c r="H716" s="307">
        <f t="shared" ca="1" si="331"/>
        <v>-102.49905629618681</v>
      </c>
      <c r="I716" s="304">
        <f t="shared" ca="1" si="332"/>
        <v>102.83535683137121</v>
      </c>
      <c r="J716" s="306">
        <f t="shared" ca="1" si="333"/>
        <v>706.74279346460708</v>
      </c>
      <c r="K716" s="307">
        <f t="shared" ca="1" si="334"/>
        <v>-10.295692155573573</v>
      </c>
      <c r="L716" s="304">
        <f t="shared" ca="1" si="319"/>
        <v>706.81778231105545</v>
      </c>
      <c r="M716" s="306">
        <f t="shared" ca="1" si="335"/>
        <v>-1.489900526869919</v>
      </c>
      <c r="N716" s="304">
        <f t="shared" ca="1" si="336"/>
        <v>-85.365012083964061</v>
      </c>
      <c r="P716" s="310">
        <f t="shared" ca="1" si="337"/>
        <v>23</v>
      </c>
      <c r="Q716" s="304">
        <f t="shared" ca="1" si="338"/>
        <v>0</v>
      </c>
      <c r="R716" s="306">
        <f t="shared" ca="1" si="339"/>
        <v>0</v>
      </c>
      <c r="S716" s="307">
        <f t="shared" ca="1" si="340"/>
        <v>3.0549999999999997</v>
      </c>
      <c r="T716" s="304">
        <f t="shared" ca="1" si="320"/>
        <v>29.969549999999998</v>
      </c>
      <c r="U716" s="311">
        <f t="shared" ca="1" si="321"/>
        <v>0</v>
      </c>
      <c r="V716" s="306">
        <f t="shared" ca="1" si="322"/>
        <v>1.2262618718812794</v>
      </c>
      <c r="W716" s="304">
        <f t="shared" ca="1" si="323"/>
        <v>26.554676384365802</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1.0857434317388304</v>
      </c>
      <c r="AH716" s="304">
        <f t="shared" ca="1" si="347"/>
        <v>-8.6921744984982841</v>
      </c>
    </row>
    <row r="717" spans="1:34" x14ac:dyDescent="0.2">
      <c r="A717" s="347">
        <f t="shared" ca="1" si="325"/>
        <v>1E-4</v>
      </c>
      <c r="B717" s="304">
        <f t="shared" ca="1" si="326"/>
        <v>31.933600000000084</v>
      </c>
      <c r="D717" s="306">
        <f t="shared" ca="1" si="327"/>
        <v>-0.70239593427818692</v>
      </c>
      <c r="E717" s="307">
        <f t="shared" ca="1" si="328"/>
        <v>-1.1462241816221024</v>
      </c>
      <c r="F717" s="304">
        <f t="shared" ca="1" si="329"/>
        <v>1.3443176421611767</v>
      </c>
      <c r="G717" s="306">
        <f t="shared" ca="1" si="330"/>
        <v>8.3098077996183601</v>
      </c>
      <c r="H717" s="307">
        <f t="shared" ca="1" si="331"/>
        <v>-102.49917091860497</v>
      </c>
      <c r="I717" s="304">
        <f t="shared" ca="1" si="332"/>
        <v>102.83546540307967</v>
      </c>
      <c r="J717" s="306">
        <f t="shared" ca="1" si="333"/>
        <v>706.74279346460708</v>
      </c>
      <c r="K717" s="307">
        <f t="shared" ca="1" si="334"/>
        <v>-10.305942066934312</v>
      </c>
      <c r="L717" s="304">
        <f t="shared" ca="1" si="319"/>
        <v>706.81793168824129</v>
      </c>
      <c r="M717" s="306">
        <f t="shared" ca="1" si="335"/>
        <v>-1.4899012977348345</v>
      </c>
      <c r="N717" s="304">
        <f t="shared" ca="1" si="336"/>
        <v>-85.365056251270289</v>
      </c>
      <c r="P717" s="310">
        <f t="shared" ca="1" si="337"/>
        <v>23</v>
      </c>
      <c r="Q717" s="304">
        <f t="shared" ca="1" si="338"/>
        <v>0</v>
      </c>
      <c r="R717" s="306">
        <f t="shared" ca="1" si="339"/>
        <v>0</v>
      </c>
      <c r="S717" s="307">
        <f t="shared" ca="1" si="340"/>
        <v>3.0549999999999997</v>
      </c>
      <c r="T717" s="304">
        <f t="shared" ca="1" si="320"/>
        <v>29.969549999999998</v>
      </c>
      <c r="U717" s="311">
        <f t="shared" ca="1" si="321"/>
        <v>0</v>
      </c>
      <c r="V717" s="306">
        <f t="shared" ca="1" si="322"/>
        <v>1.226263128789806</v>
      </c>
      <c r="W717" s="304">
        <f t="shared" ca="1" si="323"/>
        <v>26.554759674675346</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1.0857167788519249</v>
      </c>
      <c r="AH717" s="304">
        <f t="shared" ca="1" si="347"/>
        <v>-8.6922017624765324</v>
      </c>
    </row>
    <row r="718" spans="1:34" x14ac:dyDescent="0.2">
      <c r="A718" s="347">
        <f t="shared" ca="1" si="325"/>
        <v>1E-4</v>
      </c>
      <c r="B718" s="304">
        <f t="shared" ca="1" si="326"/>
        <v>31.933700000000083</v>
      </c>
      <c r="D718" s="306">
        <f t="shared" ca="1" si="327"/>
        <v>-0.70239145876251474</v>
      </c>
      <c r="E718" s="307">
        <f t="shared" ca="1" si="328"/>
        <v>-1.1461964657264687</v>
      </c>
      <c r="F718" s="304">
        <f t="shared" ca="1" si="329"/>
        <v>1.3442916719917524</v>
      </c>
      <c r="G718" s="306">
        <f t="shared" ca="1" si="330"/>
        <v>8.3097375604724846</v>
      </c>
      <c r="H718" s="307">
        <f t="shared" ca="1" si="331"/>
        <v>-102.49928553825154</v>
      </c>
      <c r="I718" s="304">
        <f t="shared" ca="1" si="332"/>
        <v>102.83557397212284</v>
      </c>
      <c r="J718" s="306">
        <f t="shared" ca="1" si="333"/>
        <v>706.74279346460708</v>
      </c>
      <c r="K718" s="307">
        <f t="shared" ca="1" si="334"/>
        <v>-10.316191989757154</v>
      </c>
      <c r="L718" s="304">
        <f t="shared" ca="1" si="319"/>
        <v>706.8180812142017</v>
      </c>
      <c r="M718" s="306">
        <f t="shared" ca="1" si="335"/>
        <v>-1.4899020685916065</v>
      </c>
      <c r="N718" s="304">
        <f t="shared" ca="1" si="336"/>
        <v>-85.365100418109932</v>
      </c>
      <c r="P718" s="310">
        <f t="shared" ca="1" si="337"/>
        <v>23</v>
      </c>
      <c r="Q718" s="304">
        <f t="shared" ca="1" si="338"/>
        <v>0</v>
      </c>
      <c r="R718" s="306">
        <f t="shared" ca="1" si="339"/>
        <v>0</v>
      </c>
      <c r="S718" s="307">
        <f t="shared" ca="1" si="340"/>
        <v>3.0549999999999997</v>
      </c>
      <c r="T718" s="304">
        <f t="shared" ca="1" si="320"/>
        <v>29.969549999999998</v>
      </c>
      <c r="U718" s="311">
        <f t="shared" ca="1" si="321"/>
        <v>0</v>
      </c>
      <c r="V718" s="306">
        <f t="shared" ca="1" si="322"/>
        <v>1.2262643857010274</v>
      </c>
      <c r="W718" s="304">
        <f t="shared" ca="1" si="323"/>
        <v>26.554842963840905</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1.0856901263272238</v>
      </c>
      <c r="AH718" s="304">
        <f t="shared" ca="1" si="347"/>
        <v>-8.6922290260803106</v>
      </c>
    </row>
    <row r="719" spans="1:34" x14ac:dyDescent="0.2">
      <c r="A719" s="347">
        <f t="shared" ca="1" si="325"/>
        <v>1E-4</v>
      </c>
      <c r="B719" s="304">
        <f t="shared" ca="1" si="326"/>
        <v>31.933800000000083</v>
      </c>
      <c r="D719" s="306">
        <f t="shared" ca="1" si="327"/>
        <v>-0.70238698324482451</v>
      </c>
      <c r="E719" s="307">
        <f t="shared" ca="1" si="328"/>
        <v>-1.1461687502115456</v>
      </c>
      <c r="F719" s="304">
        <f t="shared" ca="1" si="329"/>
        <v>1.3442657022305009</v>
      </c>
      <c r="G719" s="306">
        <f t="shared" ca="1" si="330"/>
        <v>8.3096673217741603</v>
      </c>
      <c r="H719" s="307">
        <f t="shared" ca="1" si="331"/>
        <v>-102.49940015512657</v>
      </c>
      <c r="I719" s="304">
        <f t="shared" ca="1" si="332"/>
        <v>102.83568253850081</v>
      </c>
      <c r="J719" s="306">
        <f t="shared" ca="1" si="333"/>
        <v>706.74279346460708</v>
      </c>
      <c r="K719" s="307">
        <f t="shared" ca="1" si="334"/>
        <v>-10.326441924041823</v>
      </c>
      <c r="L719" s="304">
        <f t="shared" ca="1" si="319"/>
        <v>706.81823088893714</v>
      </c>
      <c r="M719" s="306">
        <f t="shared" ca="1" si="335"/>
        <v>-1.4899028394402352</v>
      </c>
      <c r="N719" s="304">
        <f t="shared" ca="1" si="336"/>
        <v>-85.365144584483005</v>
      </c>
      <c r="P719" s="310">
        <f t="shared" ca="1" si="337"/>
        <v>23</v>
      </c>
      <c r="Q719" s="304">
        <f t="shared" ca="1" si="338"/>
        <v>0</v>
      </c>
      <c r="R719" s="306">
        <f t="shared" ca="1" si="339"/>
        <v>0</v>
      </c>
      <c r="S719" s="307">
        <f t="shared" ca="1" si="340"/>
        <v>3.0549999999999997</v>
      </c>
      <c r="T719" s="304">
        <f t="shared" ca="1" si="320"/>
        <v>29.969549999999998</v>
      </c>
      <c r="U719" s="311">
        <f t="shared" ca="1" si="321"/>
        <v>0</v>
      </c>
      <c r="V719" s="306">
        <f t="shared" ca="1" si="322"/>
        <v>1.226265642614943</v>
      </c>
      <c r="W719" s="304">
        <f t="shared" ca="1" si="323"/>
        <v>26.554926251862486</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1.0856634741647166</v>
      </c>
      <c r="AH719" s="304">
        <f t="shared" ca="1" si="347"/>
        <v>-8.6922562893096256</v>
      </c>
    </row>
    <row r="720" spans="1:34" x14ac:dyDescent="0.2">
      <c r="A720" s="347">
        <f t="shared" ca="1" si="325"/>
        <v>1E-4</v>
      </c>
      <c r="B720" s="304">
        <f t="shared" ca="1" si="326"/>
        <v>31.933900000000083</v>
      </c>
      <c r="D720" s="306">
        <f t="shared" ca="1" si="327"/>
        <v>-0.7023825077251159</v>
      </c>
      <c r="E720" s="307">
        <f t="shared" ca="1" si="328"/>
        <v>-1.1461410350773278</v>
      </c>
      <c r="F720" s="304">
        <f t="shared" ca="1" si="329"/>
        <v>1.3442397328774176</v>
      </c>
      <c r="G720" s="306">
        <f t="shared" ca="1" si="330"/>
        <v>8.3095970835233874</v>
      </c>
      <c r="H720" s="307">
        <f t="shared" ca="1" si="331"/>
        <v>-102.49951476923007</v>
      </c>
      <c r="I720" s="304">
        <f t="shared" ca="1" si="332"/>
        <v>102.83579110221361</v>
      </c>
      <c r="J720" s="306">
        <f t="shared" ca="1" si="333"/>
        <v>706.74279346460708</v>
      </c>
      <c r="K720" s="307">
        <f t="shared" ca="1" si="334"/>
        <v>-10.336691869788041</v>
      </c>
      <c r="L720" s="304">
        <f t="shared" ca="1" si="319"/>
        <v>706.81838071244806</v>
      </c>
      <c r="M720" s="306">
        <f t="shared" ca="1" si="335"/>
        <v>-1.4899036102807204</v>
      </c>
      <c r="N720" s="304">
        <f t="shared" ca="1" si="336"/>
        <v>-85.365188750389493</v>
      </c>
      <c r="P720" s="310">
        <f t="shared" ca="1" si="337"/>
        <v>23</v>
      </c>
      <c r="Q720" s="304">
        <f t="shared" ca="1" si="338"/>
        <v>0</v>
      </c>
      <c r="R720" s="306">
        <f t="shared" ca="1" si="339"/>
        <v>0</v>
      </c>
      <c r="S720" s="307">
        <f t="shared" ca="1" si="340"/>
        <v>3.0549999999999997</v>
      </c>
      <c r="T720" s="304">
        <f t="shared" ca="1" si="320"/>
        <v>29.969549999999998</v>
      </c>
      <c r="U720" s="311">
        <f t="shared" ca="1" si="321"/>
        <v>0</v>
      </c>
      <c r="V720" s="306">
        <f t="shared" ca="1" si="322"/>
        <v>1.2262668995315533</v>
      </c>
      <c r="W720" s="304">
        <f t="shared" ca="1" si="323"/>
        <v>26.555009538740123</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1.0856368223644068</v>
      </c>
      <c r="AH720" s="304">
        <f t="shared" ca="1" si="347"/>
        <v>-8.692283552164481</v>
      </c>
    </row>
    <row r="721" spans="1:34" x14ac:dyDescent="0.2">
      <c r="A721" s="347">
        <f t="shared" ca="1" si="325"/>
        <v>1E-4</v>
      </c>
      <c r="B721" s="304">
        <f t="shared" ca="1" si="326"/>
        <v>31.934000000000083</v>
      </c>
      <c r="D721" s="306">
        <f t="shared" ca="1" si="327"/>
        <v>-0.70237803220339334</v>
      </c>
      <c r="E721" s="307">
        <f t="shared" ca="1" si="328"/>
        <v>-1.1461133203238099</v>
      </c>
      <c r="F721" s="304">
        <f t="shared" ca="1" si="329"/>
        <v>1.3442137639325002</v>
      </c>
      <c r="G721" s="306">
        <f t="shared" ca="1" si="330"/>
        <v>8.3095268457201676</v>
      </c>
      <c r="H721" s="307">
        <f t="shared" ca="1" si="331"/>
        <v>-102.49962938056211</v>
      </c>
      <c r="I721" s="304">
        <f t="shared" ca="1" si="332"/>
        <v>102.83589966326124</v>
      </c>
      <c r="J721" s="306">
        <f t="shared" ca="1" si="333"/>
        <v>706.74279346460708</v>
      </c>
      <c r="K721" s="307">
        <f t="shared" ca="1" si="334"/>
        <v>-10.346941826995531</v>
      </c>
      <c r="L721" s="304">
        <f t="shared" ca="1" si="319"/>
        <v>706.81853068473492</v>
      </c>
      <c r="M721" s="306">
        <f t="shared" ca="1" si="335"/>
        <v>-1.4899043811130628</v>
      </c>
      <c r="N721" s="304">
        <f t="shared" ca="1" si="336"/>
        <v>-85.365232915829424</v>
      </c>
      <c r="P721" s="310">
        <f t="shared" ca="1" si="337"/>
        <v>23</v>
      </c>
      <c r="Q721" s="304">
        <f t="shared" ca="1" si="338"/>
        <v>0</v>
      </c>
      <c r="R721" s="306">
        <f t="shared" ca="1" si="339"/>
        <v>0</v>
      </c>
      <c r="S721" s="307">
        <f t="shared" ca="1" si="340"/>
        <v>3.0549999999999997</v>
      </c>
      <c r="T721" s="304">
        <f t="shared" ca="1" si="320"/>
        <v>29.969549999999998</v>
      </c>
      <c r="U721" s="311">
        <f t="shared" ca="1" si="321"/>
        <v>0</v>
      </c>
      <c r="V721" s="306">
        <f t="shared" ca="1" si="322"/>
        <v>1.2262681564508584</v>
      </c>
      <c r="W721" s="304">
        <f t="shared" ca="1" si="323"/>
        <v>26.55509282447381</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1.085610170926282</v>
      </c>
      <c r="AH721" s="304">
        <f t="shared" ca="1" si="347"/>
        <v>-8.6923108146448858</v>
      </c>
    </row>
    <row r="722" spans="1:34" x14ac:dyDescent="0.2">
      <c r="A722" s="347">
        <f t="shared" ca="1" si="325"/>
        <v>1E-4</v>
      </c>
      <c r="B722" s="304">
        <f t="shared" ca="1" si="326"/>
        <v>31.934100000000083</v>
      </c>
      <c r="D722" s="306">
        <f t="shared" ca="1" si="327"/>
        <v>-0.70237355667965229</v>
      </c>
      <c r="E722" s="307">
        <f t="shared" ca="1" si="328"/>
        <v>-1.1460856059509901</v>
      </c>
      <c r="F722" s="304">
        <f t="shared" ca="1" si="329"/>
        <v>1.3441877953957448</v>
      </c>
      <c r="G722" s="306">
        <f t="shared" ca="1" si="330"/>
        <v>8.3094566083644992</v>
      </c>
      <c r="H722" s="307">
        <f t="shared" ca="1" si="331"/>
        <v>-102.49974398912271</v>
      </c>
      <c r="I722" s="304">
        <f t="shared" ca="1" si="332"/>
        <v>102.83600822164379</v>
      </c>
      <c r="J722" s="306">
        <f t="shared" ca="1" si="333"/>
        <v>706.74279346460708</v>
      </c>
      <c r="K722" s="307">
        <f t="shared" ca="1" si="334"/>
        <v>-10.357191795664015</v>
      </c>
      <c r="L722" s="304">
        <f t="shared" ca="1" si="319"/>
        <v>706.81868080579795</v>
      </c>
      <c r="M722" s="306">
        <f t="shared" ca="1" si="335"/>
        <v>-1.4899051519372621</v>
      </c>
      <c r="N722" s="304">
        <f t="shared" ca="1" si="336"/>
        <v>-85.365277080802784</v>
      </c>
      <c r="P722" s="310">
        <f t="shared" ca="1" si="337"/>
        <v>23</v>
      </c>
      <c r="Q722" s="304">
        <f t="shared" ca="1" si="338"/>
        <v>0</v>
      </c>
      <c r="R722" s="306">
        <f t="shared" ca="1" si="339"/>
        <v>0</v>
      </c>
      <c r="S722" s="307">
        <f t="shared" ca="1" si="340"/>
        <v>3.0549999999999997</v>
      </c>
      <c r="T722" s="304">
        <f t="shared" ca="1" si="320"/>
        <v>29.969549999999998</v>
      </c>
      <c r="U722" s="311">
        <f t="shared" ca="1" si="321"/>
        <v>0</v>
      </c>
      <c r="V722" s="306">
        <f t="shared" ca="1" si="322"/>
        <v>1.2262694133728576</v>
      </c>
      <c r="W722" s="304">
        <f t="shared" ca="1" si="323"/>
        <v>26.555176109063556</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1.0855835198503438</v>
      </c>
      <c r="AH722" s="304">
        <f t="shared" ca="1" si="347"/>
        <v>-8.692338076750838</v>
      </c>
    </row>
    <row r="723" spans="1:34" x14ac:dyDescent="0.2">
      <c r="A723" s="347">
        <f t="shared" ca="1" si="325"/>
        <v>1E-4</v>
      </c>
      <c r="B723" s="304">
        <f t="shared" ca="1" si="326"/>
        <v>31.934200000000082</v>
      </c>
      <c r="D723" s="306">
        <f t="shared" ca="1" si="327"/>
        <v>-0.70236908115389685</v>
      </c>
      <c r="E723" s="307">
        <f t="shared" ca="1" si="328"/>
        <v>-1.1460578919588631</v>
      </c>
      <c r="F723" s="304">
        <f t="shared" ca="1" si="329"/>
        <v>1.3441618272671496</v>
      </c>
      <c r="G723" s="306">
        <f t="shared" ca="1" si="330"/>
        <v>8.3093863714563838</v>
      </c>
      <c r="H723" s="307">
        <f t="shared" ca="1" si="331"/>
        <v>-102.4998585949119</v>
      </c>
      <c r="I723" s="304">
        <f t="shared" ca="1" si="332"/>
        <v>102.83611677736126</v>
      </c>
      <c r="J723" s="306">
        <f t="shared" ca="1" si="333"/>
        <v>706.74279346460708</v>
      </c>
      <c r="K723" s="307">
        <f t="shared" ca="1" si="334"/>
        <v>-10.367441775793216</v>
      </c>
      <c r="L723" s="304">
        <f t="shared" ca="1" si="319"/>
        <v>706.8188310756376</v>
      </c>
      <c r="M723" s="306">
        <f t="shared" ca="1" si="335"/>
        <v>-1.4899059227533185</v>
      </c>
      <c r="N723" s="304">
        <f t="shared" ca="1" si="336"/>
        <v>-85.365321245309602</v>
      </c>
      <c r="P723" s="310">
        <f t="shared" ca="1" si="337"/>
        <v>23</v>
      </c>
      <c r="Q723" s="304">
        <f t="shared" ca="1" si="338"/>
        <v>0</v>
      </c>
      <c r="R723" s="306">
        <f t="shared" ca="1" si="339"/>
        <v>0</v>
      </c>
      <c r="S723" s="307">
        <f t="shared" ca="1" si="340"/>
        <v>3.0549999999999997</v>
      </c>
      <c r="T723" s="304">
        <f t="shared" ca="1" si="320"/>
        <v>29.969549999999998</v>
      </c>
      <c r="U723" s="311">
        <f t="shared" ca="1" si="321"/>
        <v>0</v>
      </c>
      <c r="V723" s="306">
        <f t="shared" ca="1" si="322"/>
        <v>1.2262706702975512</v>
      </c>
      <c r="W723" s="304">
        <f t="shared" ca="1" si="323"/>
        <v>26.55525939250937</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1.0855568691365889</v>
      </c>
      <c r="AH723" s="304">
        <f t="shared" ca="1" si="347"/>
        <v>-8.6923653384823432</v>
      </c>
    </row>
    <row r="724" spans="1:34" x14ac:dyDescent="0.2">
      <c r="A724" s="347">
        <f t="shared" ca="1" si="325"/>
        <v>1E-4</v>
      </c>
      <c r="B724" s="304">
        <f t="shared" ca="1" si="326"/>
        <v>31.934300000000082</v>
      </c>
      <c r="D724" s="306">
        <f t="shared" ca="1" si="327"/>
        <v>-0.70236460562612824</v>
      </c>
      <c r="E724" s="307">
        <f t="shared" ca="1" si="328"/>
        <v>-1.1460301783474325</v>
      </c>
      <c r="F724" s="304">
        <f t="shared" ca="1" si="329"/>
        <v>1.3441358595467181</v>
      </c>
      <c r="G724" s="306">
        <f t="shared" ca="1" si="330"/>
        <v>8.3093161349958216</v>
      </c>
      <c r="H724" s="307">
        <f t="shared" ca="1" si="331"/>
        <v>-102.49997319792973</v>
      </c>
      <c r="I724" s="304">
        <f t="shared" ca="1" si="332"/>
        <v>102.83622533041368</v>
      </c>
      <c r="J724" s="306">
        <f t="shared" ca="1" si="333"/>
        <v>706.74279346460708</v>
      </c>
      <c r="K724" s="307">
        <f t="shared" ca="1" si="334"/>
        <v>-10.377691767382858</v>
      </c>
      <c r="L724" s="304">
        <f t="shared" ca="1" si="319"/>
        <v>706.81898149425433</v>
      </c>
      <c r="M724" s="306">
        <f t="shared" ca="1" si="335"/>
        <v>-1.489906693561232</v>
      </c>
      <c r="N724" s="304">
        <f t="shared" ca="1" si="336"/>
        <v>-85.365365409349863</v>
      </c>
      <c r="P724" s="310">
        <f t="shared" ca="1" si="337"/>
        <v>23</v>
      </c>
      <c r="Q724" s="304">
        <f t="shared" ca="1" si="338"/>
        <v>0</v>
      </c>
      <c r="R724" s="306">
        <f t="shared" ca="1" si="339"/>
        <v>0</v>
      </c>
      <c r="S724" s="307">
        <f t="shared" ca="1" si="340"/>
        <v>3.0549999999999997</v>
      </c>
      <c r="T724" s="304">
        <f t="shared" ca="1" si="320"/>
        <v>29.969549999999998</v>
      </c>
      <c r="U724" s="311">
        <f t="shared" ca="1" si="321"/>
        <v>0</v>
      </c>
      <c r="V724" s="306">
        <f t="shared" ca="1" si="322"/>
        <v>1.2262719272249389</v>
      </c>
      <c r="W724" s="304">
        <f t="shared" ca="1" si="323"/>
        <v>26.555342674811257</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1.0855302187850171</v>
      </c>
      <c r="AH724" s="304">
        <f t="shared" ca="1" si="347"/>
        <v>-8.6923925998394012</v>
      </c>
    </row>
    <row r="725" spans="1:34" x14ac:dyDescent="0.2">
      <c r="A725" s="347">
        <f t="shared" ca="1" si="325"/>
        <v>1E-4</v>
      </c>
      <c r="B725" s="304">
        <f t="shared" ca="1" si="326"/>
        <v>31.934400000000082</v>
      </c>
      <c r="D725" s="306">
        <f t="shared" ca="1" si="327"/>
        <v>-0.70236013009634668</v>
      </c>
      <c r="E725" s="307">
        <f t="shared" ca="1" si="328"/>
        <v>-1.1460024651166911</v>
      </c>
      <c r="F725" s="304">
        <f t="shared" ca="1" si="329"/>
        <v>1.3441098922344445</v>
      </c>
      <c r="G725" s="306">
        <f t="shared" ca="1" si="330"/>
        <v>8.3092458989828124</v>
      </c>
      <c r="H725" s="307">
        <f t="shared" ca="1" si="331"/>
        <v>-102.50008779817624</v>
      </c>
      <c r="I725" s="304">
        <f t="shared" ca="1" si="332"/>
        <v>102.83633388080109</v>
      </c>
      <c r="J725" s="306">
        <f t="shared" ca="1" si="333"/>
        <v>706.74279346460708</v>
      </c>
      <c r="K725" s="307">
        <f t="shared" ca="1" si="334"/>
        <v>-10.387941770432663</v>
      </c>
      <c r="L725" s="304">
        <f t="shared" ca="1" si="319"/>
        <v>706.81913206164847</v>
      </c>
      <c r="M725" s="306">
        <f t="shared" ca="1" si="335"/>
        <v>-1.4899074643610029</v>
      </c>
      <c r="N725" s="304">
        <f t="shared" ca="1" si="336"/>
        <v>-85.365409572923582</v>
      </c>
      <c r="P725" s="310">
        <f t="shared" ca="1" si="337"/>
        <v>23</v>
      </c>
      <c r="Q725" s="304">
        <f t="shared" ca="1" si="338"/>
        <v>0</v>
      </c>
      <c r="R725" s="306">
        <f t="shared" ca="1" si="339"/>
        <v>0</v>
      </c>
      <c r="S725" s="307">
        <f t="shared" ca="1" si="340"/>
        <v>3.0549999999999997</v>
      </c>
      <c r="T725" s="304">
        <f t="shared" ca="1" si="320"/>
        <v>29.969549999999998</v>
      </c>
      <c r="U725" s="311">
        <f t="shared" ca="1" si="321"/>
        <v>0</v>
      </c>
      <c r="V725" s="306">
        <f t="shared" ca="1" si="322"/>
        <v>1.2262731841550216</v>
      </c>
      <c r="W725" s="304">
        <f t="shared" ca="1" si="323"/>
        <v>26.555425955969241</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1.0855035687956214</v>
      </c>
      <c r="AH725" s="304">
        <f t="shared" ca="1" si="347"/>
        <v>-8.6924198608220156</v>
      </c>
    </row>
    <row r="726" spans="1:34" x14ac:dyDescent="0.2">
      <c r="A726" s="347">
        <f t="shared" ca="1" si="325"/>
        <v>1E-4</v>
      </c>
      <c r="B726" s="304">
        <f t="shared" ca="1" si="326"/>
        <v>31.934500000000082</v>
      </c>
      <c r="D726" s="306">
        <f t="shared" ca="1" si="327"/>
        <v>-0.70235565456455218</v>
      </c>
      <c r="E726" s="307">
        <f t="shared" ca="1" si="328"/>
        <v>-1.1459747522666319</v>
      </c>
      <c r="F726" s="304">
        <f t="shared" ca="1" si="329"/>
        <v>1.3440839253303227</v>
      </c>
      <c r="G726" s="306">
        <f t="shared" ca="1" si="330"/>
        <v>8.3091756634173564</v>
      </c>
      <c r="H726" s="307">
        <f t="shared" ca="1" si="331"/>
        <v>-102.50020239565147</v>
      </c>
      <c r="I726" s="304">
        <f t="shared" ca="1" si="332"/>
        <v>102.83644242852357</v>
      </c>
      <c r="J726" s="306">
        <f t="shared" ca="1" si="333"/>
        <v>706.74279346460708</v>
      </c>
      <c r="K726" s="307">
        <f t="shared" ca="1" si="334"/>
        <v>-10.398191784942355</v>
      </c>
      <c r="L726" s="304">
        <f t="shared" ca="1" si="319"/>
        <v>706.8192827778206</v>
      </c>
      <c r="M726" s="306">
        <f t="shared" ca="1" si="335"/>
        <v>-1.4899082351526314</v>
      </c>
      <c r="N726" s="304">
        <f t="shared" ca="1" si="336"/>
        <v>-85.365453736030773</v>
      </c>
      <c r="P726" s="310">
        <f t="shared" ca="1" si="337"/>
        <v>23</v>
      </c>
      <c r="Q726" s="304">
        <f t="shared" ca="1" si="338"/>
        <v>0</v>
      </c>
      <c r="R726" s="306">
        <f t="shared" ca="1" si="339"/>
        <v>0</v>
      </c>
      <c r="S726" s="307">
        <f t="shared" ca="1" si="340"/>
        <v>3.0549999999999997</v>
      </c>
      <c r="T726" s="304">
        <f t="shared" ca="1" si="320"/>
        <v>29.969549999999998</v>
      </c>
      <c r="U726" s="311">
        <f t="shared" ca="1" si="321"/>
        <v>0</v>
      </c>
      <c r="V726" s="306">
        <f t="shared" ca="1" si="322"/>
        <v>1.2262744410877979</v>
      </c>
      <c r="W726" s="304">
        <f t="shared" ca="1" si="323"/>
        <v>26.555509235983326</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1.0854769191684017</v>
      </c>
      <c r="AH726" s="304">
        <f t="shared" ca="1" si="347"/>
        <v>-8.6924471214301935</v>
      </c>
    </row>
    <row r="727" spans="1:34" x14ac:dyDescent="0.2">
      <c r="A727" s="347">
        <f t="shared" ca="1" si="325"/>
        <v>1E-4</v>
      </c>
      <c r="B727" s="304">
        <f t="shared" ca="1" si="326"/>
        <v>31.934600000000081</v>
      </c>
      <c r="D727" s="306">
        <f t="shared" ca="1" si="327"/>
        <v>-0.70235117903074451</v>
      </c>
      <c r="E727" s="307">
        <f t="shared" ca="1" si="328"/>
        <v>-1.1459470397972549</v>
      </c>
      <c r="F727" s="304">
        <f t="shared" ca="1" si="329"/>
        <v>1.3440579588343533</v>
      </c>
      <c r="G727" s="306">
        <f t="shared" ca="1" si="330"/>
        <v>8.3091054282994534</v>
      </c>
      <c r="H727" s="307">
        <f t="shared" ca="1" si="331"/>
        <v>-102.50031699035544</v>
      </c>
      <c r="I727" s="304">
        <f t="shared" ca="1" si="332"/>
        <v>102.83655097358111</v>
      </c>
      <c r="J727" s="306">
        <f t="shared" ca="1" si="333"/>
        <v>706.74279346460708</v>
      </c>
      <c r="K727" s="307">
        <f t="shared" ca="1" si="334"/>
        <v>-10.408441810911656</v>
      </c>
      <c r="L727" s="304">
        <f t="shared" ca="1" si="319"/>
        <v>706.81943364277095</v>
      </c>
      <c r="M727" s="306">
        <f t="shared" ca="1" si="335"/>
        <v>-1.4899090059361173</v>
      </c>
      <c r="N727" s="304">
        <f t="shared" ca="1" si="336"/>
        <v>-85.365497898671435</v>
      </c>
      <c r="P727" s="310">
        <f t="shared" ca="1" si="337"/>
        <v>23</v>
      </c>
      <c r="Q727" s="304">
        <f t="shared" ca="1" si="338"/>
        <v>0</v>
      </c>
      <c r="R727" s="306">
        <f t="shared" ca="1" si="339"/>
        <v>0</v>
      </c>
      <c r="S727" s="307">
        <f t="shared" ca="1" si="340"/>
        <v>3.0549999999999997</v>
      </c>
      <c r="T727" s="304">
        <f t="shared" ca="1" si="320"/>
        <v>29.969549999999998</v>
      </c>
      <c r="U727" s="311">
        <f t="shared" ca="1" si="321"/>
        <v>0</v>
      </c>
      <c r="V727" s="306">
        <f t="shared" ca="1" si="322"/>
        <v>1.226275698023269</v>
      </c>
      <c r="W727" s="304">
        <f t="shared" ca="1" si="323"/>
        <v>26.555592514853526</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1.0854502699033528</v>
      </c>
      <c r="AH727" s="304">
        <f t="shared" ca="1" si="347"/>
        <v>-8.6924743816639367</v>
      </c>
    </row>
    <row r="728" spans="1:34" x14ac:dyDescent="0.2">
      <c r="A728" s="347">
        <f t="shared" ca="1" si="325"/>
        <v>1E-4</v>
      </c>
      <c r="B728" s="304">
        <f t="shared" ca="1" si="326"/>
        <v>31.934700000000081</v>
      </c>
      <c r="D728" s="306">
        <f t="shared" ca="1" si="327"/>
        <v>-0.70234670349492745</v>
      </c>
      <c r="E728" s="307">
        <f t="shared" ca="1" si="328"/>
        <v>-1.1459193277085529</v>
      </c>
      <c r="F728" s="304">
        <f t="shared" ca="1" si="329"/>
        <v>1.3440319927465318</v>
      </c>
      <c r="G728" s="306">
        <f t="shared" ca="1" si="330"/>
        <v>8.3090351936291036</v>
      </c>
      <c r="H728" s="307">
        <f t="shared" ca="1" si="331"/>
        <v>-102.50043158228821</v>
      </c>
      <c r="I728" s="304">
        <f t="shared" ca="1" si="332"/>
        <v>102.83665951597375</v>
      </c>
      <c r="J728" s="306">
        <f t="shared" ca="1" si="333"/>
        <v>706.74279346460708</v>
      </c>
      <c r="K728" s="307">
        <f t="shared" ca="1" si="334"/>
        <v>-10.418691848340288</v>
      </c>
      <c r="L728" s="304">
        <f t="shared" ca="1" si="319"/>
        <v>706.81958465649984</v>
      </c>
      <c r="M728" s="306">
        <f t="shared" ca="1" si="335"/>
        <v>-1.4899097767114611</v>
      </c>
      <c r="N728" s="304">
        <f t="shared" ca="1" si="336"/>
        <v>-85.365542060845584</v>
      </c>
      <c r="P728" s="310">
        <f t="shared" ca="1" si="337"/>
        <v>23</v>
      </c>
      <c r="Q728" s="304">
        <f t="shared" ca="1" si="338"/>
        <v>0</v>
      </c>
      <c r="R728" s="306">
        <f t="shared" ca="1" si="339"/>
        <v>0</v>
      </c>
      <c r="S728" s="307">
        <f t="shared" ca="1" si="340"/>
        <v>3.0549999999999997</v>
      </c>
      <c r="T728" s="304">
        <f t="shared" ca="1" si="320"/>
        <v>29.969549999999998</v>
      </c>
      <c r="U728" s="311">
        <f t="shared" ca="1" si="321"/>
        <v>0</v>
      </c>
      <c r="V728" s="306">
        <f t="shared" ca="1" si="322"/>
        <v>1.2262769549614341</v>
      </c>
      <c r="W728" s="304">
        <f t="shared" ca="1" si="323"/>
        <v>26.555675792579834</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1.0854236210004711</v>
      </c>
      <c r="AH728" s="304">
        <f t="shared" ca="1" si="347"/>
        <v>-8.6925016415232506</v>
      </c>
    </row>
    <row r="729" spans="1:34" x14ac:dyDescent="0.2">
      <c r="A729" s="347">
        <f t="shared" ca="1" si="325"/>
        <v>1E-4</v>
      </c>
      <c r="B729" s="304">
        <f t="shared" ca="1" si="326"/>
        <v>31.934800000000081</v>
      </c>
      <c r="D729" s="306">
        <f t="shared" ca="1" si="327"/>
        <v>-0.70234222795709866</v>
      </c>
      <c r="E729" s="307">
        <f t="shared" ca="1" si="328"/>
        <v>-1.145891616000533</v>
      </c>
      <c r="F729" s="304">
        <f t="shared" ca="1" si="329"/>
        <v>1.3440060270668635</v>
      </c>
      <c r="G729" s="306">
        <f t="shared" ca="1" si="330"/>
        <v>8.3089649594063086</v>
      </c>
      <c r="H729" s="307">
        <f t="shared" ca="1" si="331"/>
        <v>-102.50054617144981</v>
      </c>
      <c r="I729" s="304">
        <f t="shared" ca="1" si="332"/>
        <v>102.83676805570154</v>
      </c>
      <c r="J729" s="306">
        <f t="shared" ca="1" si="333"/>
        <v>706.74279346460708</v>
      </c>
      <c r="K729" s="307">
        <f t="shared" ca="1" si="334"/>
        <v>-10.428941897227975</v>
      </c>
      <c r="L729" s="304">
        <f t="shared" ca="1" si="319"/>
        <v>706.81973581900786</v>
      </c>
      <c r="M729" s="306">
        <f t="shared" ca="1" si="335"/>
        <v>-1.4899105474786625</v>
      </c>
      <c r="N729" s="304">
        <f t="shared" ca="1" si="336"/>
        <v>-85.365586222553219</v>
      </c>
      <c r="P729" s="310">
        <f t="shared" ca="1" si="337"/>
        <v>23</v>
      </c>
      <c r="Q729" s="304">
        <f t="shared" ca="1" si="338"/>
        <v>0</v>
      </c>
      <c r="R729" s="306">
        <f t="shared" ca="1" si="339"/>
        <v>0</v>
      </c>
      <c r="S729" s="307">
        <f t="shared" ca="1" si="340"/>
        <v>3.0549999999999997</v>
      </c>
      <c r="T729" s="304">
        <f t="shared" ca="1" si="320"/>
        <v>29.969549999999998</v>
      </c>
      <c r="U729" s="311">
        <f t="shared" ca="1" si="321"/>
        <v>0</v>
      </c>
      <c r="V729" s="306">
        <f t="shared" ca="1" si="322"/>
        <v>1.2262782119022937</v>
      </c>
      <c r="W729" s="304">
        <f t="shared" ca="1" si="323"/>
        <v>26.555759069162288</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1.0853969724597583</v>
      </c>
      <c r="AH729" s="304">
        <f t="shared" ca="1" si="347"/>
        <v>-8.6925289010081297</v>
      </c>
    </row>
    <row r="730" spans="1:34" x14ac:dyDescent="0.2">
      <c r="A730" s="347">
        <f t="shared" ca="1" si="325"/>
        <v>1E-4</v>
      </c>
      <c r="B730" s="304">
        <f t="shared" ca="1" si="326"/>
        <v>31.934900000000081</v>
      </c>
      <c r="D730" s="306">
        <f t="shared" ca="1" si="327"/>
        <v>-0.70233775241726248</v>
      </c>
      <c r="E730" s="307">
        <f t="shared" ca="1" si="328"/>
        <v>-1.1458639046731776</v>
      </c>
      <c r="F730" s="304">
        <f t="shared" ca="1" si="329"/>
        <v>1.343980061795335</v>
      </c>
      <c r="G730" s="306">
        <f t="shared" ca="1" si="330"/>
        <v>8.3088947256310668</v>
      </c>
      <c r="H730" s="307">
        <f t="shared" ca="1" si="331"/>
        <v>-102.50066075784028</v>
      </c>
      <c r="I730" s="304">
        <f t="shared" ca="1" si="332"/>
        <v>102.83687659276451</v>
      </c>
      <c r="J730" s="306">
        <f t="shared" ca="1" si="333"/>
        <v>706.74279346460708</v>
      </c>
      <c r="K730" s="307">
        <f t="shared" ca="1" si="334"/>
        <v>-10.43919195757444</v>
      </c>
      <c r="L730" s="304">
        <f t="shared" ca="1" si="319"/>
        <v>706.81988713029534</v>
      </c>
      <c r="M730" s="306">
        <f t="shared" ca="1" si="335"/>
        <v>-1.4899113182377217</v>
      </c>
      <c r="N730" s="304">
        <f t="shared" ca="1" si="336"/>
        <v>-85.36563038379434</v>
      </c>
      <c r="P730" s="310">
        <f t="shared" ca="1" si="337"/>
        <v>23</v>
      </c>
      <c r="Q730" s="304">
        <f t="shared" ca="1" si="338"/>
        <v>0</v>
      </c>
      <c r="R730" s="306">
        <f t="shared" ca="1" si="339"/>
        <v>0</v>
      </c>
      <c r="S730" s="307">
        <f t="shared" ca="1" si="340"/>
        <v>3.0549999999999997</v>
      </c>
      <c r="T730" s="304">
        <f t="shared" ca="1" si="320"/>
        <v>29.969549999999998</v>
      </c>
      <c r="U730" s="311">
        <f t="shared" ca="1" si="321"/>
        <v>0</v>
      </c>
      <c r="V730" s="306">
        <f t="shared" ca="1" si="322"/>
        <v>1.2262794688458474</v>
      </c>
      <c r="W730" s="304">
        <f t="shared" ca="1" si="323"/>
        <v>26.55584234460088</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1.0853703242812021</v>
      </c>
      <c r="AH730" s="304">
        <f t="shared" ca="1" si="347"/>
        <v>-8.6925561601185901</v>
      </c>
    </row>
    <row r="731" spans="1:34" x14ac:dyDescent="0.2">
      <c r="A731" s="347">
        <f t="shared" ca="1" si="325"/>
        <v>1E-4</v>
      </c>
      <c r="B731" s="304">
        <f t="shared" ca="1" si="326"/>
        <v>31.93500000000008</v>
      </c>
      <c r="D731" s="306">
        <f t="shared" ca="1" si="327"/>
        <v>-0.70233327687541824</v>
      </c>
      <c r="E731" s="307">
        <f t="shared" ca="1" si="328"/>
        <v>-1.1458361937264936</v>
      </c>
      <c r="F731" s="304">
        <f t="shared" ca="1" si="329"/>
        <v>1.343954096931953</v>
      </c>
      <c r="G731" s="306">
        <f t="shared" ca="1" si="330"/>
        <v>8.3088244923033798</v>
      </c>
      <c r="H731" s="307">
        <f t="shared" ca="1" si="331"/>
        <v>-102.50077534145966</v>
      </c>
      <c r="I731" s="304">
        <f t="shared" ca="1" si="332"/>
        <v>102.83698512716271</v>
      </c>
      <c r="J731" s="306">
        <f t="shared" ca="1" si="333"/>
        <v>706.74279346460708</v>
      </c>
      <c r="K731" s="307">
        <f t="shared" ca="1" si="334"/>
        <v>-10.449442029379405</v>
      </c>
      <c r="L731" s="304">
        <f t="shared" ca="1" si="319"/>
        <v>706.82003859036263</v>
      </c>
      <c r="M731" s="306">
        <f t="shared" ca="1" si="335"/>
        <v>-1.489912088988639</v>
      </c>
      <c r="N731" s="304">
        <f t="shared" ca="1" si="336"/>
        <v>-85.365674544568947</v>
      </c>
      <c r="P731" s="310">
        <f t="shared" ca="1" si="337"/>
        <v>23</v>
      </c>
      <c r="Q731" s="304">
        <f t="shared" ca="1" si="338"/>
        <v>0</v>
      </c>
      <c r="R731" s="306">
        <f t="shared" ca="1" si="339"/>
        <v>0</v>
      </c>
      <c r="S731" s="307">
        <f t="shared" ca="1" si="340"/>
        <v>3.0549999999999997</v>
      </c>
      <c r="T731" s="304">
        <f t="shared" ca="1" si="320"/>
        <v>29.969549999999998</v>
      </c>
      <c r="U731" s="311">
        <f t="shared" ca="1" si="321"/>
        <v>0</v>
      </c>
      <c r="V731" s="306">
        <f t="shared" ca="1" si="322"/>
        <v>1.2262807257920949</v>
      </c>
      <c r="W731" s="304">
        <f t="shared" ca="1" si="323"/>
        <v>26.555925618895611</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1.0853436764648077</v>
      </c>
      <c r="AH731" s="304">
        <f t="shared" ca="1" si="347"/>
        <v>-8.6925834188546265</v>
      </c>
    </row>
    <row r="732" spans="1:34" x14ac:dyDescent="0.2">
      <c r="A732" s="347">
        <f t="shared" ca="1" si="325"/>
        <v>1E-4</v>
      </c>
      <c r="B732" s="304">
        <f t="shared" ca="1" si="326"/>
        <v>31.93510000000008</v>
      </c>
      <c r="D732" s="306">
        <f t="shared" ca="1" si="327"/>
        <v>-0.70232880133156572</v>
      </c>
      <c r="E732" s="307">
        <f t="shared" ca="1" si="328"/>
        <v>-1.1458084831604776</v>
      </c>
      <c r="F732" s="304">
        <f t="shared" ca="1" si="329"/>
        <v>1.3439281324767141</v>
      </c>
      <c r="G732" s="306">
        <f t="shared" ca="1" si="330"/>
        <v>8.308754259423246</v>
      </c>
      <c r="H732" s="307">
        <f t="shared" ca="1" si="331"/>
        <v>-102.50088992230798</v>
      </c>
      <c r="I732" s="304">
        <f t="shared" ca="1" si="332"/>
        <v>102.83709365889615</v>
      </c>
      <c r="J732" s="306">
        <f t="shared" ca="1" si="333"/>
        <v>706.74279346460708</v>
      </c>
      <c r="K732" s="307">
        <f t="shared" ca="1" si="334"/>
        <v>-10.459692112642593</v>
      </c>
      <c r="L732" s="304">
        <f t="shared" ca="1" si="319"/>
        <v>706.82019019921006</v>
      </c>
      <c r="M732" s="306">
        <f t="shared" ca="1" si="335"/>
        <v>-1.4899128597314146</v>
      </c>
      <c r="N732" s="304">
        <f t="shared" ca="1" si="336"/>
        <v>-85.365718704877082</v>
      </c>
      <c r="P732" s="310">
        <f t="shared" ca="1" si="337"/>
        <v>23</v>
      </c>
      <c r="Q732" s="304">
        <f t="shared" ca="1" si="338"/>
        <v>0</v>
      </c>
      <c r="R732" s="306">
        <f t="shared" ca="1" si="339"/>
        <v>0</v>
      </c>
      <c r="S732" s="307">
        <f t="shared" ca="1" si="340"/>
        <v>3.0549999999999997</v>
      </c>
      <c r="T732" s="304">
        <f t="shared" ca="1" si="320"/>
        <v>29.969549999999998</v>
      </c>
      <c r="U732" s="311">
        <f t="shared" ca="1" si="321"/>
        <v>0</v>
      </c>
      <c r="V732" s="306">
        <f t="shared" ca="1" si="322"/>
        <v>1.2262819827410372</v>
      </c>
      <c r="W732" s="304">
        <f t="shared" ca="1" si="323"/>
        <v>26.55600889204652</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1.0853170290105751</v>
      </c>
      <c r="AH732" s="304">
        <f t="shared" ca="1" si="347"/>
        <v>-8.6926106772162406</v>
      </c>
    </row>
    <row r="733" spans="1:34" x14ac:dyDescent="0.2">
      <c r="A733" s="347">
        <f t="shared" ca="1" si="325"/>
        <v>1E-4</v>
      </c>
      <c r="B733" s="304">
        <f t="shared" ca="1" si="326"/>
        <v>31.93520000000008</v>
      </c>
      <c r="D733" s="306">
        <f t="shared" ca="1" si="327"/>
        <v>-0.70232432578570569</v>
      </c>
      <c r="E733" s="307">
        <f t="shared" ca="1" si="328"/>
        <v>-1.145780772975117</v>
      </c>
      <c r="F733" s="304">
        <f t="shared" ca="1" si="329"/>
        <v>1.3439021684296082</v>
      </c>
      <c r="G733" s="306">
        <f t="shared" ca="1" si="330"/>
        <v>8.308684026990667</v>
      </c>
      <c r="H733" s="307">
        <f t="shared" ca="1" si="331"/>
        <v>-102.50100450038528</v>
      </c>
      <c r="I733" s="304">
        <f t="shared" ca="1" si="332"/>
        <v>102.83720218796489</v>
      </c>
      <c r="J733" s="306">
        <f t="shared" ca="1" si="333"/>
        <v>706.74279346460708</v>
      </c>
      <c r="K733" s="307">
        <f t="shared" ca="1" si="334"/>
        <v>-10.469942207363728</v>
      </c>
      <c r="L733" s="304">
        <f t="shared" ca="1" si="319"/>
        <v>706.82034195683832</v>
      </c>
      <c r="M733" s="306">
        <f t="shared" ca="1" si="335"/>
        <v>-1.4899136304660483</v>
      </c>
      <c r="N733" s="304">
        <f t="shared" ca="1" si="336"/>
        <v>-85.365762864718718</v>
      </c>
      <c r="P733" s="310">
        <f t="shared" ca="1" si="337"/>
        <v>23</v>
      </c>
      <c r="Q733" s="304">
        <f t="shared" ca="1" si="338"/>
        <v>0</v>
      </c>
      <c r="R733" s="306">
        <f t="shared" ca="1" si="339"/>
        <v>0</v>
      </c>
      <c r="S733" s="307">
        <f t="shared" ca="1" si="340"/>
        <v>3.0549999999999997</v>
      </c>
      <c r="T733" s="304">
        <f t="shared" ca="1" si="320"/>
        <v>29.969549999999998</v>
      </c>
      <c r="U733" s="311">
        <f t="shared" ca="1" si="321"/>
        <v>0</v>
      </c>
      <c r="V733" s="306">
        <f t="shared" ca="1" si="322"/>
        <v>1.2262832396926733</v>
      </c>
      <c r="W733" s="304">
        <f t="shared" ca="1" si="323"/>
        <v>26.556092164053599</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1.0852903819184903</v>
      </c>
      <c r="AH733" s="304">
        <f t="shared" ca="1" si="347"/>
        <v>-8.6926379352034449</v>
      </c>
    </row>
    <row r="734" spans="1:34" x14ac:dyDescent="0.2">
      <c r="A734" s="347">
        <f t="shared" ca="1" si="325"/>
        <v>1E-4</v>
      </c>
      <c r="B734" s="304">
        <f t="shared" ca="1" si="326"/>
        <v>31.93530000000008</v>
      </c>
      <c r="D734" s="306">
        <f t="shared" ca="1" si="327"/>
        <v>-0.70231985023784116</v>
      </c>
      <c r="E734" s="307">
        <f t="shared" ca="1" si="328"/>
        <v>-1.1457530631704174</v>
      </c>
      <c r="F734" s="304">
        <f t="shared" ca="1" si="329"/>
        <v>1.3438762047906414</v>
      </c>
      <c r="G734" s="306">
        <f t="shared" ca="1" si="330"/>
        <v>8.3086137950056429</v>
      </c>
      <c r="H734" s="307">
        <f t="shared" ca="1" si="331"/>
        <v>-102.50111907569159</v>
      </c>
      <c r="I734" s="304">
        <f t="shared" ca="1" si="332"/>
        <v>102.83731071436897</v>
      </c>
      <c r="J734" s="306">
        <f t="shared" ca="1" si="333"/>
        <v>706.74279346460708</v>
      </c>
      <c r="K734" s="307">
        <f t="shared" ca="1" si="334"/>
        <v>-10.480192313542531</v>
      </c>
      <c r="L734" s="304">
        <f t="shared" ca="1" si="319"/>
        <v>706.82049386324752</v>
      </c>
      <c r="M734" s="306">
        <f t="shared" ca="1" si="335"/>
        <v>-1.4899144011925405</v>
      </c>
      <c r="N734" s="304">
        <f t="shared" ca="1" si="336"/>
        <v>-85.365807024093883</v>
      </c>
      <c r="P734" s="310">
        <f t="shared" ca="1" si="337"/>
        <v>23</v>
      </c>
      <c r="Q734" s="304">
        <f t="shared" ca="1" si="338"/>
        <v>0</v>
      </c>
      <c r="R734" s="306">
        <f t="shared" ca="1" si="339"/>
        <v>0</v>
      </c>
      <c r="S734" s="307">
        <f t="shared" ca="1" si="340"/>
        <v>3.0549999999999997</v>
      </c>
      <c r="T734" s="304">
        <f t="shared" ca="1" si="320"/>
        <v>29.969549999999998</v>
      </c>
      <c r="U734" s="311">
        <f t="shared" ca="1" si="321"/>
        <v>0</v>
      </c>
      <c r="V734" s="306">
        <f t="shared" ca="1" si="322"/>
        <v>1.2262844966470035</v>
      </c>
      <c r="W734" s="304">
        <f t="shared" ca="1" si="323"/>
        <v>26.55617543491686</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1.0852637351885566</v>
      </c>
      <c r="AH734" s="304">
        <f t="shared" ca="1" si="347"/>
        <v>-8.6926651928162357</v>
      </c>
    </row>
    <row r="735" spans="1:34" x14ac:dyDescent="0.2">
      <c r="A735" s="347">
        <f t="shared" ca="1" si="325"/>
        <v>1E-4</v>
      </c>
      <c r="B735" s="304">
        <f t="shared" ca="1" si="326"/>
        <v>31.93540000000008</v>
      </c>
      <c r="D735" s="306">
        <f t="shared" ca="1" si="327"/>
        <v>-0.70231537468797012</v>
      </c>
      <c r="E735" s="307">
        <f t="shared" ca="1" si="328"/>
        <v>-1.1457253537463714</v>
      </c>
      <c r="F735" s="304">
        <f t="shared" ca="1" si="329"/>
        <v>1.343850241559807</v>
      </c>
      <c r="G735" s="306">
        <f t="shared" ca="1" si="330"/>
        <v>8.3085435634681737</v>
      </c>
      <c r="H735" s="307">
        <f t="shared" ca="1" si="331"/>
        <v>-102.50123364822697</v>
      </c>
      <c r="I735" s="304">
        <f t="shared" ca="1" si="332"/>
        <v>102.8374192381084</v>
      </c>
      <c r="J735" s="306">
        <f t="shared" ca="1" si="333"/>
        <v>706.74279346460708</v>
      </c>
      <c r="K735" s="307">
        <f t="shared" ca="1" si="334"/>
        <v>-10.490442431178726</v>
      </c>
      <c r="L735" s="304">
        <f t="shared" ca="1" si="319"/>
        <v>706.82064591843812</v>
      </c>
      <c r="M735" s="306">
        <f t="shared" ca="1" si="335"/>
        <v>-1.4899151719108912</v>
      </c>
      <c r="N735" s="304">
        <f t="shared" ca="1" si="336"/>
        <v>-85.365851183002562</v>
      </c>
      <c r="P735" s="310">
        <f t="shared" ca="1" si="337"/>
        <v>23</v>
      </c>
      <c r="Q735" s="304">
        <f t="shared" ca="1" si="338"/>
        <v>0</v>
      </c>
      <c r="R735" s="306">
        <f t="shared" ca="1" si="339"/>
        <v>0</v>
      </c>
      <c r="S735" s="307">
        <f t="shared" ca="1" si="340"/>
        <v>3.0549999999999997</v>
      </c>
      <c r="T735" s="304">
        <f t="shared" ca="1" si="320"/>
        <v>29.969549999999998</v>
      </c>
      <c r="U735" s="311">
        <f t="shared" ca="1" si="321"/>
        <v>0</v>
      </c>
      <c r="V735" s="306">
        <f t="shared" ca="1" si="322"/>
        <v>1.2262857536040277</v>
      </c>
      <c r="W735" s="304">
        <f t="shared" ca="1" si="323"/>
        <v>26.556258704636306</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1.0852370888207687</v>
      </c>
      <c r="AH735" s="304">
        <f t="shared" ca="1" si="347"/>
        <v>-8.6926924500546185</v>
      </c>
    </row>
    <row r="736" spans="1:34" x14ac:dyDescent="0.2">
      <c r="A736" s="347">
        <f t="shared" ca="1" si="325"/>
        <v>1E-4</v>
      </c>
      <c r="B736" s="304">
        <f t="shared" ca="1" si="326"/>
        <v>31.935500000000079</v>
      </c>
      <c r="D736" s="306">
        <f t="shared" ca="1" si="327"/>
        <v>-0.70231089913609446</v>
      </c>
      <c r="E736" s="307">
        <f t="shared" ca="1" si="328"/>
        <v>-1.1456976447029774</v>
      </c>
      <c r="F736" s="304">
        <f t="shared" ca="1" si="329"/>
        <v>1.3438242787371046</v>
      </c>
      <c r="G736" s="306">
        <f t="shared" ca="1" si="330"/>
        <v>8.3084733323782594</v>
      </c>
      <c r="H736" s="307">
        <f t="shared" ca="1" si="331"/>
        <v>-102.50134821799145</v>
      </c>
      <c r="I736" s="304">
        <f t="shared" ca="1" si="332"/>
        <v>102.83752775918322</v>
      </c>
      <c r="J736" s="306">
        <f t="shared" ca="1" si="333"/>
        <v>706.74279346460708</v>
      </c>
      <c r="K736" s="307">
        <f t="shared" ca="1" si="334"/>
        <v>-10.500692560272038</v>
      </c>
      <c r="L736" s="304">
        <f t="shared" ca="1" si="319"/>
        <v>706.82079812241068</v>
      </c>
      <c r="M736" s="306">
        <f t="shared" ca="1" si="335"/>
        <v>-1.4899159426211004</v>
      </c>
      <c r="N736" s="304">
        <f t="shared" ca="1" si="336"/>
        <v>-85.365895341444784</v>
      </c>
      <c r="P736" s="310">
        <f t="shared" ca="1" si="337"/>
        <v>23</v>
      </c>
      <c r="Q736" s="304">
        <f t="shared" ca="1" si="338"/>
        <v>0</v>
      </c>
      <c r="R736" s="306">
        <f t="shared" ca="1" si="339"/>
        <v>0</v>
      </c>
      <c r="S736" s="307">
        <f t="shared" ca="1" si="340"/>
        <v>3.0549999999999997</v>
      </c>
      <c r="T736" s="304">
        <f t="shared" ca="1" si="320"/>
        <v>29.969549999999998</v>
      </c>
      <c r="U736" s="311">
        <f t="shared" ca="1" si="321"/>
        <v>0</v>
      </c>
      <c r="V736" s="306">
        <f t="shared" ca="1" si="322"/>
        <v>1.226287010563746</v>
      </c>
      <c r="W736" s="304">
        <f t="shared" ca="1" si="323"/>
        <v>26.55634197321195</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1.085210442815125</v>
      </c>
      <c r="AH736" s="304">
        <f t="shared" ca="1" si="347"/>
        <v>-8.6927197069185951</v>
      </c>
    </row>
    <row r="737" spans="1:34" x14ac:dyDescent="0.2">
      <c r="A737" s="347">
        <f t="shared" ca="1" si="325"/>
        <v>1E-4</v>
      </c>
      <c r="B737" s="304">
        <f t="shared" ca="1" si="326"/>
        <v>31.935600000000079</v>
      </c>
      <c r="D737" s="306">
        <f t="shared" ca="1" si="327"/>
        <v>-0.70230642358221573</v>
      </c>
      <c r="E737" s="307">
        <f t="shared" ca="1" si="328"/>
        <v>-1.1456699360402336</v>
      </c>
      <c r="F737" s="304">
        <f t="shared" ca="1" si="329"/>
        <v>1.3437983163225333</v>
      </c>
      <c r="G737" s="306">
        <f t="shared" ca="1" si="330"/>
        <v>8.3084031017359017</v>
      </c>
      <c r="H737" s="307">
        <f t="shared" ca="1" si="331"/>
        <v>-102.50146278498505</v>
      </c>
      <c r="I737" s="304">
        <f t="shared" ca="1" si="332"/>
        <v>102.83763627759348</v>
      </c>
      <c r="J737" s="306">
        <f t="shared" ca="1" si="333"/>
        <v>706.74279346460708</v>
      </c>
      <c r="K737" s="307">
        <f t="shared" ca="1" si="334"/>
        <v>-10.510942700822186</v>
      </c>
      <c r="L737" s="304">
        <f t="shared" ca="1" si="319"/>
        <v>706.82095047516543</v>
      </c>
      <c r="M737" s="306">
        <f t="shared" ca="1" si="335"/>
        <v>-1.4899167133231683</v>
      </c>
      <c r="N737" s="304">
        <f t="shared" ca="1" si="336"/>
        <v>-85.365939499420534</v>
      </c>
      <c r="P737" s="310">
        <f t="shared" ca="1" si="337"/>
        <v>23</v>
      </c>
      <c r="Q737" s="304">
        <f t="shared" ca="1" si="338"/>
        <v>0</v>
      </c>
      <c r="R737" s="306">
        <f t="shared" ca="1" si="339"/>
        <v>0</v>
      </c>
      <c r="S737" s="307">
        <f t="shared" ca="1" si="340"/>
        <v>3.0549999999999997</v>
      </c>
      <c r="T737" s="304">
        <f t="shared" ca="1" si="320"/>
        <v>29.969549999999998</v>
      </c>
      <c r="U737" s="311">
        <f t="shared" ca="1" si="321"/>
        <v>0</v>
      </c>
      <c r="V737" s="306">
        <f t="shared" ca="1" si="322"/>
        <v>1.2262882675261582</v>
      </c>
      <c r="W737" s="304">
        <f t="shared" ca="1" si="323"/>
        <v>26.556425240643808</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1.0851837971716272</v>
      </c>
      <c r="AH737" s="304">
        <f t="shared" ca="1" si="347"/>
        <v>-8.6927469634081671</v>
      </c>
    </row>
    <row r="738" spans="1:34" x14ac:dyDescent="0.2">
      <c r="A738" s="347">
        <f t="shared" ca="1" si="325"/>
        <v>1E-4</v>
      </c>
      <c r="B738" s="304">
        <f t="shared" ca="1" si="326"/>
        <v>31.935700000000079</v>
      </c>
      <c r="D738" s="306">
        <f t="shared" ca="1" si="327"/>
        <v>-0.70230194802633428</v>
      </c>
      <c r="E738" s="307">
        <f t="shared" ca="1" si="328"/>
        <v>-1.1456422277581328</v>
      </c>
      <c r="F738" s="304">
        <f t="shared" ca="1" si="329"/>
        <v>1.3437723543160878</v>
      </c>
      <c r="G738" s="306">
        <f t="shared" ca="1" si="330"/>
        <v>8.3083328715410989</v>
      </c>
      <c r="H738" s="307">
        <f t="shared" ca="1" si="331"/>
        <v>-102.50157734920782</v>
      </c>
      <c r="I738" s="304">
        <f t="shared" ca="1" si="332"/>
        <v>102.8377447933392</v>
      </c>
      <c r="J738" s="306">
        <f t="shared" ca="1" si="333"/>
        <v>706.74279346460708</v>
      </c>
      <c r="K738" s="307">
        <f t="shared" ca="1" si="334"/>
        <v>-10.521192852828896</v>
      </c>
      <c r="L738" s="304">
        <f t="shared" ca="1" si="319"/>
        <v>706.82110297670283</v>
      </c>
      <c r="M738" s="306">
        <f t="shared" ca="1" si="335"/>
        <v>-1.489917484017095</v>
      </c>
      <c r="N738" s="304">
        <f t="shared" ca="1" si="336"/>
        <v>-85.365983656929828</v>
      </c>
      <c r="P738" s="310">
        <f t="shared" ca="1" si="337"/>
        <v>23</v>
      </c>
      <c r="Q738" s="304">
        <f t="shared" ca="1" si="338"/>
        <v>0</v>
      </c>
      <c r="R738" s="306">
        <f t="shared" ca="1" si="339"/>
        <v>0</v>
      </c>
      <c r="S738" s="307">
        <f t="shared" ca="1" si="340"/>
        <v>3.0549999999999997</v>
      </c>
      <c r="T738" s="304">
        <f t="shared" ca="1" si="320"/>
        <v>29.969549999999998</v>
      </c>
      <c r="U738" s="311">
        <f t="shared" ca="1" si="321"/>
        <v>0</v>
      </c>
      <c r="V738" s="306">
        <f t="shared" ca="1" si="322"/>
        <v>1.2262895244912648</v>
      </c>
      <c r="W738" s="304">
        <f t="shared" ca="1" si="323"/>
        <v>26.556508506931891</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1.0851571518902663</v>
      </c>
      <c r="AH738" s="304">
        <f t="shared" ca="1" si="347"/>
        <v>-8.6927742195233417</v>
      </c>
    </row>
    <row r="739" spans="1:34" x14ac:dyDescent="0.2">
      <c r="A739" s="347">
        <f t="shared" ca="1" si="325"/>
        <v>1E-4</v>
      </c>
      <c r="B739" s="304">
        <f t="shared" ca="1" si="326"/>
        <v>31.935800000000079</v>
      </c>
      <c r="D739" s="306">
        <f t="shared" ca="1" si="327"/>
        <v>-0.70229747246845187</v>
      </c>
      <c r="E739" s="307">
        <f t="shared" ca="1" si="328"/>
        <v>-1.1456145198566734</v>
      </c>
      <c r="F739" s="304">
        <f t="shared" ca="1" si="329"/>
        <v>1.3437463927177673</v>
      </c>
      <c r="G739" s="306">
        <f t="shared" ca="1" si="330"/>
        <v>8.3082626417938528</v>
      </c>
      <c r="H739" s="307">
        <f t="shared" ca="1" si="331"/>
        <v>-102.5016919106598</v>
      </c>
      <c r="I739" s="304">
        <f t="shared" ca="1" si="332"/>
        <v>102.83785330642043</v>
      </c>
      <c r="J739" s="306">
        <f t="shared" ca="1" si="333"/>
        <v>706.74279346460708</v>
      </c>
      <c r="K739" s="307">
        <f t="shared" ca="1" si="334"/>
        <v>-10.53144301629189</v>
      </c>
      <c r="L739" s="304">
        <f t="shared" ca="1" si="319"/>
        <v>706.82125562702322</v>
      </c>
      <c r="M739" s="306">
        <f t="shared" ca="1" si="335"/>
        <v>-1.4899182547028806</v>
      </c>
      <c r="N739" s="304">
        <f t="shared" ca="1" si="336"/>
        <v>-85.366027813972678</v>
      </c>
      <c r="P739" s="310">
        <f t="shared" ca="1" si="337"/>
        <v>23</v>
      </c>
      <c r="Q739" s="304">
        <f t="shared" ca="1" si="338"/>
        <v>0</v>
      </c>
      <c r="R739" s="306">
        <f t="shared" ca="1" si="339"/>
        <v>0</v>
      </c>
      <c r="S739" s="307">
        <f t="shared" ca="1" si="340"/>
        <v>3.0549999999999997</v>
      </c>
      <c r="T739" s="304">
        <f t="shared" ca="1" si="320"/>
        <v>29.969549999999998</v>
      </c>
      <c r="U739" s="311">
        <f t="shared" ca="1" si="321"/>
        <v>0</v>
      </c>
      <c r="V739" s="306">
        <f t="shared" ca="1" si="322"/>
        <v>1.2262907814590649</v>
      </c>
      <c r="W739" s="304">
        <f t="shared" ca="1" si="323"/>
        <v>26.556591772076192</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1.0851305069710371</v>
      </c>
      <c r="AH739" s="304">
        <f t="shared" ca="1" si="347"/>
        <v>-8.6928014752641225</v>
      </c>
    </row>
    <row r="740" spans="1:34" x14ac:dyDescent="0.2">
      <c r="A740" s="347">
        <f t="shared" ca="1" si="325"/>
        <v>1E-4</v>
      </c>
      <c r="B740" s="304">
        <f t="shared" ca="1" si="326"/>
        <v>31.935900000000078</v>
      </c>
      <c r="D740" s="306">
        <f t="shared" ca="1" si="327"/>
        <v>-0.70229299690856772</v>
      </c>
      <c r="E740" s="307">
        <f t="shared" ca="1" si="328"/>
        <v>-1.1455868123358552</v>
      </c>
      <c r="F740" s="304">
        <f t="shared" ca="1" si="329"/>
        <v>1.3437204315275717</v>
      </c>
      <c r="G740" s="306">
        <f t="shared" ca="1" si="330"/>
        <v>8.3081924124941615</v>
      </c>
      <c r="H740" s="307">
        <f t="shared" ca="1" si="331"/>
        <v>-102.50180646934103</v>
      </c>
      <c r="I740" s="304">
        <f t="shared" ca="1" si="332"/>
        <v>102.83796181683721</v>
      </c>
      <c r="J740" s="306">
        <f t="shared" ca="1" si="333"/>
        <v>706.74279346460708</v>
      </c>
      <c r="K740" s="307">
        <f t="shared" ca="1" si="334"/>
        <v>-10.541693191210889</v>
      </c>
      <c r="L740" s="304">
        <f t="shared" ca="1" si="319"/>
        <v>706.82140842612705</v>
      </c>
      <c r="M740" s="306">
        <f t="shared" ca="1" si="335"/>
        <v>-1.4899190253805252</v>
      </c>
      <c r="N740" s="304">
        <f t="shared" ca="1" si="336"/>
        <v>-85.366071970549072</v>
      </c>
      <c r="P740" s="310">
        <f t="shared" ca="1" si="337"/>
        <v>23</v>
      </c>
      <c r="Q740" s="304">
        <f t="shared" ca="1" si="338"/>
        <v>0</v>
      </c>
      <c r="R740" s="306">
        <f t="shared" ca="1" si="339"/>
        <v>0</v>
      </c>
      <c r="S740" s="307">
        <f t="shared" ca="1" si="340"/>
        <v>3.0549999999999997</v>
      </c>
      <c r="T740" s="304">
        <f t="shared" ca="1" si="320"/>
        <v>29.969549999999998</v>
      </c>
      <c r="U740" s="311">
        <f t="shared" ca="1" si="321"/>
        <v>0</v>
      </c>
      <c r="V740" s="306">
        <f t="shared" ca="1" si="322"/>
        <v>1.2262920384295593</v>
      </c>
      <c r="W740" s="304">
        <f t="shared" ca="1" si="323"/>
        <v>26.556675036076747</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1.0851038624139466</v>
      </c>
      <c r="AH740" s="304">
        <f t="shared" ca="1" si="347"/>
        <v>-8.6928287306305059</v>
      </c>
    </row>
    <row r="741" spans="1:34" x14ac:dyDescent="0.2">
      <c r="A741" s="347">
        <f t="shared" ca="1" si="325"/>
        <v>1E-4</v>
      </c>
      <c r="B741" s="304">
        <f t="shared" ca="1" si="326"/>
        <v>31.936000000000078</v>
      </c>
      <c r="D741" s="306">
        <f t="shared" ca="1" si="327"/>
        <v>-0.70228852134668451</v>
      </c>
      <c r="E741" s="307">
        <f t="shared" ca="1" si="328"/>
        <v>-1.1455591051956695</v>
      </c>
      <c r="F741" s="304">
        <f t="shared" ca="1" si="329"/>
        <v>1.3436944707454948</v>
      </c>
      <c r="G741" s="306">
        <f t="shared" ca="1" si="330"/>
        <v>8.3081221836420269</v>
      </c>
      <c r="H741" s="307">
        <f t="shared" ca="1" si="331"/>
        <v>-102.50192102525155</v>
      </c>
      <c r="I741" s="304">
        <f t="shared" ca="1" si="332"/>
        <v>102.83807032458957</v>
      </c>
      <c r="J741" s="306">
        <f t="shared" ca="1" si="333"/>
        <v>706.74279346460708</v>
      </c>
      <c r="K741" s="307">
        <f t="shared" ca="1" si="334"/>
        <v>-10.551943377585619</v>
      </c>
      <c r="L741" s="304">
        <f t="shared" ca="1" si="319"/>
        <v>706.82156137401478</v>
      </c>
      <c r="M741" s="306">
        <f t="shared" ca="1" si="335"/>
        <v>-1.4899197960500292</v>
      </c>
      <c r="N741" s="304">
        <f t="shared" ca="1" si="336"/>
        <v>-85.366116126659051</v>
      </c>
      <c r="P741" s="310">
        <f t="shared" ca="1" si="337"/>
        <v>23</v>
      </c>
      <c r="Q741" s="304">
        <f t="shared" ca="1" si="338"/>
        <v>0</v>
      </c>
      <c r="R741" s="306">
        <f t="shared" ca="1" si="339"/>
        <v>0</v>
      </c>
      <c r="S741" s="307">
        <f t="shared" ca="1" si="340"/>
        <v>3.0549999999999997</v>
      </c>
      <c r="T741" s="304">
        <f t="shared" ca="1" si="320"/>
        <v>29.969549999999998</v>
      </c>
      <c r="U741" s="311">
        <f t="shared" ca="1" si="321"/>
        <v>0</v>
      </c>
      <c r="V741" s="306">
        <f t="shared" ca="1" si="322"/>
        <v>1.226293295402747</v>
      </c>
      <c r="W741" s="304">
        <f t="shared" ca="1" si="323"/>
        <v>26.556758298933548</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1.0850772182189825</v>
      </c>
      <c r="AH741" s="304">
        <f t="shared" ca="1" si="347"/>
        <v>-8.6928559856225043</v>
      </c>
    </row>
    <row r="742" spans="1:34" x14ac:dyDescent="0.2">
      <c r="A742" s="347">
        <f t="shared" ca="1" si="325"/>
        <v>1E-4</v>
      </c>
      <c r="B742" s="304">
        <f t="shared" ca="1" si="326"/>
        <v>31.936100000000078</v>
      </c>
      <c r="D742" s="306">
        <f t="shared" ca="1" si="327"/>
        <v>-0.70228404578279957</v>
      </c>
      <c r="E742" s="307">
        <f t="shared" ca="1" si="328"/>
        <v>-1.1455313984361162</v>
      </c>
      <c r="F742" s="304">
        <f t="shared" ca="1" si="329"/>
        <v>1.3436685103715356</v>
      </c>
      <c r="G742" s="306">
        <f t="shared" ca="1" si="330"/>
        <v>8.308051955237449</v>
      </c>
      <c r="H742" s="307">
        <f t="shared" ca="1" si="331"/>
        <v>-102.50203557839139</v>
      </c>
      <c r="I742" s="304">
        <f t="shared" ca="1" si="332"/>
        <v>102.83817882967755</v>
      </c>
      <c r="J742" s="306">
        <f t="shared" ca="1" si="333"/>
        <v>706.74279346460708</v>
      </c>
      <c r="K742" s="307">
        <f t="shared" ca="1" si="334"/>
        <v>-10.562193575415801</v>
      </c>
      <c r="L742" s="304">
        <f t="shared" ca="1" si="319"/>
        <v>706.82171447068663</v>
      </c>
      <c r="M742" s="306">
        <f t="shared" ca="1" si="335"/>
        <v>-1.4899205667113924</v>
      </c>
      <c r="N742" s="304">
        <f t="shared" ca="1" si="336"/>
        <v>-85.366160282302602</v>
      </c>
      <c r="P742" s="310">
        <f t="shared" ca="1" si="337"/>
        <v>23</v>
      </c>
      <c r="Q742" s="304">
        <f t="shared" ca="1" si="338"/>
        <v>0</v>
      </c>
      <c r="R742" s="306">
        <f t="shared" ca="1" si="339"/>
        <v>0</v>
      </c>
      <c r="S742" s="307">
        <f t="shared" ca="1" si="340"/>
        <v>3.0549999999999997</v>
      </c>
      <c r="T742" s="304">
        <f t="shared" ca="1" si="320"/>
        <v>29.969549999999998</v>
      </c>
      <c r="U742" s="311">
        <f t="shared" ca="1" si="321"/>
        <v>0</v>
      </c>
      <c r="V742" s="306">
        <f t="shared" ca="1" si="322"/>
        <v>1.2262945523786295</v>
      </c>
      <c r="W742" s="304">
        <f t="shared" ca="1" si="323"/>
        <v>26.556841560646625</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1.0850505743861447</v>
      </c>
      <c r="AH742" s="304">
        <f t="shared" ca="1" si="347"/>
        <v>-8.6928832402401142</v>
      </c>
    </row>
    <row r="743" spans="1:34" x14ac:dyDescent="0.2">
      <c r="A743" s="347">
        <f t="shared" ca="1" si="325"/>
        <v>1E-4</v>
      </c>
      <c r="B743" s="304">
        <f t="shared" ca="1" si="326"/>
        <v>31.936200000000078</v>
      </c>
      <c r="D743" s="306">
        <f t="shared" ca="1" si="327"/>
        <v>-0.70227957021691745</v>
      </c>
      <c r="E743" s="307">
        <f t="shared" ca="1" si="328"/>
        <v>-1.1455036920571864</v>
      </c>
      <c r="F743" s="304">
        <f t="shared" ca="1" si="329"/>
        <v>1.3436425504056886</v>
      </c>
      <c r="G743" s="306">
        <f t="shared" ca="1" si="330"/>
        <v>8.3079817272804277</v>
      </c>
      <c r="H743" s="307">
        <f t="shared" ca="1" si="331"/>
        <v>-102.50215012876059</v>
      </c>
      <c r="I743" s="304">
        <f t="shared" ca="1" si="332"/>
        <v>102.83828733210117</v>
      </c>
      <c r="J743" s="306">
        <f t="shared" ca="1" si="333"/>
        <v>706.74279346460708</v>
      </c>
      <c r="K743" s="307">
        <f t="shared" ca="1" si="334"/>
        <v>-10.572443784701159</v>
      </c>
      <c r="L743" s="304">
        <f t="shared" ca="1" si="319"/>
        <v>706.82186771614306</v>
      </c>
      <c r="M743" s="306">
        <f t="shared" ca="1" si="335"/>
        <v>-1.4899213373646147</v>
      </c>
      <c r="N743" s="304">
        <f t="shared" ca="1" si="336"/>
        <v>-85.366204437479709</v>
      </c>
      <c r="P743" s="310">
        <f t="shared" ca="1" si="337"/>
        <v>23</v>
      </c>
      <c r="Q743" s="304">
        <f t="shared" ca="1" si="338"/>
        <v>0</v>
      </c>
      <c r="R743" s="306">
        <f t="shared" ca="1" si="339"/>
        <v>0</v>
      </c>
      <c r="S743" s="307">
        <f t="shared" ca="1" si="340"/>
        <v>3.0549999999999997</v>
      </c>
      <c r="T743" s="304">
        <f t="shared" ca="1" si="320"/>
        <v>29.969549999999998</v>
      </c>
      <c r="U743" s="311">
        <f t="shared" ca="1" si="321"/>
        <v>0</v>
      </c>
      <c r="V743" s="306">
        <f t="shared" ca="1" si="322"/>
        <v>1.2262958093572052</v>
      </c>
      <c r="W743" s="304">
        <f t="shared" ca="1" si="323"/>
        <v>26.556924821215969</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1.0850239309154279</v>
      </c>
      <c r="AH743" s="304">
        <f t="shared" ca="1" si="347"/>
        <v>-8.692910494483348</v>
      </c>
    </row>
    <row r="744" spans="1:34" x14ac:dyDescent="0.2">
      <c r="A744" s="347">
        <f t="shared" ca="1" si="325"/>
        <v>1E-4</v>
      </c>
      <c r="B744" s="304">
        <f t="shared" ca="1" si="326"/>
        <v>31.936300000000077</v>
      </c>
      <c r="D744" s="306">
        <f t="shared" ca="1" si="327"/>
        <v>-0.70227509464903914</v>
      </c>
      <c r="E744" s="307">
        <f t="shared" ca="1" si="328"/>
        <v>-1.1454759860588819</v>
      </c>
      <c r="F744" s="304">
        <f t="shared" ca="1" si="329"/>
        <v>1.3436165908479563</v>
      </c>
      <c r="G744" s="306">
        <f t="shared" ca="1" si="330"/>
        <v>8.3079114997709631</v>
      </c>
      <c r="H744" s="307">
        <f t="shared" ca="1" si="331"/>
        <v>-102.50226467635919</v>
      </c>
      <c r="I744" s="304">
        <f t="shared" ca="1" si="332"/>
        <v>102.83839583186048</v>
      </c>
      <c r="J744" s="306">
        <f t="shared" ca="1" si="333"/>
        <v>706.74279346460708</v>
      </c>
      <c r="K744" s="307">
        <f t="shared" ca="1" si="334"/>
        <v>-10.582694005441414</v>
      </c>
      <c r="L744" s="304">
        <f t="shared" ca="1" si="319"/>
        <v>706.82202111038464</v>
      </c>
      <c r="M744" s="306">
        <f t="shared" ca="1" si="335"/>
        <v>-1.4899221080096969</v>
      </c>
      <c r="N744" s="304">
        <f t="shared" ca="1" si="336"/>
        <v>-85.366248592190416</v>
      </c>
      <c r="P744" s="310">
        <f t="shared" ca="1" si="337"/>
        <v>23</v>
      </c>
      <c r="Q744" s="304">
        <f t="shared" ca="1" si="338"/>
        <v>0</v>
      </c>
      <c r="R744" s="306">
        <f t="shared" ca="1" si="339"/>
        <v>0</v>
      </c>
      <c r="S744" s="307">
        <f t="shared" ca="1" si="340"/>
        <v>3.0549999999999997</v>
      </c>
      <c r="T744" s="304">
        <f t="shared" ca="1" si="320"/>
        <v>29.969549999999998</v>
      </c>
      <c r="U744" s="311">
        <f t="shared" ca="1" si="321"/>
        <v>0</v>
      </c>
      <c r="V744" s="306">
        <f t="shared" ca="1" si="322"/>
        <v>1.2262970663384751</v>
      </c>
      <c r="W744" s="304">
        <f t="shared" ca="1" si="323"/>
        <v>26.557008080641584</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1.0849972878068304</v>
      </c>
      <c r="AH744" s="304">
        <f t="shared" ca="1" si="347"/>
        <v>-8.6929377483522003</v>
      </c>
    </row>
    <row r="745" spans="1:34" x14ac:dyDescent="0.2">
      <c r="A745" s="347">
        <f t="shared" ca="1" si="325"/>
        <v>1E-4</v>
      </c>
      <c r="B745" s="304">
        <f t="shared" ca="1" si="326"/>
        <v>31.936400000000077</v>
      </c>
      <c r="D745" s="306">
        <f t="shared" ca="1" si="327"/>
        <v>-0.70227061907916066</v>
      </c>
      <c r="E745" s="307">
        <f t="shared" ca="1" si="328"/>
        <v>-1.1454482804412045</v>
      </c>
      <c r="F745" s="304">
        <f t="shared" ca="1" si="329"/>
        <v>1.3435906316983384</v>
      </c>
      <c r="G745" s="306">
        <f t="shared" ca="1" si="330"/>
        <v>8.3078412727090551</v>
      </c>
      <c r="H745" s="307">
        <f t="shared" ca="1" si="331"/>
        <v>-102.50237922118724</v>
      </c>
      <c r="I745" s="304">
        <f t="shared" ca="1" si="332"/>
        <v>102.83850432895554</v>
      </c>
      <c r="J745" s="306">
        <f t="shared" ca="1" si="333"/>
        <v>706.74279346460708</v>
      </c>
      <c r="K745" s="307">
        <f t="shared" ca="1" si="334"/>
        <v>-10.592944237636292</v>
      </c>
      <c r="L745" s="304">
        <f t="shared" ca="1" si="319"/>
        <v>706.82217465341159</v>
      </c>
      <c r="M745" s="306">
        <f t="shared" ca="1" si="335"/>
        <v>-1.4899228786466385</v>
      </c>
      <c r="N745" s="304">
        <f t="shared" ca="1" si="336"/>
        <v>-85.366292746434709</v>
      </c>
      <c r="P745" s="310">
        <f t="shared" ca="1" si="337"/>
        <v>23</v>
      </c>
      <c r="Q745" s="304">
        <f t="shared" ca="1" si="338"/>
        <v>0</v>
      </c>
      <c r="R745" s="306">
        <f t="shared" ca="1" si="339"/>
        <v>0</v>
      </c>
      <c r="S745" s="307">
        <f t="shared" ca="1" si="340"/>
        <v>3.0549999999999997</v>
      </c>
      <c r="T745" s="304">
        <f t="shared" ca="1" si="320"/>
        <v>29.969549999999998</v>
      </c>
      <c r="U745" s="311">
        <f t="shared" ca="1" si="321"/>
        <v>0</v>
      </c>
      <c r="V745" s="306">
        <f t="shared" ca="1" si="322"/>
        <v>1.2262983233224385</v>
      </c>
      <c r="W745" s="304">
        <f t="shared" ca="1" si="323"/>
        <v>26.557091338923499</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1.0849706450603538</v>
      </c>
      <c r="AH745" s="304">
        <f t="shared" ca="1" si="347"/>
        <v>-8.6929650018466731</v>
      </c>
    </row>
    <row r="746" spans="1:34" x14ac:dyDescent="0.2">
      <c r="A746" s="347">
        <f t="shared" ca="1" si="325"/>
        <v>1E-4</v>
      </c>
      <c r="B746" s="304">
        <f t="shared" ca="1" si="326"/>
        <v>31.936500000000077</v>
      </c>
      <c r="D746" s="306">
        <f t="shared" ca="1" si="327"/>
        <v>-0.70226614350728822</v>
      </c>
      <c r="E746" s="307">
        <f t="shared" ca="1" si="328"/>
        <v>-1.14542057520414</v>
      </c>
      <c r="F746" s="304">
        <f t="shared" ca="1" si="329"/>
        <v>1.3435646729568258</v>
      </c>
      <c r="G746" s="306">
        <f t="shared" ca="1" si="330"/>
        <v>8.3077710460947038</v>
      </c>
      <c r="H746" s="307">
        <f t="shared" ca="1" si="331"/>
        <v>-102.50249376324476</v>
      </c>
      <c r="I746" s="304">
        <f t="shared" ca="1" si="332"/>
        <v>102.83861282338633</v>
      </c>
      <c r="J746" s="306">
        <f t="shared" ca="1" si="333"/>
        <v>706.74279346460708</v>
      </c>
      <c r="K746" s="307">
        <f t="shared" ca="1" si="334"/>
        <v>-10.603194481285513</v>
      </c>
      <c r="L746" s="304">
        <f t="shared" ca="1" si="319"/>
        <v>706.82232834522438</v>
      </c>
      <c r="M746" s="306">
        <f t="shared" ca="1" si="335"/>
        <v>-1.48992364927544</v>
      </c>
      <c r="N746" s="304">
        <f t="shared" ca="1" si="336"/>
        <v>-85.366336900212602</v>
      </c>
      <c r="P746" s="310">
        <f t="shared" ca="1" si="337"/>
        <v>23</v>
      </c>
      <c r="Q746" s="304">
        <f t="shared" ca="1" si="338"/>
        <v>0</v>
      </c>
      <c r="R746" s="306">
        <f t="shared" ca="1" si="339"/>
        <v>0</v>
      </c>
      <c r="S746" s="307">
        <f t="shared" ca="1" si="340"/>
        <v>3.0549999999999997</v>
      </c>
      <c r="T746" s="304">
        <f t="shared" ca="1" si="320"/>
        <v>29.969549999999998</v>
      </c>
      <c r="U746" s="311">
        <f t="shared" ca="1" si="321"/>
        <v>0</v>
      </c>
      <c r="V746" s="306">
        <f t="shared" ca="1" si="322"/>
        <v>1.2262995803090957</v>
      </c>
      <c r="W746" s="304">
        <f t="shared" ca="1" si="323"/>
        <v>26.557174596061714</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1.0849440026759893</v>
      </c>
      <c r="AH746" s="304">
        <f t="shared" ca="1" si="347"/>
        <v>-8.6929922549667769</v>
      </c>
    </row>
    <row r="747" spans="1:34" x14ac:dyDescent="0.2">
      <c r="A747" s="347">
        <f t="shared" ca="1" si="325"/>
        <v>1E-4</v>
      </c>
      <c r="B747" s="304">
        <f t="shared" ca="1" si="326"/>
        <v>31.936600000000077</v>
      </c>
      <c r="D747" s="306">
        <f t="shared" ca="1" si="327"/>
        <v>-0.70226166793341926</v>
      </c>
      <c r="E747" s="307">
        <f t="shared" ca="1" si="328"/>
        <v>-1.1453928703476919</v>
      </c>
      <c r="F747" s="304">
        <f t="shared" ca="1" si="329"/>
        <v>1.3435387146234203</v>
      </c>
      <c r="G747" s="306">
        <f t="shared" ca="1" si="330"/>
        <v>8.307700819927911</v>
      </c>
      <c r="H747" s="307">
        <f t="shared" ca="1" si="331"/>
        <v>-102.5026083025318</v>
      </c>
      <c r="I747" s="304">
        <f t="shared" ca="1" si="332"/>
        <v>102.83872131515294</v>
      </c>
      <c r="J747" s="306">
        <f t="shared" ca="1" si="333"/>
        <v>706.74279346460708</v>
      </c>
      <c r="K747" s="307">
        <f t="shared" ca="1" si="334"/>
        <v>-10.613444736388802</v>
      </c>
      <c r="L747" s="304">
        <f t="shared" ca="1" si="319"/>
        <v>706.82248218582345</v>
      </c>
      <c r="M747" s="306">
        <f t="shared" ca="1" si="335"/>
        <v>-1.4899244198961012</v>
      </c>
      <c r="N747" s="304">
        <f t="shared" ca="1" si="336"/>
        <v>-85.366381053524108</v>
      </c>
      <c r="P747" s="310">
        <f t="shared" ca="1" si="337"/>
        <v>23</v>
      </c>
      <c r="Q747" s="304">
        <f t="shared" ca="1" si="338"/>
        <v>0</v>
      </c>
      <c r="R747" s="306">
        <f t="shared" ca="1" si="339"/>
        <v>0</v>
      </c>
      <c r="S747" s="307">
        <f t="shared" ca="1" si="340"/>
        <v>3.0549999999999997</v>
      </c>
      <c r="T747" s="304">
        <f t="shared" ca="1" si="320"/>
        <v>29.969549999999998</v>
      </c>
      <c r="U747" s="311">
        <f t="shared" ca="1" si="321"/>
        <v>0</v>
      </c>
      <c r="V747" s="306">
        <f t="shared" ca="1" si="322"/>
        <v>1.2263008372984463</v>
      </c>
      <c r="W747" s="304">
        <f t="shared" ca="1" si="323"/>
        <v>26.557257852056239</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1.084917360653737</v>
      </c>
      <c r="AH747" s="304">
        <f t="shared" ca="1" si="347"/>
        <v>-8.6930195077125099</v>
      </c>
    </row>
    <row r="748" spans="1:34" x14ac:dyDescent="0.2">
      <c r="A748" s="347">
        <f t="shared" ca="1" si="325"/>
        <v>1E-4</v>
      </c>
      <c r="B748" s="304">
        <f t="shared" ca="1" si="326"/>
        <v>31.936700000000076</v>
      </c>
      <c r="D748" s="306">
        <f t="shared" ca="1" si="327"/>
        <v>-0.70225719235755579</v>
      </c>
      <c r="E748" s="307">
        <f t="shared" ca="1" si="328"/>
        <v>-1.1453651658718567</v>
      </c>
      <c r="F748" s="304">
        <f t="shared" ca="1" si="329"/>
        <v>1.3435127566981204</v>
      </c>
      <c r="G748" s="306">
        <f t="shared" ca="1" si="330"/>
        <v>8.3076305942086748</v>
      </c>
      <c r="H748" s="307">
        <f t="shared" ca="1" si="331"/>
        <v>-102.50272283904839</v>
      </c>
      <c r="I748" s="304">
        <f t="shared" ca="1" si="332"/>
        <v>102.83882980425538</v>
      </c>
      <c r="J748" s="306">
        <f t="shared" ca="1" si="333"/>
        <v>706.74279346460708</v>
      </c>
      <c r="K748" s="307">
        <f t="shared" ca="1" si="334"/>
        <v>-10.623695002945881</v>
      </c>
      <c r="L748" s="304">
        <f t="shared" ca="1" si="319"/>
        <v>706.82263617520903</v>
      </c>
      <c r="M748" s="306">
        <f t="shared" ca="1" si="335"/>
        <v>-1.4899251905086224</v>
      </c>
      <c r="N748" s="304">
        <f t="shared" ca="1" si="336"/>
        <v>-85.3664252063692</v>
      </c>
      <c r="P748" s="310">
        <f t="shared" ca="1" si="337"/>
        <v>23</v>
      </c>
      <c r="Q748" s="304">
        <f t="shared" ca="1" si="338"/>
        <v>0</v>
      </c>
      <c r="R748" s="306">
        <f t="shared" ca="1" si="339"/>
        <v>0</v>
      </c>
      <c r="S748" s="307">
        <f t="shared" ca="1" si="340"/>
        <v>3.0549999999999997</v>
      </c>
      <c r="T748" s="304">
        <f t="shared" ca="1" si="320"/>
        <v>29.969549999999998</v>
      </c>
      <c r="U748" s="311">
        <f t="shared" ca="1" si="321"/>
        <v>0</v>
      </c>
      <c r="V748" s="306">
        <f t="shared" ca="1" si="322"/>
        <v>1.2263020942904912</v>
      </c>
      <c r="W748" s="304">
        <f t="shared" ca="1" si="323"/>
        <v>26.557341106907092</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1.084890718993595</v>
      </c>
      <c r="AH748" s="304">
        <f t="shared" ca="1" si="347"/>
        <v>-8.6930467600838757</v>
      </c>
    </row>
    <row r="749" spans="1:34" x14ac:dyDescent="0.2">
      <c r="A749" s="347">
        <f t="shared" ca="1" si="325"/>
        <v>1E-4</v>
      </c>
      <c r="B749" s="304">
        <f t="shared" ca="1" si="326"/>
        <v>31.936800000000076</v>
      </c>
      <c r="D749" s="306">
        <f t="shared" ca="1" si="327"/>
        <v>-0.70225271677969991</v>
      </c>
      <c r="E749" s="307">
        <f t="shared" ca="1" si="328"/>
        <v>-1.1453374617766272</v>
      </c>
      <c r="F749" s="304">
        <f t="shared" ca="1" si="329"/>
        <v>1.343486799180921</v>
      </c>
      <c r="G749" s="306">
        <f t="shared" ca="1" si="330"/>
        <v>8.307560368936997</v>
      </c>
      <c r="H749" s="307">
        <f t="shared" ca="1" si="331"/>
        <v>-102.50283737279456</v>
      </c>
      <c r="I749" s="304">
        <f t="shared" ca="1" si="332"/>
        <v>102.83893829069368</v>
      </c>
      <c r="J749" s="306">
        <f t="shared" ca="1" si="333"/>
        <v>706.74279346460708</v>
      </c>
      <c r="K749" s="307">
        <f t="shared" ca="1" si="334"/>
        <v>-10.633945280956473</v>
      </c>
      <c r="L749" s="304">
        <f t="shared" ca="1" si="319"/>
        <v>706.82279031338157</v>
      </c>
      <c r="M749" s="306">
        <f t="shared" ca="1" si="335"/>
        <v>-1.4899259611130038</v>
      </c>
      <c r="N749" s="304">
        <f t="shared" ca="1" si="336"/>
        <v>-85.366469358747935</v>
      </c>
      <c r="P749" s="310">
        <f t="shared" ca="1" si="337"/>
        <v>23</v>
      </c>
      <c r="Q749" s="304">
        <f t="shared" ca="1" si="338"/>
        <v>0</v>
      </c>
      <c r="R749" s="306">
        <f t="shared" ca="1" si="339"/>
        <v>0</v>
      </c>
      <c r="S749" s="307">
        <f t="shared" ca="1" si="340"/>
        <v>3.0549999999999997</v>
      </c>
      <c r="T749" s="304">
        <f t="shared" ca="1" si="320"/>
        <v>29.969549999999998</v>
      </c>
      <c r="U749" s="311">
        <f t="shared" ca="1" si="321"/>
        <v>0</v>
      </c>
      <c r="V749" s="306">
        <f t="shared" ca="1" si="322"/>
        <v>1.2263033512852295</v>
      </c>
      <c r="W749" s="304">
        <f t="shared" ca="1" si="323"/>
        <v>26.557424360614274</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1.0848640776955527</v>
      </c>
      <c r="AH749" s="304">
        <f t="shared" ca="1" si="347"/>
        <v>-8.6930740120808814</v>
      </c>
    </row>
    <row r="750" spans="1:34" x14ac:dyDescent="0.2">
      <c r="A750" s="347">
        <f t="shared" ca="1" si="325"/>
        <v>1E-4</v>
      </c>
      <c r="B750" s="304">
        <f t="shared" ca="1" si="326"/>
        <v>31.936900000000076</v>
      </c>
      <c r="D750" s="306">
        <f t="shared" ca="1" si="327"/>
        <v>-0.70224824119984908</v>
      </c>
      <c r="E750" s="307">
        <f t="shared" ca="1" si="328"/>
        <v>-1.1453097580620017</v>
      </c>
      <c r="F750" s="304">
        <f t="shared" ca="1" si="329"/>
        <v>1.3434608420718195</v>
      </c>
      <c r="G750" s="306">
        <f t="shared" ca="1" si="330"/>
        <v>8.3074901441128777</v>
      </c>
      <c r="H750" s="307">
        <f t="shared" ca="1" si="331"/>
        <v>-102.50295190377037</v>
      </c>
      <c r="I750" s="304">
        <f t="shared" ca="1" si="332"/>
        <v>102.83904677446789</v>
      </c>
      <c r="J750" s="306">
        <f t="shared" ca="1" si="333"/>
        <v>706.74279346460708</v>
      </c>
      <c r="K750" s="307">
        <f t="shared" ca="1" si="334"/>
        <v>-10.644195570420301</v>
      </c>
      <c r="L750" s="304">
        <f t="shared" ca="1" si="319"/>
        <v>706.82294460034166</v>
      </c>
      <c r="M750" s="306">
        <f t="shared" ca="1" si="335"/>
        <v>-1.4899267317092451</v>
      </c>
      <c r="N750" s="304">
        <f t="shared" ca="1" si="336"/>
        <v>-85.366513510660269</v>
      </c>
      <c r="P750" s="310">
        <f t="shared" ca="1" si="337"/>
        <v>23</v>
      </c>
      <c r="Q750" s="304">
        <f t="shared" ca="1" si="338"/>
        <v>0</v>
      </c>
      <c r="R750" s="306">
        <f t="shared" ca="1" si="339"/>
        <v>0</v>
      </c>
      <c r="S750" s="307">
        <f t="shared" ca="1" si="340"/>
        <v>3.0549999999999997</v>
      </c>
      <c r="T750" s="304">
        <f t="shared" ca="1" si="320"/>
        <v>29.969549999999998</v>
      </c>
      <c r="U750" s="311">
        <f t="shared" ca="1" si="321"/>
        <v>0</v>
      </c>
      <c r="V750" s="306">
        <f t="shared" ca="1" si="322"/>
        <v>1.2263046082826619</v>
      </c>
      <c r="W750" s="304">
        <f t="shared" ca="1" si="323"/>
        <v>26.557507613177812</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1.0848374367596154</v>
      </c>
      <c r="AH750" s="304">
        <f t="shared" ca="1" si="347"/>
        <v>-8.693101263703527</v>
      </c>
    </row>
    <row r="751" spans="1:34" x14ac:dyDescent="0.2">
      <c r="A751" s="347">
        <f t="shared" ca="1" si="325"/>
        <v>1E-4</v>
      </c>
      <c r="B751" s="304">
        <f t="shared" ca="1" si="326"/>
        <v>31.937000000000076</v>
      </c>
      <c r="D751" s="306">
        <f t="shared" ca="1" si="327"/>
        <v>-0.70224376561800972</v>
      </c>
      <c r="E751" s="307">
        <f t="shared" ca="1" si="328"/>
        <v>-1.1452820547279732</v>
      </c>
      <c r="F751" s="304">
        <f t="shared" ca="1" si="329"/>
        <v>1.3434348853708133</v>
      </c>
      <c r="G751" s="306">
        <f t="shared" ca="1" si="330"/>
        <v>8.307419919736315</v>
      </c>
      <c r="H751" s="307">
        <f t="shared" ca="1" si="331"/>
        <v>-102.50306643197584</v>
      </c>
      <c r="I751" s="304">
        <f t="shared" ca="1" si="332"/>
        <v>102.83915525557805</v>
      </c>
      <c r="J751" s="306">
        <f t="shared" ca="1" si="333"/>
        <v>706.74279346460708</v>
      </c>
      <c r="K751" s="307">
        <f t="shared" ca="1" si="334"/>
        <v>-10.654445871337089</v>
      </c>
      <c r="L751" s="304">
        <f t="shared" ca="1" si="319"/>
        <v>706.8230990360895</v>
      </c>
      <c r="M751" s="306">
        <f t="shared" ca="1" si="335"/>
        <v>-1.4899275022973468</v>
      </c>
      <c r="N751" s="304">
        <f t="shared" ca="1" si="336"/>
        <v>-85.366557662106246</v>
      </c>
      <c r="P751" s="310">
        <f t="shared" ca="1" si="337"/>
        <v>23</v>
      </c>
      <c r="Q751" s="304">
        <f t="shared" ca="1" si="338"/>
        <v>0</v>
      </c>
      <c r="R751" s="306">
        <f t="shared" ca="1" si="339"/>
        <v>0</v>
      </c>
      <c r="S751" s="307">
        <f t="shared" ca="1" si="340"/>
        <v>3.0549999999999997</v>
      </c>
      <c r="T751" s="304">
        <f t="shared" ca="1" si="320"/>
        <v>29.969549999999998</v>
      </c>
      <c r="U751" s="311">
        <f t="shared" ca="1" si="321"/>
        <v>0</v>
      </c>
      <c r="V751" s="306">
        <f t="shared" ca="1" si="322"/>
        <v>1.2263058652827874</v>
      </c>
      <c r="W751" s="304">
        <f t="shared" ca="1" si="323"/>
        <v>26.557590864597692</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1.0848107961857725</v>
      </c>
      <c r="AH751" s="304">
        <f t="shared" ca="1" si="347"/>
        <v>-8.6931285149518214</v>
      </c>
    </row>
    <row r="752" spans="1:34" x14ac:dyDescent="0.2">
      <c r="A752" s="347">
        <f t="shared" ca="1" si="325"/>
        <v>1E-4</v>
      </c>
      <c r="B752" s="304">
        <f t="shared" ca="1" si="326"/>
        <v>31.937100000000076</v>
      </c>
      <c r="D752" s="306">
        <f t="shared" ca="1" si="327"/>
        <v>-0.70223929003417684</v>
      </c>
      <c r="E752" s="307">
        <f t="shared" ca="1" si="328"/>
        <v>-1.1452543517745468</v>
      </c>
      <c r="F752" s="304">
        <f t="shared" ca="1" si="329"/>
        <v>1.3434089290779045</v>
      </c>
      <c r="G752" s="306">
        <f t="shared" ca="1" si="330"/>
        <v>8.3073496958073108</v>
      </c>
      <c r="H752" s="307">
        <f t="shared" ca="1" si="331"/>
        <v>-102.50318095741102</v>
      </c>
      <c r="I752" s="304">
        <f t="shared" ca="1" si="332"/>
        <v>102.83926373402417</v>
      </c>
      <c r="J752" s="306">
        <f t="shared" ca="1" si="333"/>
        <v>706.74279346460708</v>
      </c>
      <c r="K752" s="307">
        <f t="shared" ca="1" si="334"/>
        <v>-10.664696183706559</v>
      </c>
      <c r="L752" s="304">
        <f t="shared" ca="1" si="319"/>
        <v>706.82325362062545</v>
      </c>
      <c r="M752" s="306">
        <f t="shared" ca="1" si="335"/>
        <v>-1.4899282728773091</v>
      </c>
      <c r="N752" s="304">
        <f t="shared" ca="1" si="336"/>
        <v>-85.36660181308585</v>
      </c>
      <c r="P752" s="310">
        <f t="shared" ca="1" si="337"/>
        <v>23</v>
      </c>
      <c r="Q752" s="304">
        <f t="shared" ca="1" si="338"/>
        <v>0</v>
      </c>
      <c r="R752" s="306">
        <f t="shared" ca="1" si="339"/>
        <v>0</v>
      </c>
      <c r="S752" s="307">
        <f t="shared" ca="1" si="340"/>
        <v>3.0549999999999997</v>
      </c>
      <c r="T752" s="304">
        <f t="shared" ca="1" si="320"/>
        <v>29.969549999999998</v>
      </c>
      <c r="U752" s="311">
        <f t="shared" ca="1" si="321"/>
        <v>0</v>
      </c>
      <c r="V752" s="306">
        <f t="shared" ca="1" si="322"/>
        <v>1.2263071222856068</v>
      </c>
      <c r="W752" s="304">
        <f t="shared" ca="1" si="323"/>
        <v>26.557674114873926</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1.0847841559740292</v>
      </c>
      <c r="AH752" s="304">
        <f t="shared" ca="1" si="347"/>
        <v>-8.6931557658257592</v>
      </c>
    </row>
    <row r="753" spans="1:34" x14ac:dyDescent="0.2">
      <c r="A753" s="347">
        <f t="shared" ca="1" si="325"/>
        <v>1E-4</v>
      </c>
      <c r="B753" s="304">
        <f t="shared" ca="1" si="326"/>
        <v>31.937200000000075</v>
      </c>
      <c r="D753" s="306">
        <f t="shared" ca="1" si="327"/>
        <v>-0.70223481444835256</v>
      </c>
      <c r="E753" s="307">
        <f t="shared" ca="1" si="328"/>
        <v>-1.1452266492017191</v>
      </c>
      <c r="F753" s="304">
        <f t="shared" ca="1" si="329"/>
        <v>1.3433829731930913</v>
      </c>
      <c r="G753" s="306">
        <f t="shared" ca="1" si="330"/>
        <v>8.3072794723258667</v>
      </c>
      <c r="H753" s="307">
        <f t="shared" ca="1" si="331"/>
        <v>-102.50329548007593</v>
      </c>
      <c r="I753" s="304">
        <f t="shared" ca="1" si="332"/>
        <v>102.83937220980631</v>
      </c>
      <c r="J753" s="306">
        <f t="shared" ca="1" si="333"/>
        <v>706.74279346460708</v>
      </c>
      <c r="K753" s="307">
        <f t="shared" ca="1" si="334"/>
        <v>-10.674946507528434</v>
      </c>
      <c r="L753" s="304">
        <f t="shared" ca="1" si="319"/>
        <v>706.82340835395007</v>
      </c>
      <c r="M753" s="306">
        <f t="shared" ca="1" si="335"/>
        <v>-1.4899290434491319</v>
      </c>
      <c r="N753" s="304">
        <f t="shared" ca="1" si="336"/>
        <v>-85.366645963599112</v>
      </c>
      <c r="P753" s="310">
        <f t="shared" ca="1" si="337"/>
        <v>23</v>
      </c>
      <c r="Q753" s="304">
        <f t="shared" ca="1" si="338"/>
        <v>0</v>
      </c>
      <c r="R753" s="306">
        <f t="shared" ca="1" si="339"/>
        <v>0</v>
      </c>
      <c r="S753" s="307">
        <f t="shared" ca="1" si="340"/>
        <v>3.0549999999999997</v>
      </c>
      <c r="T753" s="304">
        <f t="shared" ca="1" si="320"/>
        <v>29.969549999999998</v>
      </c>
      <c r="U753" s="311">
        <f t="shared" ca="1" si="321"/>
        <v>0</v>
      </c>
      <c r="V753" s="306">
        <f t="shared" ca="1" si="322"/>
        <v>1.2263083792911198</v>
      </c>
      <c r="W753" s="304">
        <f t="shared" ca="1" si="323"/>
        <v>26.557757364006541</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1.0847575161243821</v>
      </c>
      <c r="AH753" s="304">
        <f t="shared" ca="1" si="347"/>
        <v>-8.6931830163253441</v>
      </c>
    </row>
    <row r="754" spans="1:34" x14ac:dyDescent="0.2">
      <c r="A754" s="347">
        <f t="shared" ca="1" si="325"/>
        <v>1E-4</v>
      </c>
      <c r="B754" s="304">
        <f t="shared" ca="1" si="326"/>
        <v>31.937300000000075</v>
      </c>
      <c r="D754" s="306">
        <f t="shared" ca="1" si="327"/>
        <v>-0.70223033886053909</v>
      </c>
      <c r="E754" s="307">
        <f t="shared" ca="1" si="328"/>
        <v>-1.1451989470094759</v>
      </c>
      <c r="F754" s="304">
        <f t="shared" ca="1" si="329"/>
        <v>1.3433570177163627</v>
      </c>
      <c r="G754" s="306">
        <f t="shared" ca="1" si="330"/>
        <v>8.3072092492919811</v>
      </c>
      <c r="H754" s="307">
        <f t="shared" ca="1" si="331"/>
        <v>-102.50340999997063</v>
      </c>
      <c r="I754" s="304">
        <f t="shared" ca="1" si="332"/>
        <v>102.8394806829245</v>
      </c>
      <c r="J754" s="306">
        <f t="shared" ca="1" si="333"/>
        <v>706.74279346460708</v>
      </c>
      <c r="K754" s="307">
        <f t="shared" ca="1" si="334"/>
        <v>-10.685196842802435</v>
      </c>
      <c r="L754" s="304">
        <f t="shared" ca="1" si="319"/>
        <v>706.82356323606371</v>
      </c>
      <c r="M754" s="306">
        <f t="shared" ca="1" si="335"/>
        <v>-1.4899298140128152</v>
      </c>
      <c r="N754" s="304">
        <f t="shared" ca="1" si="336"/>
        <v>-85.366690113646015</v>
      </c>
      <c r="P754" s="310">
        <f t="shared" ca="1" si="337"/>
        <v>23</v>
      </c>
      <c r="Q754" s="304">
        <f t="shared" ca="1" si="338"/>
        <v>0</v>
      </c>
      <c r="R754" s="306">
        <f t="shared" ca="1" si="339"/>
        <v>0</v>
      </c>
      <c r="S754" s="307">
        <f t="shared" ca="1" si="340"/>
        <v>3.0549999999999997</v>
      </c>
      <c r="T754" s="304">
        <f t="shared" ca="1" si="320"/>
        <v>29.969549999999998</v>
      </c>
      <c r="U754" s="311">
        <f t="shared" ca="1" si="321"/>
        <v>0</v>
      </c>
      <c r="V754" s="306">
        <f t="shared" ca="1" si="322"/>
        <v>1.2263096362993258</v>
      </c>
      <c r="W754" s="304">
        <f t="shared" ca="1" si="323"/>
        <v>26.55784061199553</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1.0847308766368204</v>
      </c>
      <c r="AH754" s="304">
        <f t="shared" ca="1" si="347"/>
        <v>-8.6932102664505866</v>
      </c>
    </row>
    <row r="755" spans="1:34" x14ac:dyDescent="0.2">
      <c r="A755" s="347">
        <f t="shared" ca="1" si="325"/>
        <v>1E-4</v>
      </c>
      <c r="B755" s="304">
        <f t="shared" ca="1" si="326"/>
        <v>31.937400000000075</v>
      </c>
      <c r="D755" s="306">
        <f t="shared" ca="1" si="327"/>
        <v>-0.70222586327073777</v>
      </c>
      <c r="E755" s="307">
        <f t="shared" ca="1" si="328"/>
        <v>-1.145171245197826</v>
      </c>
      <c r="F755" s="304">
        <f t="shared" ca="1" si="329"/>
        <v>1.3433310626477273</v>
      </c>
      <c r="G755" s="306">
        <f t="shared" ca="1" si="330"/>
        <v>8.307139026705654</v>
      </c>
      <c r="H755" s="307">
        <f t="shared" ca="1" si="331"/>
        <v>-102.50352451709514</v>
      </c>
      <c r="I755" s="304">
        <f t="shared" ca="1" si="332"/>
        <v>102.83958915337878</v>
      </c>
      <c r="J755" s="306">
        <f t="shared" ca="1" si="333"/>
        <v>706.74279346460708</v>
      </c>
      <c r="K755" s="307">
        <f t="shared" ca="1" si="334"/>
        <v>-10.695447189528288</v>
      </c>
      <c r="L755" s="304">
        <f t="shared" ca="1" si="319"/>
        <v>706.82371826696669</v>
      </c>
      <c r="M755" s="306">
        <f t="shared" ca="1" si="335"/>
        <v>-1.4899305845683593</v>
      </c>
      <c r="N755" s="304">
        <f t="shared" ca="1" si="336"/>
        <v>-85.366734263226562</v>
      </c>
      <c r="P755" s="310">
        <f t="shared" ca="1" si="337"/>
        <v>23</v>
      </c>
      <c r="Q755" s="304">
        <f t="shared" ca="1" si="338"/>
        <v>0</v>
      </c>
      <c r="R755" s="306">
        <f t="shared" ca="1" si="339"/>
        <v>0</v>
      </c>
      <c r="S755" s="307">
        <f t="shared" ca="1" si="340"/>
        <v>3.0549999999999997</v>
      </c>
      <c r="T755" s="304">
        <f t="shared" ca="1" si="320"/>
        <v>29.969549999999998</v>
      </c>
      <c r="U755" s="311">
        <f t="shared" ca="1" si="321"/>
        <v>0</v>
      </c>
      <c r="V755" s="306">
        <f t="shared" ca="1" si="322"/>
        <v>1.226310893310226</v>
      </c>
      <c r="W755" s="304">
        <f t="shared" ca="1" si="323"/>
        <v>26.557923858840923</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1.0847042375113514</v>
      </c>
      <c r="AH755" s="304">
        <f t="shared" ca="1" si="347"/>
        <v>-8.6932375162014832</v>
      </c>
    </row>
    <row r="756" spans="1:34" x14ac:dyDescent="0.2">
      <c r="A756" s="347">
        <f t="shared" ca="1" si="325"/>
        <v>1E-4</v>
      </c>
      <c r="B756" s="304">
        <f t="shared" ca="1" si="326"/>
        <v>31.937500000000075</v>
      </c>
      <c r="D756" s="306">
        <f t="shared" ca="1" si="327"/>
        <v>-0.70222138767894915</v>
      </c>
      <c r="E756" s="307">
        <f t="shared" ca="1" si="328"/>
        <v>-1.1451435437667552</v>
      </c>
      <c r="F756" s="304">
        <f t="shared" ca="1" si="329"/>
        <v>1.3433051079871734</v>
      </c>
      <c r="G756" s="306">
        <f t="shared" ca="1" si="330"/>
        <v>8.3070688045668852</v>
      </c>
      <c r="H756" s="307">
        <f t="shared" ca="1" si="331"/>
        <v>-102.50363903144952</v>
      </c>
      <c r="I756" s="304">
        <f t="shared" ca="1" si="332"/>
        <v>102.83969762116919</v>
      </c>
      <c r="J756" s="306">
        <f t="shared" ca="1" si="333"/>
        <v>706.74279346460708</v>
      </c>
      <c r="K756" s="307">
        <f t="shared" ca="1" si="334"/>
        <v>-10.705697547705714</v>
      </c>
      <c r="L756" s="304">
        <f t="shared" ca="1" si="319"/>
        <v>706.82387344665938</v>
      </c>
      <c r="M756" s="306">
        <f t="shared" ca="1" si="335"/>
        <v>-1.4899313551157645</v>
      </c>
      <c r="N756" s="304">
        <f t="shared" ca="1" si="336"/>
        <v>-85.366778412340807</v>
      </c>
      <c r="P756" s="310">
        <f t="shared" ca="1" si="337"/>
        <v>23</v>
      </c>
      <c r="Q756" s="304">
        <f t="shared" ca="1" si="338"/>
        <v>0</v>
      </c>
      <c r="R756" s="306">
        <f t="shared" ca="1" si="339"/>
        <v>0</v>
      </c>
      <c r="S756" s="307">
        <f t="shared" ca="1" si="340"/>
        <v>3.0549999999999997</v>
      </c>
      <c r="T756" s="304">
        <f t="shared" ca="1" si="320"/>
        <v>29.969549999999998</v>
      </c>
      <c r="U756" s="311">
        <f t="shared" ca="1" si="321"/>
        <v>0</v>
      </c>
      <c r="V756" s="306">
        <f t="shared" ca="1" si="322"/>
        <v>1.2263121503238195</v>
      </c>
      <c r="W756" s="304">
        <f t="shared" ca="1" si="323"/>
        <v>26.558007104542718</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1.0846775987479589</v>
      </c>
      <c r="AH756" s="304">
        <f t="shared" ca="1" si="347"/>
        <v>-8.6932647655780446</v>
      </c>
    </row>
    <row r="757" spans="1:34" x14ac:dyDescent="0.2">
      <c r="A757" s="347">
        <f t="shared" ca="1" si="325"/>
        <v>1E-4</v>
      </c>
      <c r="B757" s="304">
        <f t="shared" ca="1" si="326"/>
        <v>31.937600000000074</v>
      </c>
      <c r="D757" s="306">
        <f t="shared" ca="1" si="327"/>
        <v>-0.70221691208517056</v>
      </c>
      <c r="E757" s="307">
        <f t="shared" ca="1" si="328"/>
        <v>-1.1451158427162671</v>
      </c>
      <c r="F757" s="304">
        <f t="shared" ca="1" si="329"/>
        <v>1.3432791537347026</v>
      </c>
      <c r="G757" s="306">
        <f t="shared" ca="1" si="330"/>
        <v>8.3069985828756767</v>
      </c>
      <c r="H757" s="307">
        <f t="shared" ca="1" si="331"/>
        <v>-102.5037535430338</v>
      </c>
      <c r="I757" s="304">
        <f t="shared" ca="1" si="332"/>
        <v>102.83980608629575</v>
      </c>
      <c r="J757" s="306">
        <f t="shared" ca="1" si="333"/>
        <v>706.74279346460708</v>
      </c>
      <c r="K757" s="307">
        <f t="shared" ca="1" si="334"/>
        <v>-10.715947917334439</v>
      </c>
      <c r="L757" s="304">
        <f t="shared" ca="1" si="319"/>
        <v>706.82402877514244</v>
      </c>
      <c r="M757" s="306">
        <f t="shared" ca="1" si="335"/>
        <v>-1.4899321256550304</v>
      </c>
      <c r="N757" s="304">
        <f t="shared" ca="1" si="336"/>
        <v>-85.366822560988695</v>
      </c>
      <c r="P757" s="310">
        <f t="shared" ca="1" si="337"/>
        <v>23</v>
      </c>
      <c r="Q757" s="304">
        <f t="shared" ca="1" si="338"/>
        <v>0</v>
      </c>
      <c r="R757" s="306">
        <f t="shared" ca="1" si="339"/>
        <v>0</v>
      </c>
      <c r="S757" s="307">
        <f t="shared" ca="1" si="340"/>
        <v>3.0549999999999997</v>
      </c>
      <c r="T757" s="304">
        <f t="shared" ca="1" si="320"/>
        <v>29.969549999999998</v>
      </c>
      <c r="U757" s="311">
        <f t="shared" ca="1" si="321"/>
        <v>0</v>
      </c>
      <c r="V757" s="306">
        <f t="shared" ca="1" si="322"/>
        <v>1.2263134073401061</v>
      </c>
      <c r="W757" s="304">
        <f t="shared" ca="1" si="323"/>
        <v>26.558090349100915</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1.0846509603466501</v>
      </c>
      <c r="AH757" s="304">
        <f t="shared" ca="1" si="347"/>
        <v>-8.693292014580269</v>
      </c>
    </row>
    <row r="758" spans="1:34" x14ac:dyDescent="0.2">
      <c r="A758" s="347">
        <f t="shared" ca="1" si="325"/>
        <v>1E-4</v>
      </c>
      <c r="B758" s="304">
        <f t="shared" ca="1" si="326"/>
        <v>31.937700000000074</v>
      </c>
      <c r="D758" s="306">
        <f t="shared" ca="1" si="327"/>
        <v>-0.70221243648940757</v>
      </c>
      <c r="E758" s="307">
        <f t="shared" ca="1" si="328"/>
        <v>-1.1450881420463599</v>
      </c>
      <c r="F758" s="304">
        <f t="shared" ca="1" si="329"/>
        <v>1.3432531998903166</v>
      </c>
      <c r="G758" s="306">
        <f t="shared" ca="1" si="330"/>
        <v>8.3069283616320284</v>
      </c>
      <c r="H758" s="307">
        <f t="shared" ca="1" si="331"/>
        <v>-102.503868051848</v>
      </c>
      <c r="I758" s="304">
        <f t="shared" ca="1" si="332"/>
        <v>102.83991454875851</v>
      </c>
      <c r="J758" s="306">
        <f t="shared" ca="1" si="333"/>
        <v>706.74279346460708</v>
      </c>
      <c r="K758" s="307">
        <f t="shared" ca="1" si="334"/>
        <v>-10.726198298414184</v>
      </c>
      <c r="L758" s="304">
        <f t="shared" ca="1" si="319"/>
        <v>706.82418425241588</v>
      </c>
      <c r="M758" s="306">
        <f t="shared" ca="1" si="335"/>
        <v>-1.4899328961861575</v>
      </c>
      <c r="N758" s="304">
        <f t="shared" ca="1" si="336"/>
        <v>-85.366866709170253</v>
      </c>
      <c r="P758" s="310">
        <f t="shared" ca="1" si="337"/>
        <v>23</v>
      </c>
      <c r="Q758" s="304">
        <f t="shared" ca="1" si="338"/>
        <v>0</v>
      </c>
      <c r="R758" s="306">
        <f t="shared" ca="1" si="339"/>
        <v>0</v>
      </c>
      <c r="S758" s="307">
        <f t="shared" ca="1" si="340"/>
        <v>3.0549999999999997</v>
      </c>
      <c r="T758" s="304">
        <f t="shared" ca="1" si="320"/>
        <v>29.969549999999998</v>
      </c>
      <c r="U758" s="311">
        <f t="shared" ca="1" si="321"/>
        <v>0</v>
      </c>
      <c r="V758" s="306">
        <f t="shared" ca="1" si="322"/>
        <v>1.2263146643590863</v>
      </c>
      <c r="W758" s="304">
        <f t="shared" ca="1" si="323"/>
        <v>26.558173592515548</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1.0846243223074232</v>
      </c>
      <c r="AH758" s="304">
        <f t="shared" ca="1" si="347"/>
        <v>-8.6933192632081564</v>
      </c>
    </row>
    <row r="759" spans="1:34" x14ac:dyDescent="0.2">
      <c r="A759" s="347">
        <f t="shared" ca="1" si="325"/>
        <v>1E-4</v>
      </c>
      <c r="B759" s="304">
        <f t="shared" ca="1" si="326"/>
        <v>31.937800000000074</v>
      </c>
      <c r="D759" s="306">
        <f t="shared" ca="1" si="327"/>
        <v>-0.70220796089165882</v>
      </c>
      <c r="E759" s="307">
        <f t="shared" ca="1" si="328"/>
        <v>-1.1450604417570229</v>
      </c>
      <c r="F759" s="304">
        <f t="shared" ca="1" si="329"/>
        <v>1.3432272464540056</v>
      </c>
      <c r="G759" s="306">
        <f t="shared" ca="1" si="330"/>
        <v>8.3068581408359385</v>
      </c>
      <c r="H759" s="307">
        <f t="shared" ca="1" si="331"/>
        <v>-102.50398255789217</v>
      </c>
      <c r="I759" s="304">
        <f t="shared" ca="1" si="332"/>
        <v>102.84002300855749</v>
      </c>
      <c r="J759" s="306">
        <f t="shared" ca="1" si="333"/>
        <v>706.74279346460708</v>
      </c>
      <c r="K759" s="307">
        <f t="shared" ca="1" si="334"/>
        <v>-10.736448690944671</v>
      </c>
      <c r="L759" s="304">
        <f t="shared" ca="1" si="319"/>
        <v>706.82433987848037</v>
      </c>
      <c r="M759" s="306">
        <f t="shared" ca="1" si="335"/>
        <v>-1.4899336667091458</v>
      </c>
      <c r="N759" s="304">
        <f t="shared" ca="1" si="336"/>
        <v>-85.366910856885511</v>
      </c>
      <c r="P759" s="310">
        <f t="shared" ca="1" si="337"/>
        <v>23</v>
      </c>
      <c r="Q759" s="304">
        <f t="shared" ca="1" si="338"/>
        <v>0</v>
      </c>
      <c r="R759" s="306">
        <f t="shared" ca="1" si="339"/>
        <v>0</v>
      </c>
      <c r="S759" s="307">
        <f t="shared" ca="1" si="340"/>
        <v>3.0549999999999997</v>
      </c>
      <c r="T759" s="304">
        <f t="shared" ca="1" si="320"/>
        <v>29.969549999999998</v>
      </c>
      <c r="U759" s="311">
        <f t="shared" ca="1" si="321"/>
        <v>0</v>
      </c>
      <c r="V759" s="306">
        <f t="shared" ca="1" si="322"/>
        <v>1.2263159213807604</v>
      </c>
      <c r="W759" s="304">
        <f t="shared" ca="1" si="323"/>
        <v>26.558256834786611</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1.0845976846302658</v>
      </c>
      <c r="AH759" s="304">
        <f t="shared" ca="1" si="347"/>
        <v>-8.6933465114617192</v>
      </c>
    </row>
    <row r="760" spans="1:34" x14ac:dyDescent="0.2">
      <c r="A760" s="347">
        <f t="shared" ca="1" si="325"/>
        <v>1E-4</v>
      </c>
      <c r="B760" s="304">
        <f t="shared" ca="1" si="326"/>
        <v>31.937900000000074</v>
      </c>
      <c r="D760" s="306">
        <f t="shared" ca="1" si="327"/>
        <v>-0.70220348529192556</v>
      </c>
      <c r="E760" s="307">
        <f t="shared" ca="1" si="328"/>
        <v>-1.145032741848258</v>
      </c>
      <c r="F760" s="304">
        <f t="shared" ca="1" si="329"/>
        <v>1.343201293425772</v>
      </c>
      <c r="G760" s="306">
        <f t="shared" ca="1" si="330"/>
        <v>8.3067879204874089</v>
      </c>
      <c r="H760" s="307">
        <f t="shared" ca="1" si="331"/>
        <v>-102.50409706116636</v>
      </c>
      <c r="I760" s="304">
        <f t="shared" ca="1" si="332"/>
        <v>102.84013146569276</v>
      </c>
      <c r="J760" s="306">
        <f t="shared" ca="1" si="333"/>
        <v>706.74279346460708</v>
      </c>
      <c r="K760" s="307">
        <f t="shared" ca="1" si="334"/>
        <v>-10.746699094925624</v>
      </c>
      <c r="L760" s="304">
        <f t="shared" ca="1" si="319"/>
        <v>706.82449565333627</v>
      </c>
      <c r="M760" s="306">
        <f t="shared" ca="1" si="335"/>
        <v>-1.4899344372239955</v>
      </c>
      <c r="N760" s="304">
        <f t="shared" ca="1" si="336"/>
        <v>-85.366955004134439</v>
      </c>
      <c r="P760" s="310">
        <f t="shared" ca="1" si="337"/>
        <v>23</v>
      </c>
      <c r="Q760" s="304">
        <f t="shared" ca="1" si="338"/>
        <v>0</v>
      </c>
      <c r="R760" s="306">
        <f t="shared" ca="1" si="339"/>
        <v>0</v>
      </c>
      <c r="S760" s="307">
        <f t="shared" ca="1" si="340"/>
        <v>3.0549999999999997</v>
      </c>
      <c r="T760" s="304">
        <f t="shared" ca="1" si="320"/>
        <v>29.969549999999998</v>
      </c>
      <c r="U760" s="311">
        <f t="shared" ca="1" si="321"/>
        <v>0</v>
      </c>
      <c r="V760" s="306">
        <f t="shared" ca="1" si="322"/>
        <v>1.2263171784051272</v>
      </c>
      <c r="W760" s="304">
        <f t="shared" ca="1" si="323"/>
        <v>26.558340075914117</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1.0845710473151815</v>
      </c>
      <c r="AH760" s="304">
        <f t="shared" ca="1" si="347"/>
        <v>-8.6933737593409539</v>
      </c>
    </row>
    <row r="761" spans="1:34" x14ac:dyDescent="0.2">
      <c r="A761" s="347">
        <f t="shared" ca="1" si="325"/>
        <v>1E-4</v>
      </c>
      <c r="B761" s="304">
        <f t="shared" ca="1" si="326"/>
        <v>31.938000000000073</v>
      </c>
      <c r="D761" s="306">
        <f t="shared" ca="1" si="327"/>
        <v>-0.70219900969020788</v>
      </c>
      <c r="E761" s="307">
        <f t="shared" ca="1" si="328"/>
        <v>-1.1450050423200597</v>
      </c>
      <c r="F761" s="304">
        <f t="shared" ca="1" si="329"/>
        <v>1.3431753408056115</v>
      </c>
      <c r="G761" s="306">
        <f t="shared" ca="1" si="330"/>
        <v>8.3067177005864394</v>
      </c>
      <c r="H761" s="307">
        <f t="shared" ca="1" si="331"/>
        <v>-102.5042115616706</v>
      </c>
      <c r="I761" s="304">
        <f t="shared" ca="1" si="332"/>
        <v>102.84023992016432</v>
      </c>
      <c r="J761" s="306">
        <f t="shared" ca="1" si="333"/>
        <v>706.74279346460708</v>
      </c>
      <c r="K761" s="307">
        <f t="shared" ca="1" si="334"/>
        <v>-10.756949510356765</v>
      </c>
      <c r="L761" s="304">
        <f t="shared" ca="1" si="319"/>
        <v>706.8246515769838</v>
      </c>
      <c r="M761" s="306">
        <f t="shared" ca="1" si="335"/>
        <v>-1.4899352077307066</v>
      </c>
      <c r="N761" s="304">
        <f t="shared" ca="1" si="336"/>
        <v>-85.366999150917081</v>
      </c>
      <c r="P761" s="310">
        <f t="shared" ca="1" si="337"/>
        <v>23</v>
      </c>
      <c r="Q761" s="304">
        <f t="shared" ca="1" si="338"/>
        <v>0</v>
      </c>
      <c r="R761" s="306">
        <f t="shared" ca="1" si="339"/>
        <v>0</v>
      </c>
      <c r="S761" s="307">
        <f t="shared" ca="1" si="340"/>
        <v>3.0549999999999997</v>
      </c>
      <c r="T761" s="304">
        <f t="shared" ca="1" si="320"/>
        <v>29.969549999999998</v>
      </c>
      <c r="U761" s="311">
        <f t="shared" ca="1" si="321"/>
        <v>0</v>
      </c>
      <c r="V761" s="306">
        <f t="shared" ca="1" si="322"/>
        <v>1.2263184354321877</v>
      </c>
      <c r="W761" s="304">
        <f t="shared" ca="1" si="323"/>
        <v>26.558423315898064</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1.0845444103621666</v>
      </c>
      <c r="AH761" s="304">
        <f t="shared" ca="1" si="347"/>
        <v>-8.6934010068458658</v>
      </c>
    </row>
    <row r="762" spans="1:34" x14ac:dyDescent="0.2">
      <c r="A762" s="347">
        <f t="shared" ca="1" si="325"/>
        <v>1E-4</v>
      </c>
      <c r="B762" s="304">
        <f t="shared" ca="1" si="326"/>
        <v>31.938100000000073</v>
      </c>
      <c r="D762" s="306">
        <f t="shared" ca="1" si="327"/>
        <v>-0.70219453408650701</v>
      </c>
      <c r="E762" s="307">
        <f t="shared" ca="1" si="328"/>
        <v>-1.1449773431724299</v>
      </c>
      <c r="F762" s="304">
        <f t="shared" ca="1" si="329"/>
        <v>1.3431493885935262</v>
      </c>
      <c r="G762" s="306">
        <f t="shared" ca="1" si="330"/>
        <v>8.3066474811330302</v>
      </c>
      <c r="H762" s="307">
        <f t="shared" ca="1" si="331"/>
        <v>-102.50432605940492</v>
      </c>
      <c r="I762" s="304">
        <f t="shared" ca="1" si="332"/>
        <v>102.84034837197224</v>
      </c>
      <c r="J762" s="306">
        <f t="shared" ca="1" si="333"/>
        <v>706.74279346460708</v>
      </c>
      <c r="K762" s="307">
        <f t="shared" ca="1" si="334"/>
        <v>-10.76719993723782</v>
      </c>
      <c r="L762" s="304">
        <f t="shared" ca="1" si="319"/>
        <v>706.82480764942363</v>
      </c>
      <c r="M762" s="306">
        <f t="shared" ca="1" si="335"/>
        <v>-1.4899359782292791</v>
      </c>
      <c r="N762" s="304">
        <f t="shared" ca="1" si="336"/>
        <v>-85.367043297233408</v>
      </c>
      <c r="P762" s="310">
        <f t="shared" ca="1" si="337"/>
        <v>23</v>
      </c>
      <c r="Q762" s="304">
        <f t="shared" ca="1" si="338"/>
        <v>0</v>
      </c>
      <c r="R762" s="306">
        <f t="shared" ca="1" si="339"/>
        <v>0</v>
      </c>
      <c r="S762" s="307">
        <f t="shared" ca="1" si="340"/>
        <v>3.0549999999999997</v>
      </c>
      <c r="T762" s="304">
        <f t="shared" ca="1" si="320"/>
        <v>29.969549999999998</v>
      </c>
      <c r="U762" s="311">
        <f t="shared" ca="1" si="321"/>
        <v>0</v>
      </c>
      <c r="V762" s="306">
        <f t="shared" ca="1" si="322"/>
        <v>1.2263196924619417</v>
      </c>
      <c r="W762" s="304">
        <f t="shared" ca="1" si="323"/>
        <v>26.558506554738504</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1.0845177737712213</v>
      </c>
      <c r="AH762" s="304">
        <f t="shared" ca="1" si="347"/>
        <v>-8.6934282539764531</v>
      </c>
    </row>
    <row r="763" spans="1:34" x14ac:dyDescent="0.2">
      <c r="A763" s="347">
        <f t="shared" ca="1" si="325"/>
        <v>1E-4</v>
      </c>
      <c r="B763" s="304">
        <f t="shared" ca="1" si="326"/>
        <v>31.938200000000073</v>
      </c>
      <c r="D763" s="306">
        <f t="shared" ca="1" si="327"/>
        <v>-0.70219005848082616</v>
      </c>
      <c r="E763" s="307">
        <f t="shared" ca="1" si="328"/>
        <v>-1.1449496444053526</v>
      </c>
      <c r="F763" s="304">
        <f t="shared" ca="1" si="329"/>
        <v>1.3431234367895044</v>
      </c>
      <c r="G763" s="306">
        <f t="shared" ca="1" si="330"/>
        <v>8.3065772621271829</v>
      </c>
      <c r="H763" s="307">
        <f t="shared" ca="1" si="331"/>
        <v>-102.50444055436935</v>
      </c>
      <c r="I763" s="304">
        <f t="shared" ca="1" si="332"/>
        <v>102.8404568211165</v>
      </c>
      <c r="J763" s="306">
        <f t="shared" ca="1" si="333"/>
        <v>706.74279346460708</v>
      </c>
      <c r="K763" s="307">
        <f t="shared" ca="1" si="334"/>
        <v>-10.777450375568508</v>
      </c>
      <c r="L763" s="304">
        <f t="shared" ca="1" si="319"/>
        <v>706.82496387065601</v>
      </c>
      <c r="M763" s="306">
        <f t="shared" ca="1" si="335"/>
        <v>-1.4899367487197135</v>
      </c>
      <c r="N763" s="304">
        <f t="shared" ca="1" si="336"/>
        <v>-85.367087443083449</v>
      </c>
      <c r="P763" s="310">
        <f t="shared" ca="1" si="337"/>
        <v>23</v>
      </c>
      <c r="Q763" s="304">
        <f t="shared" ca="1" si="338"/>
        <v>0</v>
      </c>
      <c r="R763" s="306">
        <f t="shared" ca="1" si="339"/>
        <v>0</v>
      </c>
      <c r="S763" s="307">
        <f t="shared" ca="1" si="340"/>
        <v>3.0549999999999997</v>
      </c>
      <c r="T763" s="304">
        <f t="shared" ca="1" si="320"/>
        <v>29.969549999999998</v>
      </c>
      <c r="U763" s="311">
        <f t="shared" ca="1" si="321"/>
        <v>0</v>
      </c>
      <c r="V763" s="306">
        <f t="shared" ca="1" si="322"/>
        <v>1.2263209494943883</v>
      </c>
      <c r="W763" s="304">
        <f t="shared" ca="1" si="323"/>
        <v>26.558589792435381</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1.0844911375423276</v>
      </c>
      <c r="AH763" s="304">
        <f t="shared" ca="1" si="347"/>
        <v>-8.6934555007327354</v>
      </c>
    </row>
    <row r="764" spans="1:34" x14ac:dyDescent="0.2">
      <c r="A764" s="347">
        <f t="shared" ca="1" si="325"/>
        <v>1E-4</v>
      </c>
      <c r="B764" s="304">
        <f t="shared" ca="1" si="326"/>
        <v>31.938300000000073</v>
      </c>
      <c r="D764" s="306">
        <f t="shared" ca="1" si="327"/>
        <v>-0.70218558287316146</v>
      </c>
      <c r="E764" s="307">
        <f t="shared" ca="1" si="328"/>
        <v>-1.1449219460188438</v>
      </c>
      <c r="F764" s="304">
        <f t="shared" ca="1" si="329"/>
        <v>1.3430974853935578</v>
      </c>
      <c r="G764" s="306">
        <f t="shared" ca="1" si="330"/>
        <v>8.3065070435688959</v>
      </c>
      <c r="H764" s="307">
        <f t="shared" ca="1" si="331"/>
        <v>-102.50455504656395</v>
      </c>
      <c r="I764" s="304">
        <f t="shared" ca="1" si="332"/>
        <v>102.84056526759719</v>
      </c>
      <c r="J764" s="306">
        <f t="shared" ca="1" si="333"/>
        <v>706.74279346460708</v>
      </c>
      <c r="K764" s="307">
        <f t="shared" ca="1" si="334"/>
        <v>-10.787700825348555</v>
      </c>
      <c r="L764" s="304">
        <f t="shared" ca="1" si="319"/>
        <v>706.82512024068126</v>
      </c>
      <c r="M764" s="306">
        <f t="shared" ca="1" si="335"/>
        <v>-1.4899375192020097</v>
      </c>
      <c r="N764" s="304">
        <f t="shared" ca="1" si="336"/>
        <v>-85.367131588467203</v>
      </c>
      <c r="P764" s="310">
        <f t="shared" ca="1" si="337"/>
        <v>23</v>
      </c>
      <c r="Q764" s="304">
        <f t="shared" ca="1" si="338"/>
        <v>0</v>
      </c>
      <c r="R764" s="306">
        <f t="shared" ca="1" si="339"/>
        <v>0</v>
      </c>
      <c r="S764" s="307">
        <f t="shared" ca="1" si="340"/>
        <v>3.0549999999999997</v>
      </c>
      <c r="T764" s="304">
        <f t="shared" ca="1" si="320"/>
        <v>29.969549999999998</v>
      </c>
      <c r="U764" s="311">
        <f t="shared" ca="1" si="321"/>
        <v>0</v>
      </c>
      <c r="V764" s="306">
        <f t="shared" ca="1" si="322"/>
        <v>1.2263222065295289</v>
      </c>
      <c r="W764" s="304">
        <f t="shared" ca="1" si="323"/>
        <v>26.55867302898876</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1.084464501675507</v>
      </c>
      <c r="AH764" s="304">
        <f t="shared" ca="1" si="347"/>
        <v>-8.6934827471146914</v>
      </c>
    </row>
    <row r="765" spans="1:34" x14ac:dyDescent="0.2">
      <c r="A765" s="347">
        <f t="shared" ca="1" si="325"/>
        <v>1E-4</v>
      </c>
      <c r="B765" s="304">
        <f t="shared" ca="1" si="326"/>
        <v>31.938400000000073</v>
      </c>
      <c r="D765" s="306">
        <f t="shared" ca="1" si="327"/>
        <v>-0.70218110726351601</v>
      </c>
      <c r="E765" s="307">
        <f t="shared" ca="1" si="328"/>
        <v>-1.1448942480128821</v>
      </c>
      <c r="F765" s="304">
        <f t="shared" ca="1" si="329"/>
        <v>1.3430715344056698</v>
      </c>
      <c r="G765" s="306">
        <f t="shared" ca="1" si="330"/>
        <v>8.3064368254581691</v>
      </c>
      <c r="H765" s="307">
        <f t="shared" ca="1" si="331"/>
        <v>-102.50466953598875</v>
      </c>
      <c r="I765" s="304">
        <f t="shared" ca="1" si="332"/>
        <v>102.84067371141434</v>
      </c>
      <c r="J765" s="306">
        <f t="shared" ca="1" si="333"/>
        <v>706.74279346460708</v>
      </c>
      <c r="K765" s="307">
        <f t="shared" ca="1" si="334"/>
        <v>-10.797951286577682</v>
      </c>
      <c r="L765" s="304">
        <f t="shared" ca="1" si="319"/>
        <v>706.82527675949984</v>
      </c>
      <c r="M765" s="306">
        <f t="shared" ca="1" si="335"/>
        <v>-1.4899382896761677</v>
      </c>
      <c r="N765" s="304">
        <f t="shared" ca="1" si="336"/>
        <v>-85.367175733384684</v>
      </c>
      <c r="P765" s="310">
        <f t="shared" ca="1" si="337"/>
        <v>23</v>
      </c>
      <c r="Q765" s="304">
        <f t="shared" ca="1" si="338"/>
        <v>0</v>
      </c>
      <c r="R765" s="306">
        <f t="shared" ca="1" si="339"/>
        <v>0</v>
      </c>
      <c r="S765" s="307">
        <f t="shared" ca="1" si="340"/>
        <v>3.0549999999999997</v>
      </c>
      <c r="T765" s="304">
        <f t="shared" ca="1" si="320"/>
        <v>29.969549999999998</v>
      </c>
      <c r="U765" s="311">
        <f t="shared" ca="1" si="321"/>
        <v>0</v>
      </c>
      <c r="V765" s="306">
        <f t="shared" ca="1" si="322"/>
        <v>1.2263234635673625</v>
      </c>
      <c r="W765" s="304">
        <f t="shared" ca="1" si="323"/>
        <v>26.558756264398635</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1.0844378661707381</v>
      </c>
      <c r="AH765" s="304">
        <f t="shared" ca="1" si="347"/>
        <v>-8.6935099931223441</v>
      </c>
    </row>
    <row r="766" spans="1:34" x14ac:dyDescent="0.2">
      <c r="A766" s="347">
        <f t="shared" ca="1" si="325"/>
        <v>1E-4</v>
      </c>
      <c r="B766" s="304">
        <f t="shared" ca="1" si="326"/>
        <v>31.938500000000072</v>
      </c>
      <c r="D766" s="306">
        <f t="shared" ca="1" si="327"/>
        <v>-0.70217663165189159</v>
      </c>
      <c r="E766" s="307">
        <f t="shared" ca="1" si="328"/>
        <v>-1.1448665503874711</v>
      </c>
      <c r="F766" s="304">
        <f t="shared" ca="1" si="329"/>
        <v>1.3430455838258446</v>
      </c>
      <c r="G766" s="306">
        <f t="shared" ca="1" si="330"/>
        <v>8.3063666077950042</v>
      </c>
      <c r="H766" s="307">
        <f t="shared" ca="1" si="331"/>
        <v>-102.50478402264379</v>
      </c>
      <c r="I766" s="304">
        <f t="shared" ca="1" si="332"/>
        <v>102.84078215256797</v>
      </c>
      <c r="J766" s="306">
        <f t="shared" ca="1" si="333"/>
        <v>706.74279346460708</v>
      </c>
      <c r="K766" s="307">
        <f t="shared" ca="1" si="334"/>
        <v>-10.808201759255613</v>
      </c>
      <c r="L766" s="304">
        <f t="shared" ca="1" si="319"/>
        <v>706.82543342711222</v>
      </c>
      <c r="M766" s="306">
        <f t="shared" ca="1" si="335"/>
        <v>-1.4899390601421876</v>
      </c>
      <c r="N766" s="304">
        <f t="shared" ca="1" si="336"/>
        <v>-85.367219877835879</v>
      </c>
      <c r="P766" s="310">
        <f t="shared" ca="1" si="337"/>
        <v>23</v>
      </c>
      <c r="Q766" s="304">
        <f t="shared" ca="1" si="338"/>
        <v>0</v>
      </c>
      <c r="R766" s="306">
        <f t="shared" ca="1" si="339"/>
        <v>0</v>
      </c>
      <c r="S766" s="307">
        <f t="shared" ca="1" si="340"/>
        <v>3.0549999999999997</v>
      </c>
      <c r="T766" s="304">
        <f t="shared" ca="1" si="320"/>
        <v>29.969549999999998</v>
      </c>
      <c r="U766" s="311">
        <f t="shared" ca="1" si="321"/>
        <v>0</v>
      </c>
      <c r="V766" s="306">
        <f t="shared" ca="1" si="322"/>
        <v>1.2263247206078893</v>
      </c>
      <c r="W766" s="304">
        <f t="shared" ca="1" si="323"/>
        <v>26.558839498665009</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1.0844112310280174</v>
      </c>
      <c r="AH766" s="304">
        <f t="shared" ca="1" si="347"/>
        <v>-8.6935372387556917</v>
      </c>
    </row>
    <row r="767" spans="1:34" x14ac:dyDescent="0.2">
      <c r="A767" s="347">
        <f t="shared" ca="1" si="325"/>
        <v>1E-4</v>
      </c>
      <c r="B767" s="304">
        <f t="shared" ca="1" si="326"/>
        <v>31.938600000000072</v>
      </c>
      <c r="D767" s="306">
        <f t="shared" ca="1" si="327"/>
        <v>-0.70217215603828931</v>
      </c>
      <c r="E767" s="307">
        <f t="shared" ca="1" si="328"/>
        <v>-1.1448388531426072</v>
      </c>
      <c r="F767" s="304">
        <f t="shared" ca="1" si="329"/>
        <v>1.3430196336540803</v>
      </c>
      <c r="G767" s="306">
        <f t="shared" ca="1" si="330"/>
        <v>8.3062963905793996</v>
      </c>
      <c r="H767" s="307">
        <f t="shared" ca="1" si="331"/>
        <v>-102.5048985065291</v>
      </c>
      <c r="I767" s="304">
        <f t="shared" ca="1" si="332"/>
        <v>102.84089059105811</v>
      </c>
      <c r="J767" s="306">
        <f t="shared" ca="1" si="333"/>
        <v>706.74279346460708</v>
      </c>
      <c r="K767" s="307">
        <f t="shared" ca="1" si="334"/>
        <v>-10.818452243382072</v>
      </c>
      <c r="L767" s="304">
        <f t="shared" ca="1" si="319"/>
        <v>706.82559024351872</v>
      </c>
      <c r="M767" s="306">
        <f t="shared" ca="1" si="335"/>
        <v>-1.4899398306000697</v>
      </c>
      <c r="N767" s="304">
        <f t="shared" ca="1" si="336"/>
        <v>-85.367264021820816</v>
      </c>
      <c r="P767" s="310">
        <f t="shared" ca="1" si="337"/>
        <v>23</v>
      </c>
      <c r="Q767" s="304">
        <f t="shared" ca="1" si="338"/>
        <v>0</v>
      </c>
      <c r="R767" s="306">
        <f t="shared" ca="1" si="339"/>
        <v>0</v>
      </c>
      <c r="S767" s="307">
        <f t="shared" ca="1" si="340"/>
        <v>3.0549999999999997</v>
      </c>
      <c r="T767" s="304">
        <f t="shared" ca="1" si="320"/>
        <v>29.969549999999998</v>
      </c>
      <c r="U767" s="311">
        <f t="shared" ca="1" si="321"/>
        <v>0</v>
      </c>
      <c r="V767" s="306">
        <f t="shared" ca="1" si="322"/>
        <v>1.2263259776511088</v>
      </c>
      <c r="W767" s="304">
        <f t="shared" ca="1" si="323"/>
        <v>26.558922731787888</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1.0843845962473537</v>
      </c>
      <c r="AH767" s="304">
        <f t="shared" ca="1" si="347"/>
        <v>-8.6935644840147344</v>
      </c>
    </row>
    <row r="768" spans="1:34" x14ac:dyDescent="0.2">
      <c r="A768" s="347">
        <f t="shared" ca="1" si="325"/>
        <v>1E-4</v>
      </c>
      <c r="B768" s="304">
        <f t="shared" ca="1" si="326"/>
        <v>31.938700000000072</v>
      </c>
      <c r="D768" s="306">
        <f t="shared" ca="1" si="327"/>
        <v>-0.70216768042270739</v>
      </c>
      <c r="E768" s="307">
        <f t="shared" ca="1" si="328"/>
        <v>-1.1448111562782941</v>
      </c>
      <c r="F768" s="304">
        <f t="shared" ca="1" si="329"/>
        <v>1.3429936838903784</v>
      </c>
      <c r="G768" s="306">
        <f t="shared" ca="1" si="330"/>
        <v>8.306226173811357</v>
      </c>
      <c r="H768" s="307">
        <f t="shared" ca="1" si="331"/>
        <v>-102.50501298764473</v>
      </c>
      <c r="I768" s="304">
        <f t="shared" ca="1" si="332"/>
        <v>102.84099902688482</v>
      </c>
      <c r="J768" s="306">
        <f t="shared" ca="1" si="333"/>
        <v>706.74279346460708</v>
      </c>
      <c r="K768" s="307">
        <f t="shared" ca="1" si="334"/>
        <v>-10.828702738956782</v>
      </c>
      <c r="L768" s="304">
        <f t="shared" ca="1" si="319"/>
        <v>706.82574720871969</v>
      </c>
      <c r="M768" s="306">
        <f t="shared" ca="1" si="335"/>
        <v>-1.4899406010498142</v>
      </c>
      <c r="N768" s="304">
        <f t="shared" ca="1" si="336"/>
        <v>-85.367308165339509</v>
      </c>
      <c r="P768" s="310">
        <f t="shared" ca="1" si="337"/>
        <v>23</v>
      </c>
      <c r="Q768" s="304">
        <f t="shared" ca="1" si="338"/>
        <v>0</v>
      </c>
      <c r="R768" s="306">
        <f t="shared" ca="1" si="339"/>
        <v>0</v>
      </c>
      <c r="S768" s="307">
        <f t="shared" ca="1" si="340"/>
        <v>3.0549999999999997</v>
      </c>
      <c r="T768" s="304">
        <f t="shared" ca="1" si="320"/>
        <v>29.969549999999998</v>
      </c>
      <c r="U768" s="311">
        <f t="shared" ca="1" si="321"/>
        <v>0</v>
      </c>
      <c r="V768" s="306">
        <f t="shared" ca="1" si="322"/>
        <v>1.2263272346970222</v>
      </c>
      <c r="W768" s="304">
        <f t="shared" ca="1" si="323"/>
        <v>26.559005963767301</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1.0843579618287382</v>
      </c>
      <c r="AH768" s="304">
        <f t="shared" ca="1" si="347"/>
        <v>-8.6935917288994737</v>
      </c>
    </row>
    <row r="769" spans="1:34" x14ac:dyDescent="0.2">
      <c r="A769" s="347">
        <f t="shared" ca="1" si="325"/>
        <v>1E-4</v>
      </c>
      <c r="B769" s="304">
        <f t="shared" ca="1" si="326"/>
        <v>31.938800000000072</v>
      </c>
      <c r="D769" s="306">
        <f t="shared" ca="1" si="327"/>
        <v>-0.70216320480514793</v>
      </c>
      <c r="E769" s="307">
        <f t="shared" ca="1" si="328"/>
        <v>-1.1447834597945175</v>
      </c>
      <c r="F769" s="304">
        <f t="shared" ca="1" si="329"/>
        <v>1.3429677345347288</v>
      </c>
      <c r="G769" s="306">
        <f t="shared" ca="1" si="330"/>
        <v>8.3061559574908763</v>
      </c>
      <c r="H769" s="307">
        <f t="shared" ca="1" si="331"/>
        <v>-102.50512746599071</v>
      </c>
      <c r="I769" s="304">
        <f t="shared" ca="1" si="332"/>
        <v>102.84110746004812</v>
      </c>
      <c r="J769" s="306">
        <f t="shared" ca="1" si="333"/>
        <v>706.74279346460708</v>
      </c>
      <c r="K769" s="307">
        <f t="shared" ca="1" si="334"/>
        <v>-10.838953245979464</v>
      </c>
      <c r="L769" s="304">
        <f t="shared" ca="1" si="319"/>
        <v>706.8259043227157</v>
      </c>
      <c r="M769" s="306">
        <f t="shared" ca="1" si="335"/>
        <v>-1.4899413714914209</v>
      </c>
      <c r="N769" s="304">
        <f t="shared" ca="1" si="336"/>
        <v>-85.367352308391929</v>
      </c>
      <c r="P769" s="310">
        <f t="shared" ca="1" si="337"/>
        <v>23</v>
      </c>
      <c r="Q769" s="304">
        <f t="shared" ca="1" si="338"/>
        <v>0</v>
      </c>
      <c r="R769" s="306">
        <f t="shared" ca="1" si="339"/>
        <v>0</v>
      </c>
      <c r="S769" s="307">
        <f t="shared" ca="1" si="340"/>
        <v>3.0549999999999997</v>
      </c>
      <c r="T769" s="304">
        <f t="shared" ca="1" si="320"/>
        <v>29.969549999999998</v>
      </c>
      <c r="U769" s="311">
        <f t="shared" ca="1" si="321"/>
        <v>0</v>
      </c>
      <c r="V769" s="306">
        <f t="shared" ca="1" si="322"/>
        <v>1.2263284917456285</v>
      </c>
      <c r="W769" s="304">
        <f t="shared" ca="1" si="323"/>
        <v>26.559089194603256</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1.0843313277721656</v>
      </c>
      <c r="AH769" s="304">
        <f t="shared" ca="1" si="347"/>
        <v>-8.6936189734099187</v>
      </c>
    </row>
    <row r="770" spans="1:34" x14ac:dyDescent="0.2">
      <c r="A770" s="347">
        <f t="shared" ca="1" si="325"/>
        <v>1E-4</v>
      </c>
      <c r="B770" s="304">
        <f t="shared" ca="1" si="326"/>
        <v>31.938900000000071</v>
      </c>
      <c r="D770" s="306">
        <f t="shared" ca="1" si="327"/>
        <v>-0.70215872918561273</v>
      </c>
      <c r="E770" s="307">
        <f t="shared" ca="1" si="328"/>
        <v>-1.1447557636912737</v>
      </c>
      <c r="F770" s="304">
        <f t="shared" ca="1" si="329"/>
        <v>1.3429417855871288</v>
      </c>
      <c r="G770" s="306">
        <f t="shared" ca="1" si="330"/>
        <v>8.3060857416179577</v>
      </c>
      <c r="H770" s="307">
        <f t="shared" ca="1" si="331"/>
        <v>-102.50524194156708</v>
      </c>
      <c r="I770" s="304">
        <f t="shared" ca="1" si="332"/>
        <v>102.84121589054804</v>
      </c>
      <c r="J770" s="306">
        <f t="shared" ca="1" si="333"/>
        <v>706.74279346460708</v>
      </c>
      <c r="K770" s="307">
        <f t="shared" ca="1" si="334"/>
        <v>-10.849203764449843</v>
      </c>
      <c r="L770" s="304">
        <f t="shared" ca="1" si="319"/>
        <v>706.82606158550686</v>
      </c>
      <c r="M770" s="306">
        <f t="shared" ca="1" si="335"/>
        <v>-1.4899421419248902</v>
      </c>
      <c r="N770" s="304">
        <f t="shared" ca="1" si="336"/>
        <v>-85.36739645097812</v>
      </c>
      <c r="P770" s="310">
        <f t="shared" ca="1" si="337"/>
        <v>23</v>
      </c>
      <c r="Q770" s="304">
        <f t="shared" ca="1" si="338"/>
        <v>0</v>
      </c>
      <c r="R770" s="306">
        <f t="shared" ca="1" si="339"/>
        <v>0</v>
      </c>
      <c r="S770" s="307">
        <f t="shared" ca="1" si="340"/>
        <v>3.0549999999999997</v>
      </c>
      <c r="T770" s="304">
        <f t="shared" ca="1" si="320"/>
        <v>29.969549999999998</v>
      </c>
      <c r="U770" s="311">
        <f t="shared" ca="1" si="321"/>
        <v>0</v>
      </c>
      <c r="V770" s="306">
        <f t="shared" ca="1" si="322"/>
        <v>1.2263297487969278</v>
      </c>
      <c r="W770" s="304">
        <f t="shared" ca="1" si="323"/>
        <v>26.559172424295738</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1.0843046940776304</v>
      </c>
      <c r="AH770" s="304">
        <f t="shared" ca="1" si="347"/>
        <v>-8.6936462175460747</v>
      </c>
    </row>
    <row r="771" spans="1:34" x14ac:dyDescent="0.2">
      <c r="A771" s="347">
        <f t="shared" ca="1" si="325"/>
        <v>1E-4</v>
      </c>
      <c r="B771" s="304">
        <f t="shared" ca="1" si="326"/>
        <v>31.939000000000071</v>
      </c>
      <c r="D771" s="306">
        <f t="shared" ca="1" si="327"/>
        <v>-0.70215425356410111</v>
      </c>
      <c r="E771" s="307">
        <f t="shared" ca="1" si="328"/>
        <v>-1.1447280679685701</v>
      </c>
      <c r="F771" s="304">
        <f t="shared" ca="1" si="329"/>
        <v>1.3429158370475847</v>
      </c>
      <c r="G771" s="306">
        <f t="shared" ca="1" si="330"/>
        <v>8.306015526192601</v>
      </c>
      <c r="H771" s="307">
        <f t="shared" ca="1" si="331"/>
        <v>-102.50535641437388</v>
      </c>
      <c r="I771" s="304">
        <f t="shared" ca="1" si="332"/>
        <v>102.84132431838465</v>
      </c>
      <c r="J771" s="306">
        <f t="shared" ca="1" si="333"/>
        <v>706.74279346460708</v>
      </c>
      <c r="K771" s="307">
        <f t="shared" ca="1" si="334"/>
        <v>-10.859454294367641</v>
      </c>
      <c r="L771" s="304">
        <f t="shared" ca="1" si="319"/>
        <v>706.82621899709386</v>
      </c>
      <c r="M771" s="306">
        <f t="shared" ca="1" si="335"/>
        <v>-1.4899429123502221</v>
      </c>
      <c r="N771" s="304">
        <f t="shared" ca="1" si="336"/>
        <v>-85.367440593098067</v>
      </c>
      <c r="P771" s="310">
        <f t="shared" ca="1" si="337"/>
        <v>23</v>
      </c>
      <c r="Q771" s="304">
        <f t="shared" ca="1" si="338"/>
        <v>0</v>
      </c>
      <c r="R771" s="306">
        <f t="shared" ca="1" si="339"/>
        <v>0</v>
      </c>
      <c r="S771" s="307">
        <f t="shared" ca="1" si="340"/>
        <v>3.0549999999999997</v>
      </c>
      <c r="T771" s="304">
        <f t="shared" ca="1" si="320"/>
        <v>29.969549999999998</v>
      </c>
      <c r="U771" s="311">
        <f t="shared" ca="1" si="321"/>
        <v>0</v>
      </c>
      <c r="V771" s="306">
        <f t="shared" ca="1" si="322"/>
        <v>1.2263310058509203</v>
      </c>
      <c r="W771" s="304">
        <f t="shared" ca="1" si="323"/>
        <v>26.559255652844787</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1.0842780607451399</v>
      </c>
      <c r="AH771" s="304">
        <f t="shared" ca="1" si="347"/>
        <v>-8.6936734613079345</v>
      </c>
    </row>
    <row r="772" spans="1:34" x14ac:dyDescent="0.2">
      <c r="A772" s="347">
        <f t="shared" ca="1" si="325"/>
        <v>1E-4</v>
      </c>
      <c r="B772" s="304">
        <f t="shared" ca="1" si="326"/>
        <v>31.939100000000071</v>
      </c>
      <c r="D772" s="306">
        <f t="shared" ca="1" si="327"/>
        <v>-0.70214977794061362</v>
      </c>
      <c r="E772" s="307">
        <f t="shared" ca="1" si="328"/>
        <v>-1.1447003726263922</v>
      </c>
      <c r="F772" s="304">
        <f t="shared" ca="1" si="329"/>
        <v>1.3428898889160847</v>
      </c>
      <c r="G772" s="306">
        <f t="shared" ca="1" si="330"/>
        <v>8.3059453112148063</v>
      </c>
      <c r="H772" s="307">
        <f t="shared" ca="1" si="331"/>
        <v>-102.50547088441114</v>
      </c>
      <c r="I772" s="304">
        <f t="shared" ca="1" si="332"/>
        <v>102.84143274355795</v>
      </c>
      <c r="J772" s="306">
        <f t="shared" ca="1" si="333"/>
        <v>706.74279346460708</v>
      </c>
      <c r="K772" s="307">
        <f t="shared" ca="1" si="334"/>
        <v>-10.869704835732581</v>
      </c>
      <c r="L772" s="304">
        <f t="shared" ref="L772:L835" ca="1" si="348">SQRT(pos_x^2+pos_z^2)</f>
        <v>706.82637655747692</v>
      </c>
      <c r="M772" s="306">
        <f t="shared" ca="1" si="335"/>
        <v>-1.4899436827674166</v>
      </c>
      <c r="N772" s="304">
        <f t="shared" ca="1" si="336"/>
        <v>-85.36748473475177</v>
      </c>
      <c r="P772" s="310">
        <f t="shared" ca="1" si="337"/>
        <v>23</v>
      </c>
      <c r="Q772" s="304">
        <f t="shared" ca="1" si="338"/>
        <v>0</v>
      </c>
      <c r="R772" s="306">
        <f t="shared" ca="1" si="339"/>
        <v>0</v>
      </c>
      <c r="S772" s="307">
        <f t="shared" ca="1" si="340"/>
        <v>3.0549999999999997</v>
      </c>
      <c r="T772" s="304">
        <f t="shared" ref="T772:T835" ca="1" si="349">m*g</f>
        <v>29.969549999999998</v>
      </c>
      <c r="U772" s="311">
        <f t="shared" ref="U772:U835" ca="1" si="350">IF(pos_xz&lt;L_rampe,Poids*COS(Beta),0)</f>
        <v>0</v>
      </c>
      <c r="V772" s="306">
        <f t="shared" ref="V772:V835" ca="1" si="351">Rho_moyen*(20000-Alt_rampe-pos_z)/(20000+Alt_rampe+pos_z)</f>
        <v>1.2263322629076057</v>
      </c>
      <c r="W772" s="304">
        <f t="shared" ref="W772:W835" ca="1" si="352">1/2*Rho*Sref*Cx*vit_xz^2</f>
        <v>26.55933888025039</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1.0842514277746798</v>
      </c>
      <c r="AH772" s="304">
        <f t="shared" ca="1" si="347"/>
        <v>-8.6937007046955124</v>
      </c>
    </row>
    <row r="773" spans="1:34" x14ac:dyDescent="0.2">
      <c r="A773" s="347">
        <f t="shared" ref="A773:A836" ca="1" si="354">IF(B772+0.01&lt;=T_ini+ROUNDUP(Temps_fin_propu,0), 0.01, IF(K772&gt;0, 0.1, 0.0001))</f>
        <v>1E-4</v>
      </c>
      <c r="B773" s="304">
        <f t="shared" ref="B773:B836" ca="1" si="355">B772+pas</f>
        <v>31.939200000000071</v>
      </c>
      <c r="D773" s="306">
        <f t="shared" ref="D773:D836" ca="1" si="356">IF(AND(L772&lt;L_rampe,Poussee&lt;Poids*SIN(M772)),0,(-W772+Poussee)/m*COS(M772)-U772/m*SIN(M772))</f>
        <v>-0.70214530231515337</v>
      </c>
      <c r="E773" s="307">
        <f t="shared" ref="E773:E836" ca="1" si="357">IF(AND(L772&lt;L_rampe,Poussee&lt;Poids*SIN(M772)),0,(-W772+Poussee)/m*SIN(M772)+U772/m*COS(M772)-Poids/m)</f>
        <v>-1.1446726776647456</v>
      </c>
      <c r="F773" s="304">
        <f t="shared" ref="F773:F836" ca="1" si="358">SQRT(acc_x^2+acc_z^2)</f>
        <v>1.3428639411926351</v>
      </c>
      <c r="G773" s="306">
        <f t="shared" ref="G773:G836" ca="1" si="359">G772+acc_x*pas</f>
        <v>8.3058750966845754</v>
      </c>
      <c r="H773" s="307">
        <f t="shared" ref="H773:H836" ca="1" si="360">H772+acc_z*pas</f>
        <v>-102.5055853516789</v>
      </c>
      <c r="I773" s="304">
        <f t="shared" ref="I773:I836" ca="1" si="361">SQRT(vit_x^2+vit_z^2)</f>
        <v>102.84154116606797</v>
      </c>
      <c r="J773" s="306">
        <f t="shared" ref="J773:J836" ca="1" si="362">J772+0.5*(vit_x+G772)*pas*(K772&gt;=0)</f>
        <v>706.74279346460708</v>
      </c>
      <c r="K773" s="307">
        <f t="shared" ref="K773:K836" ca="1" si="363">K772+0.5*(vit_z+H772)*pas</f>
        <v>-10.879955388544385</v>
      </c>
      <c r="L773" s="304">
        <f t="shared" ca="1" si="348"/>
        <v>706.82653426665649</v>
      </c>
      <c r="M773" s="306">
        <f t="shared" ref="M773:M836" ca="1" si="364">IF(AND(L772&gt;L_rampe,G773&gt;0),ATAN2(G773,H773),$M$4)</f>
        <v>-1.4899444531764738</v>
      </c>
      <c r="N773" s="304">
        <f t="shared" ref="N773:N836" ca="1" si="365">DEGREES(Beta)</f>
        <v>-85.367528875939257</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3.0549999999999997</v>
      </c>
      <c r="T773" s="304">
        <f t="shared" ca="1" si="349"/>
        <v>29.969549999999998</v>
      </c>
      <c r="U773" s="311">
        <f t="shared" ca="1" si="350"/>
        <v>0</v>
      </c>
      <c r="V773" s="306">
        <f t="shared" ca="1" si="351"/>
        <v>1.2263335199669843</v>
      </c>
      <c r="W773" s="304">
        <f t="shared" ca="1" si="352"/>
        <v>26.559422106512571</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1.0842247951662571</v>
      </c>
      <c r="AH773" s="304">
        <f t="shared" ref="AH773:AH836" ca="1" si="376">IF(AND(L772&lt;L_rampe,Poussee&lt;Poids*SIN(M772)), g*SIN(M772), (-W772+Poussee)/m)</f>
        <v>-8.693727947708803</v>
      </c>
    </row>
    <row r="774" spans="1:34" x14ac:dyDescent="0.2">
      <c r="A774" s="347">
        <f t="shared" ca="1" si="354"/>
        <v>1E-4</v>
      </c>
      <c r="B774" s="304">
        <f t="shared" ca="1" si="355"/>
        <v>31.93930000000007</v>
      </c>
      <c r="D774" s="306">
        <f t="shared" ca="1" si="356"/>
        <v>-0.70214082668772071</v>
      </c>
      <c r="E774" s="307">
        <f t="shared" ca="1" si="357"/>
        <v>-1.1446449830836212</v>
      </c>
      <c r="F774" s="304">
        <f t="shared" ca="1" si="358"/>
        <v>1.3428379938772284</v>
      </c>
      <c r="G774" s="306">
        <f t="shared" ca="1" si="359"/>
        <v>8.3058048826019064</v>
      </c>
      <c r="H774" s="307">
        <f t="shared" ca="1" si="360"/>
        <v>-102.50569981617721</v>
      </c>
      <c r="I774" s="304">
        <f t="shared" ca="1" si="361"/>
        <v>102.84164958591478</v>
      </c>
      <c r="J774" s="306">
        <f t="shared" ca="1" si="362"/>
        <v>706.74279346460708</v>
      </c>
      <c r="K774" s="307">
        <f t="shared" ca="1" si="363"/>
        <v>-10.890205952802777</v>
      </c>
      <c r="L774" s="304">
        <f t="shared" ca="1" si="348"/>
        <v>706.82669212463304</v>
      </c>
      <c r="M774" s="306">
        <f t="shared" ca="1" si="364"/>
        <v>-1.4899452235773942</v>
      </c>
      <c r="N774" s="304">
        <f t="shared" ca="1" si="365"/>
        <v>-85.367573016660529</v>
      </c>
      <c r="P774" s="310">
        <f t="shared" ca="1" si="366"/>
        <v>23</v>
      </c>
      <c r="Q774" s="304">
        <f t="shared" ca="1" si="367"/>
        <v>0</v>
      </c>
      <c r="R774" s="306">
        <f t="shared" ca="1" si="368"/>
        <v>0</v>
      </c>
      <c r="S774" s="307">
        <f t="shared" ca="1" si="369"/>
        <v>3.0549999999999997</v>
      </c>
      <c r="T774" s="304">
        <f t="shared" ca="1" si="349"/>
        <v>29.969549999999998</v>
      </c>
      <c r="U774" s="311">
        <f t="shared" ca="1" si="350"/>
        <v>0</v>
      </c>
      <c r="V774" s="306">
        <f t="shared" ca="1" si="351"/>
        <v>1.226334777029056</v>
      </c>
      <c r="W774" s="304">
        <f t="shared" ca="1" si="352"/>
        <v>26.559505331631343</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1.0841981629198614</v>
      </c>
      <c r="AH774" s="304">
        <f t="shared" ca="1" si="376"/>
        <v>-8.6937551903478152</v>
      </c>
    </row>
    <row r="775" spans="1:34" x14ac:dyDescent="0.2">
      <c r="A775" s="347">
        <f t="shared" ca="1" si="354"/>
        <v>1E-4</v>
      </c>
      <c r="B775" s="304">
        <f t="shared" ca="1" si="355"/>
        <v>31.93940000000007</v>
      </c>
      <c r="D775" s="306">
        <f t="shared" ca="1" si="356"/>
        <v>-0.70213635105831351</v>
      </c>
      <c r="E775" s="307">
        <f t="shared" ca="1" si="357"/>
        <v>-1.1446172888830173</v>
      </c>
      <c r="F775" s="304">
        <f t="shared" ca="1" si="358"/>
        <v>1.3428120469698623</v>
      </c>
      <c r="G775" s="306">
        <f t="shared" ca="1" si="359"/>
        <v>8.3057346689668012</v>
      </c>
      <c r="H775" s="307">
        <f t="shared" ca="1" si="360"/>
        <v>-102.5058142779061</v>
      </c>
      <c r="I775" s="304">
        <f t="shared" ca="1" si="361"/>
        <v>102.84175800309841</v>
      </c>
      <c r="J775" s="306">
        <f t="shared" ca="1" si="362"/>
        <v>706.74279346460708</v>
      </c>
      <c r="K775" s="307">
        <f t="shared" ca="1" si="363"/>
        <v>-10.900456528507481</v>
      </c>
      <c r="L775" s="304">
        <f t="shared" ca="1" si="348"/>
        <v>706.82685013140679</v>
      </c>
      <c r="M775" s="306">
        <f t="shared" ca="1" si="364"/>
        <v>-1.4899459939701774</v>
      </c>
      <c r="N775" s="304">
        <f t="shared" ca="1" si="365"/>
        <v>-85.367617156915571</v>
      </c>
      <c r="P775" s="310">
        <f t="shared" ca="1" si="366"/>
        <v>23</v>
      </c>
      <c r="Q775" s="304">
        <f t="shared" ca="1" si="367"/>
        <v>0</v>
      </c>
      <c r="R775" s="306">
        <f t="shared" ca="1" si="368"/>
        <v>0</v>
      </c>
      <c r="S775" s="307">
        <f t="shared" ca="1" si="369"/>
        <v>3.0549999999999997</v>
      </c>
      <c r="T775" s="304">
        <f t="shared" ca="1" si="349"/>
        <v>29.969549999999998</v>
      </c>
      <c r="U775" s="311">
        <f t="shared" ca="1" si="350"/>
        <v>0</v>
      </c>
      <c r="V775" s="306">
        <f t="shared" ca="1" si="351"/>
        <v>1.2263360340938203</v>
      </c>
      <c r="W775" s="304">
        <f t="shared" ca="1" si="352"/>
        <v>26.559588555606698</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1.0841715310354907</v>
      </c>
      <c r="AH775" s="304">
        <f t="shared" ca="1" si="376"/>
        <v>-8.6937824326125508</v>
      </c>
    </row>
    <row r="776" spans="1:34" x14ac:dyDescent="0.2">
      <c r="A776" s="347">
        <f t="shared" ca="1" si="354"/>
        <v>1E-4</v>
      </c>
      <c r="B776" s="304">
        <f t="shared" ca="1" si="355"/>
        <v>31.93950000000007</v>
      </c>
      <c r="D776" s="306">
        <f t="shared" ca="1" si="356"/>
        <v>-0.70213187542693711</v>
      </c>
      <c r="E776" s="307">
        <f t="shared" ca="1" si="357"/>
        <v>-1.1445895950629321</v>
      </c>
      <c r="F776" s="304">
        <f t="shared" ca="1" si="358"/>
        <v>1.3427861004705384</v>
      </c>
      <c r="G776" s="306">
        <f t="shared" ca="1" si="359"/>
        <v>8.305664455779258</v>
      </c>
      <c r="H776" s="307">
        <f t="shared" ca="1" si="360"/>
        <v>-102.5059287368656</v>
      </c>
      <c r="I776" s="304">
        <f t="shared" ca="1" si="361"/>
        <v>102.84186641761887</v>
      </c>
      <c r="J776" s="306">
        <f t="shared" ca="1" si="362"/>
        <v>706.74279346460708</v>
      </c>
      <c r="K776" s="307">
        <f t="shared" ca="1" si="363"/>
        <v>-10.910707115658219</v>
      </c>
      <c r="L776" s="304">
        <f t="shared" ca="1" si="348"/>
        <v>706.82700828697818</v>
      </c>
      <c r="M776" s="306">
        <f t="shared" ca="1" si="364"/>
        <v>-1.4899467643548239</v>
      </c>
      <c r="N776" s="304">
        <f t="shared" ca="1" si="365"/>
        <v>-85.367661296704412</v>
      </c>
      <c r="P776" s="310">
        <f t="shared" ca="1" si="366"/>
        <v>23</v>
      </c>
      <c r="Q776" s="304">
        <f t="shared" ca="1" si="367"/>
        <v>0</v>
      </c>
      <c r="R776" s="306">
        <f t="shared" ca="1" si="368"/>
        <v>0</v>
      </c>
      <c r="S776" s="307">
        <f t="shared" ca="1" si="369"/>
        <v>3.0549999999999997</v>
      </c>
      <c r="T776" s="304">
        <f t="shared" ca="1" si="349"/>
        <v>29.969549999999998</v>
      </c>
      <c r="U776" s="311">
        <f t="shared" ca="1" si="350"/>
        <v>0</v>
      </c>
      <c r="V776" s="306">
        <f t="shared" ca="1" si="351"/>
        <v>1.2263372911612775</v>
      </c>
      <c r="W776" s="304">
        <f t="shared" ca="1" si="352"/>
        <v>26.559671778438659</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1.0841448995131469</v>
      </c>
      <c r="AH776" s="304">
        <f t="shared" ca="1" si="376"/>
        <v>-8.6938096745030116</v>
      </c>
    </row>
    <row r="777" spans="1:34" x14ac:dyDescent="0.2">
      <c r="A777" s="347">
        <f t="shared" ca="1" si="354"/>
        <v>1E-4</v>
      </c>
      <c r="B777" s="304">
        <f t="shared" ca="1" si="355"/>
        <v>31.93960000000007</v>
      </c>
      <c r="D777" s="306">
        <f t="shared" ca="1" si="356"/>
        <v>-0.70212739979358785</v>
      </c>
      <c r="E777" s="307">
        <f t="shared" ca="1" si="357"/>
        <v>-1.1445619016233604</v>
      </c>
      <c r="F777" s="304">
        <f t="shared" ca="1" si="358"/>
        <v>1.34276015437925</v>
      </c>
      <c r="G777" s="306">
        <f t="shared" ca="1" si="359"/>
        <v>8.3055942430392786</v>
      </c>
      <c r="H777" s="307">
        <f t="shared" ca="1" si="360"/>
        <v>-102.50604319305576</v>
      </c>
      <c r="I777" s="304">
        <f t="shared" ca="1" si="361"/>
        <v>102.84197482947621</v>
      </c>
      <c r="J777" s="306">
        <f t="shared" ca="1" si="362"/>
        <v>706.74279346460708</v>
      </c>
      <c r="K777" s="307">
        <f t="shared" ca="1" si="363"/>
        <v>-10.920957714254715</v>
      </c>
      <c r="L777" s="304">
        <f t="shared" ca="1" si="348"/>
        <v>706.82716659134769</v>
      </c>
      <c r="M777" s="306">
        <f t="shared" ca="1" si="364"/>
        <v>-1.4899475347313336</v>
      </c>
      <c r="N777" s="304">
        <f t="shared" ca="1" si="365"/>
        <v>-85.367705436027052</v>
      </c>
      <c r="P777" s="310">
        <f t="shared" ca="1" si="366"/>
        <v>23</v>
      </c>
      <c r="Q777" s="304">
        <f t="shared" ca="1" si="367"/>
        <v>0</v>
      </c>
      <c r="R777" s="306">
        <f t="shared" ca="1" si="368"/>
        <v>0</v>
      </c>
      <c r="S777" s="307">
        <f t="shared" ca="1" si="369"/>
        <v>3.0549999999999997</v>
      </c>
      <c r="T777" s="304">
        <f t="shared" ca="1" si="349"/>
        <v>29.969549999999998</v>
      </c>
      <c r="U777" s="311">
        <f t="shared" ca="1" si="350"/>
        <v>0</v>
      </c>
      <c r="V777" s="306">
        <f t="shared" ca="1" si="351"/>
        <v>1.226338548231428</v>
      </c>
      <c r="W777" s="304">
        <f t="shared" ca="1" si="352"/>
        <v>26.559755000127236</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1.0841182683528228</v>
      </c>
      <c r="AH777" s="304">
        <f t="shared" ca="1" si="376"/>
        <v>-8.6938369160192011</v>
      </c>
    </row>
    <row r="778" spans="1:34" x14ac:dyDescent="0.2">
      <c r="A778" s="347">
        <f t="shared" ca="1" si="354"/>
        <v>1E-4</v>
      </c>
      <c r="B778" s="304">
        <f t="shared" ca="1" si="355"/>
        <v>31.939700000000069</v>
      </c>
      <c r="D778" s="306">
        <f t="shared" ca="1" si="356"/>
        <v>-0.7021229241582696</v>
      </c>
      <c r="E778" s="307">
        <f t="shared" ca="1" si="357"/>
        <v>-1.1445342085642984</v>
      </c>
      <c r="F778" s="304">
        <f t="shared" ca="1" si="358"/>
        <v>1.3427342086959966</v>
      </c>
      <c r="G778" s="306">
        <f t="shared" ca="1" si="359"/>
        <v>8.305524030746863</v>
      </c>
      <c r="H778" s="307">
        <f t="shared" ca="1" si="360"/>
        <v>-102.50615764647662</v>
      </c>
      <c r="I778" s="304">
        <f t="shared" ca="1" si="361"/>
        <v>102.8420832386705</v>
      </c>
      <c r="J778" s="306">
        <f t="shared" ca="1" si="362"/>
        <v>706.74279346460708</v>
      </c>
      <c r="K778" s="307">
        <f t="shared" ca="1" si="363"/>
        <v>-10.931208324296692</v>
      </c>
      <c r="L778" s="304">
        <f t="shared" ca="1" si="348"/>
        <v>706.82732504451565</v>
      </c>
      <c r="M778" s="306">
        <f t="shared" ca="1" si="364"/>
        <v>-1.4899483050997067</v>
      </c>
      <c r="N778" s="304">
        <f t="shared" ca="1" si="365"/>
        <v>-85.367749574883504</v>
      </c>
      <c r="P778" s="310">
        <f t="shared" ca="1" si="366"/>
        <v>23</v>
      </c>
      <c r="Q778" s="304">
        <f t="shared" ca="1" si="367"/>
        <v>0</v>
      </c>
      <c r="R778" s="306">
        <f t="shared" ca="1" si="368"/>
        <v>0</v>
      </c>
      <c r="S778" s="307">
        <f t="shared" ca="1" si="369"/>
        <v>3.0549999999999997</v>
      </c>
      <c r="T778" s="304">
        <f t="shared" ca="1" si="349"/>
        <v>29.969549999999998</v>
      </c>
      <c r="U778" s="311">
        <f t="shared" ca="1" si="350"/>
        <v>0</v>
      </c>
      <c r="V778" s="306">
        <f t="shared" ca="1" si="351"/>
        <v>1.2263398053042716</v>
      </c>
      <c r="W778" s="304">
        <f t="shared" ca="1" si="352"/>
        <v>26.55983822067245</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1.0840916375545149</v>
      </c>
      <c r="AH778" s="304">
        <f t="shared" ca="1" si="376"/>
        <v>-8.6938641571611264</v>
      </c>
    </row>
    <row r="779" spans="1:34" x14ac:dyDescent="0.2">
      <c r="A779" s="347">
        <f t="shared" ca="1" si="354"/>
        <v>1E-4</v>
      </c>
      <c r="B779" s="304">
        <f t="shared" ca="1" si="355"/>
        <v>31.939800000000069</v>
      </c>
      <c r="D779" s="306">
        <f t="shared" ca="1" si="356"/>
        <v>-0.70211844852098204</v>
      </c>
      <c r="E779" s="307">
        <f t="shared" ca="1" si="357"/>
        <v>-1.144506515885741</v>
      </c>
      <c r="F779" s="304">
        <f t="shared" ca="1" si="358"/>
        <v>1.3427082634207732</v>
      </c>
      <c r="G779" s="306">
        <f t="shared" ca="1" si="359"/>
        <v>8.3054538189020111</v>
      </c>
      <c r="H779" s="307">
        <f t="shared" ca="1" si="360"/>
        <v>-102.50627209712822</v>
      </c>
      <c r="I779" s="304">
        <f t="shared" ca="1" si="361"/>
        <v>102.84219164520172</v>
      </c>
      <c r="J779" s="306">
        <f t="shared" ca="1" si="362"/>
        <v>706.74279346460708</v>
      </c>
      <c r="K779" s="307">
        <f t="shared" ca="1" si="363"/>
        <v>-10.941458945783873</v>
      </c>
      <c r="L779" s="304">
        <f t="shared" ca="1" si="348"/>
        <v>706.82748364648251</v>
      </c>
      <c r="M779" s="306">
        <f t="shared" ca="1" si="364"/>
        <v>-1.4899490754599434</v>
      </c>
      <c r="N779" s="304">
        <f t="shared" ca="1" si="365"/>
        <v>-85.36779371327377</v>
      </c>
      <c r="P779" s="310">
        <f t="shared" ca="1" si="366"/>
        <v>23</v>
      </c>
      <c r="Q779" s="304">
        <f t="shared" ca="1" si="367"/>
        <v>0</v>
      </c>
      <c r="R779" s="306">
        <f t="shared" ca="1" si="368"/>
        <v>0</v>
      </c>
      <c r="S779" s="307">
        <f t="shared" ca="1" si="369"/>
        <v>3.0549999999999997</v>
      </c>
      <c r="T779" s="304">
        <f t="shared" ca="1" si="349"/>
        <v>29.969549999999998</v>
      </c>
      <c r="U779" s="311">
        <f t="shared" ca="1" si="350"/>
        <v>0</v>
      </c>
      <c r="V779" s="306">
        <f t="shared" ca="1" si="351"/>
        <v>1.2263410623798074</v>
      </c>
      <c r="W779" s="304">
        <f t="shared" ca="1" si="352"/>
        <v>26.559921440074287</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1.0840650071182178</v>
      </c>
      <c r="AH779" s="304">
        <f t="shared" ca="1" si="376"/>
        <v>-8.6938913979287893</v>
      </c>
    </row>
    <row r="780" spans="1:34" x14ac:dyDescent="0.2">
      <c r="A780" s="347">
        <f t="shared" ca="1" si="354"/>
        <v>1E-4</v>
      </c>
      <c r="B780" s="304">
        <f t="shared" ca="1" si="355"/>
        <v>31.939900000000069</v>
      </c>
      <c r="D780" s="306">
        <f t="shared" ca="1" si="356"/>
        <v>-0.70211397288172495</v>
      </c>
      <c r="E780" s="307">
        <f t="shared" ca="1" si="357"/>
        <v>-1.1444788235876899</v>
      </c>
      <c r="F780" s="304">
        <f t="shared" ca="1" si="358"/>
        <v>1.3426823185535819</v>
      </c>
      <c r="G780" s="306">
        <f t="shared" ca="1" si="359"/>
        <v>8.3053836075047229</v>
      </c>
      <c r="H780" s="307">
        <f t="shared" ca="1" si="360"/>
        <v>-102.50638654501057</v>
      </c>
      <c r="I780" s="304">
        <f t="shared" ca="1" si="361"/>
        <v>102.84230004906993</v>
      </c>
      <c r="J780" s="306">
        <f t="shared" ca="1" si="362"/>
        <v>706.74279346460708</v>
      </c>
      <c r="K780" s="307">
        <f t="shared" ca="1" si="363"/>
        <v>-10.951709578715981</v>
      </c>
      <c r="L780" s="304">
        <f t="shared" ca="1" si="348"/>
        <v>706.82764239724861</v>
      </c>
      <c r="M780" s="306">
        <f t="shared" ca="1" si="364"/>
        <v>-1.4899498458120435</v>
      </c>
      <c r="N780" s="304">
        <f t="shared" ca="1" si="365"/>
        <v>-85.367837851197848</v>
      </c>
      <c r="P780" s="310">
        <f t="shared" ca="1" si="366"/>
        <v>23</v>
      </c>
      <c r="Q780" s="304">
        <f t="shared" ca="1" si="367"/>
        <v>0</v>
      </c>
      <c r="R780" s="306">
        <f t="shared" ca="1" si="368"/>
        <v>0</v>
      </c>
      <c r="S780" s="307">
        <f t="shared" ca="1" si="369"/>
        <v>3.0549999999999997</v>
      </c>
      <c r="T780" s="304">
        <f t="shared" ca="1" si="349"/>
        <v>29.969549999999998</v>
      </c>
      <c r="U780" s="311">
        <f t="shared" ca="1" si="350"/>
        <v>0</v>
      </c>
      <c r="V780" s="306">
        <f t="shared" ca="1" si="351"/>
        <v>1.2263423194580361</v>
      </c>
      <c r="W780" s="304">
        <f t="shared" ca="1" si="352"/>
        <v>26.560004658332751</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1.0840383770439352</v>
      </c>
      <c r="AH780" s="304">
        <f t="shared" ca="1" si="376"/>
        <v>-8.6939186383221898</v>
      </c>
    </row>
    <row r="781" spans="1:34" x14ac:dyDescent="0.2">
      <c r="A781" s="347">
        <f t="shared" ca="1" si="354"/>
        <v>1E-4</v>
      </c>
      <c r="B781" s="304">
        <f t="shared" ca="1" si="355"/>
        <v>31.940000000000069</v>
      </c>
      <c r="D781" s="306">
        <f t="shared" ca="1" si="356"/>
        <v>-0.70210949724050165</v>
      </c>
      <c r="E781" s="307">
        <f t="shared" ca="1" si="357"/>
        <v>-1.1444511316701451</v>
      </c>
      <c r="F781" s="304">
        <f t="shared" ca="1" si="358"/>
        <v>1.342656374094424</v>
      </c>
      <c r="G781" s="306">
        <f t="shared" ca="1" si="359"/>
        <v>8.3053133965549986</v>
      </c>
      <c r="H781" s="307">
        <f t="shared" ca="1" si="360"/>
        <v>-102.50650099012374</v>
      </c>
      <c r="I781" s="304">
        <f t="shared" ca="1" si="361"/>
        <v>102.8424084502752</v>
      </c>
      <c r="J781" s="306">
        <f t="shared" ca="1" si="362"/>
        <v>706.74279346460708</v>
      </c>
      <c r="K781" s="307">
        <f t="shared" ca="1" si="363"/>
        <v>-10.961960223092738</v>
      </c>
      <c r="L781" s="304">
        <f t="shared" ca="1" si="348"/>
        <v>706.82780129681441</v>
      </c>
      <c r="M781" s="306">
        <f t="shared" ca="1" si="364"/>
        <v>-1.4899506161560074</v>
      </c>
      <c r="N781" s="304">
        <f t="shared" ca="1" si="365"/>
        <v>-85.367881988655753</v>
      </c>
      <c r="P781" s="310">
        <f t="shared" ca="1" si="366"/>
        <v>23</v>
      </c>
      <c r="Q781" s="304">
        <f t="shared" ca="1" si="367"/>
        <v>0</v>
      </c>
      <c r="R781" s="306">
        <f t="shared" ca="1" si="368"/>
        <v>0</v>
      </c>
      <c r="S781" s="307">
        <f t="shared" ca="1" si="369"/>
        <v>3.0549999999999997</v>
      </c>
      <c r="T781" s="304">
        <f t="shared" ca="1" si="349"/>
        <v>29.969549999999998</v>
      </c>
      <c r="U781" s="311">
        <f t="shared" ca="1" si="350"/>
        <v>0</v>
      </c>
      <c r="V781" s="306">
        <f t="shared" ca="1" si="351"/>
        <v>1.2263435765389576</v>
      </c>
      <c r="W781" s="304">
        <f t="shared" ca="1" si="352"/>
        <v>26.560087875447895</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1.0840117473316688</v>
      </c>
      <c r="AH781" s="304">
        <f t="shared" ca="1" si="376"/>
        <v>-8.6939458783413262</v>
      </c>
    </row>
    <row r="782" spans="1:34" x14ac:dyDescent="0.2">
      <c r="A782" s="347">
        <f t="shared" ca="1" si="354"/>
        <v>1E-4</v>
      </c>
      <c r="B782" s="304">
        <f t="shared" ca="1" si="355"/>
        <v>31.940100000000069</v>
      </c>
      <c r="D782" s="306">
        <f t="shared" ca="1" si="356"/>
        <v>-0.70210502159731125</v>
      </c>
      <c r="E782" s="307">
        <f t="shared" ca="1" si="357"/>
        <v>-1.1444234401330906</v>
      </c>
      <c r="F782" s="304">
        <f t="shared" ca="1" si="358"/>
        <v>1.3426304300432859</v>
      </c>
      <c r="G782" s="306">
        <f t="shared" ca="1" si="359"/>
        <v>8.305243186052838</v>
      </c>
      <c r="H782" s="307">
        <f t="shared" ca="1" si="360"/>
        <v>-102.50661543246775</v>
      </c>
      <c r="I782" s="304">
        <f t="shared" ca="1" si="361"/>
        <v>102.84251684881751</v>
      </c>
      <c r="J782" s="306">
        <f t="shared" ca="1" si="362"/>
        <v>706.74279346460708</v>
      </c>
      <c r="K782" s="307">
        <f t="shared" ca="1" si="363"/>
        <v>-10.972210878913868</v>
      </c>
      <c r="L782" s="304">
        <f t="shared" ca="1" si="348"/>
        <v>706.82796034518026</v>
      </c>
      <c r="M782" s="306">
        <f t="shared" ca="1" si="364"/>
        <v>-1.4899513864918352</v>
      </c>
      <c r="N782" s="304">
        <f t="shared" ca="1" si="365"/>
        <v>-85.3679261256475</v>
      </c>
      <c r="P782" s="310">
        <f t="shared" ca="1" si="366"/>
        <v>23</v>
      </c>
      <c r="Q782" s="304">
        <f t="shared" ca="1" si="367"/>
        <v>0</v>
      </c>
      <c r="R782" s="306">
        <f t="shared" ca="1" si="368"/>
        <v>0</v>
      </c>
      <c r="S782" s="307">
        <f t="shared" ca="1" si="369"/>
        <v>3.0549999999999997</v>
      </c>
      <c r="T782" s="304">
        <f t="shared" ca="1" si="349"/>
        <v>29.969549999999998</v>
      </c>
      <c r="U782" s="311">
        <f t="shared" ca="1" si="350"/>
        <v>0</v>
      </c>
      <c r="V782" s="306">
        <f t="shared" ca="1" si="351"/>
        <v>1.2263448336225722</v>
      </c>
      <c r="W782" s="304">
        <f t="shared" ca="1" si="352"/>
        <v>26.560171091419704</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1.0839851179813991</v>
      </c>
      <c r="AH782" s="304">
        <f t="shared" ca="1" si="376"/>
        <v>-8.6939731179862179</v>
      </c>
    </row>
    <row r="783" spans="1:34" x14ac:dyDescent="0.2">
      <c r="A783" s="347">
        <f t="shared" ca="1" si="354"/>
        <v>1E-4</v>
      </c>
      <c r="B783" s="304">
        <f t="shared" ca="1" si="355"/>
        <v>31.940200000000068</v>
      </c>
      <c r="D783" s="306">
        <f t="shared" ca="1" si="356"/>
        <v>-0.70210054595215499</v>
      </c>
      <c r="E783" s="307">
        <f t="shared" ca="1" si="357"/>
        <v>-1.1443957489765282</v>
      </c>
      <c r="F783" s="304">
        <f t="shared" ca="1" si="358"/>
        <v>1.3426044864001694</v>
      </c>
      <c r="G783" s="306">
        <f t="shared" ca="1" si="359"/>
        <v>8.3051729759982429</v>
      </c>
      <c r="H783" s="307">
        <f t="shared" ca="1" si="360"/>
        <v>-102.50672987204265</v>
      </c>
      <c r="I783" s="304">
        <f t="shared" ca="1" si="361"/>
        <v>102.84262524469692</v>
      </c>
      <c r="J783" s="306">
        <f t="shared" ca="1" si="362"/>
        <v>706.74279346460708</v>
      </c>
      <c r="K783" s="307">
        <f t="shared" ca="1" si="363"/>
        <v>-10.982461546179094</v>
      </c>
      <c r="L783" s="304">
        <f t="shared" ca="1" si="348"/>
        <v>706.82811954234637</v>
      </c>
      <c r="M783" s="306">
        <f t="shared" ca="1" si="364"/>
        <v>-1.4899521568195269</v>
      </c>
      <c r="N783" s="304">
        <f t="shared" ca="1" si="365"/>
        <v>-85.367970262173074</v>
      </c>
      <c r="P783" s="310">
        <f t="shared" ca="1" si="366"/>
        <v>23</v>
      </c>
      <c r="Q783" s="304">
        <f t="shared" ca="1" si="367"/>
        <v>0</v>
      </c>
      <c r="R783" s="306">
        <f t="shared" ca="1" si="368"/>
        <v>0</v>
      </c>
      <c r="S783" s="307">
        <f t="shared" ca="1" si="369"/>
        <v>3.0549999999999997</v>
      </c>
      <c r="T783" s="304">
        <f t="shared" ca="1" si="349"/>
        <v>29.969549999999998</v>
      </c>
      <c r="U783" s="311">
        <f t="shared" ca="1" si="350"/>
        <v>0</v>
      </c>
      <c r="V783" s="306">
        <f t="shared" ca="1" si="351"/>
        <v>1.2263460907088797</v>
      </c>
      <c r="W783" s="304">
        <f t="shared" ca="1" si="352"/>
        <v>26.560254306248176</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1.0839584889931295</v>
      </c>
      <c r="AH783" s="304">
        <f t="shared" ca="1" si="376"/>
        <v>-8.6940003572568596</v>
      </c>
    </row>
    <row r="784" spans="1:34" x14ac:dyDescent="0.2">
      <c r="A784" s="347">
        <f t="shared" ca="1" si="354"/>
        <v>1E-4</v>
      </c>
      <c r="B784" s="304">
        <f t="shared" ca="1" si="355"/>
        <v>31.940300000000068</v>
      </c>
      <c r="D784" s="306">
        <f t="shared" ca="1" si="356"/>
        <v>-0.70209607030503418</v>
      </c>
      <c r="E784" s="307">
        <f t="shared" ca="1" si="357"/>
        <v>-1.1443680582004596</v>
      </c>
      <c r="F784" s="304">
        <f t="shared" ca="1" si="358"/>
        <v>1.3425785431650776</v>
      </c>
      <c r="G784" s="306">
        <f t="shared" ca="1" si="359"/>
        <v>8.3051027663912116</v>
      </c>
      <c r="H784" s="307">
        <f t="shared" ca="1" si="360"/>
        <v>-102.50684430884847</v>
      </c>
      <c r="I784" s="304">
        <f t="shared" ca="1" si="361"/>
        <v>102.84273363791347</v>
      </c>
      <c r="J784" s="306">
        <f t="shared" ca="1" si="362"/>
        <v>706.74279346460708</v>
      </c>
      <c r="K784" s="307">
        <f t="shared" ca="1" si="363"/>
        <v>-10.992712224888137</v>
      </c>
      <c r="L784" s="304">
        <f t="shared" ca="1" si="348"/>
        <v>706.82827888831343</v>
      </c>
      <c r="M784" s="306">
        <f t="shared" ca="1" si="364"/>
        <v>-1.4899529271390828</v>
      </c>
      <c r="N784" s="304">
        <f t="shared" ca="1" si="365"/>
        <v>-85.368014398232503</v>
      </c>
      <c r="P784" s="310">
        <f t="shared" ca="1" si="366"/>
        <v>23</v>
      </c>
      <c r="Q784" s="304">
        <f t="shared" ca="1" si="367"/>
        <v>0</v>
      </c>
      <c r="R784" s="306">
        <f t="shared" ca="1" si="368"/>
        <v>0</v>
      </c>
      <c r="S784" s="307">
        <f t="shared" ca="1" si="369"/>
        <v>3.0549999999999997</v>
      </c>
      <c r="T784" s="304">
        <f t="shared" ca="1" si="349"/>
        <v>29.969549999999998</v>
      </c>
      <c r="U784" s="311">
        <f t="shared" ca="1" si="350"/>
        <v>0</v>
      </c>
      <c r="V784" s="306">
        <f t="shared" ca="1" si="351"/>
        <v>1.2263473477978795</v>
      </c>
      <c r="W784" s="304">
        <f t="shared" ca="1" si="352"/>
        <v>26.560337519933341</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1.0839318603668637</v>
      </c>
      <c r="AH784" s="304">
        <f t="shared" ca="1" si="376"/>
        <v>-8.6940275961532496</v>
      </c>
    </row>
    <row r="785" spans="1:34" x14ac:dyDescent="0.2">
      <c r="A785" s="347">
        <f t="shared" ca="1" si="354"/>
        <v>1E-4</v>
      </c>
      <c r="B785" s="304">
        <f t="shared" ca="1" si="355"/>
        <v>31.940400000000068</v>
      </c>
      <c r="D785" s="306">
        <f t="shared" ca="1" si="356"/>
        <v>-0.70209159465594739</v>
      </c>
      <c r="E785" s="307">
        <f t="shared" ca="1" si="357"/>
        <v>-1.144340367804876</v>
      </c>
      <c r="F785" s="304">
        <f t="shared" ca="1" si="358"/>
        <v>1.3425526003380017</v>
      </c>
      <c r="G785" s="306">
        <f t="shared" ca="1" si="359"/>
        <v>8.3050325572317458</v>
      </c>
      <c r="H785" s="307">
        <f t="shared" ca="1" si="360"/>
        <v>-102.50695874288525</v>
      </c>
      <c r="I785" s="304">
        <f t="shared" ca="1" si="361"/>
        <v>102.84284202846719</v>
      </c>
      <c r="J785" s="306">
        <f t="shared" ca="1" si="362"/>
        <v>706.74279346460708</v>
      </c>
      <c r="K785" s="307">
        <f t="shared" ca="1" si="363"/>
        <v>-11.002962915040724</v>
      </c>
      <c r="L785" s="304">
        <f t="shared" ca="1" si="348"/>
        <v>706.82843838308179</v>
      </c>
      <c r="M785" s="306">
        <f t="shared" ca="1" si="364"/>
        <v>-1.4899536974505028</v>
      </c>
      <c r="N785" s="304">
        <f t="shared" ca="1" si="365"/>
        <v>-85.368058533825774</v>
      </c>
      <c r="P785" s="310">
        <f t="shared" ca="1" si="366"/>
        <v>23</v>
      </c>
      <c r="Q785" s="304">
        <f t="shared" ca="1" si="367"/>
        <v>0</v>
      </c>
      <c r="R785" s="306">
        <f t="shared" ca="1" si="368"/>
        <v>0</v>
      </c>
      <c r="S785" s="307">
        <f t="shared" ca="1" si="369"/>
        <v>3.0549999999999997</v>
      </c>
      <c r="T785" s="304">
        <f t="shared" ca="1" si="349"/>
        <v>29.969549999999998</v>
      </c>
      <c r="U785" s="311">
        <f t="shared" ca="1" si="350"/>
        <v>0</v>
      </c>
      <c r="V785" s="306">
        <f t="shared" ca="1" si="351"/>
        <v>1.226348604889572</v>
      </c>
      <c r="W785" s="304">
        <f t="shared" ca="1" si="352"/>
        <v>26.560420732475187</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1.083905232102591</v>
      </c>
      <c r="AH785" s="304">
        <f t="shared" ca="1" si="376"/>
        <v>-8.6940548346753985</v>
      </c>
    </row>
    <row r="786" spans="1:34" x14ac:dyDescent="0.2">
      <c r="A786" s="347">
        <f t="shared" ca="1" si="354"/>
        <v>1E-4</v>
      </c>
      <c r="B786" s="304">
        <f t="shared" ca="1" si="355"/>
        <v>31.940500000000068</v>
      </c>
      <c r="D786" s="306">
        <f t="shared" ca="1" si="356"/>
        <v>-0.70208711900489784</v>
      </c>
      <c r="E786" s="307">
        <f t="shared" ca="1" si="357"/>
        <v>-1.1443126777897792</v>
      </c>
      <c r="F786" s="304">
        <f t="shared" ca="1" si="358"/>
        <v>1.3425266579189452</v>
      </c>
      <c r="G786" s="306">
        <f t="shared" ca="1" si="359"/>
        <v>8.3049623485198456</v>
      </c>
      <c r="H786" s="307">
        <f t="shared" ca="1" si="360"/>
        <v>-102.50707317415302</v>
      </c>
      <c r="I786" s="304">
        <f t="shared" ca="1" si="361"/>
        <v>102.84295041635812</v>
      </c>
      <c r="J786" s="306">
        <f t="shared" ca="1" si="362"/>
        <v>706.74279346460708</v>
      </c>
      <c r="K786" s="307">
        <f t="shared" ca="1" si="363"/>
        <v>-11.013213616636577</v>
      </c>
      <c r="L786" s="304">
        <f t="shared" ca="1" si="348"/>
        <v>706.82859802665166</v>
      </c>
      <c r="M786" s="306">
        <f t="shared" ca="1" si="364"/>
        <v>-1.489954467753787</v>
      </c>
      <c r="N786" s="304">
        <f t="shared" ca="1" si="365"/>
        <v>-85.368102668952915</v>
      </c>
      <c r="P786" s="310">
        <f t="shared" ca="1" si="366"/>
        <v>23</v>
      </c>
      <c r="Q786" s="304">
        <f t="shared" ca="1" si="367"/>
        <v>0</v>
      </c>
      <c r="R786" s="306">
        <f t="shared" ca="1" si="368"/>
        <v>0</v>
      </c>
      <c r="S786" s="307">
        <f t="shared" ca="1" si="369"/>
        <v>3.0549999999999997</v>
      </c>
      <c r="T786" s="304">
        <f t="shared" ca="1" si="349"/>
        <v>29.969549999999998</v>
      </c>
      <c r="U786" s="311">
        <f t="shared" ca="1" si="350"/>
        <v>0</v>
      </c>
      <c r="V786" s="306">
        <f t="shared" ca="1" si="351"/>
        <v>1.226349861983957</v>
      </c>
      <c r="W786" s="304">
        <f t="shared" ca="1" si="352"/>
        <v>26.560503943873744</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1.0838786042003186</v>
      </c>
      <c r="AH786" s="304">
        <f t="shared" ca="1" si="376"/>
        <v>-8.6940820728233028</v>
      </c>
    </row>
    <row r="787" spans="1:34" x14ac:dyDescent="0.2">
      <c r="A787" s="347">
        <f t="shared" ca="1" si="354"/>
        <v>1E-4</v>
      </c>
      <c r="B787" s="304">
        <f t="shared" ca="1" si="355"/>
        <v>31.940600000000067</v>
      </c>
      <c r="D787" s="306">
        <f t="shared" ca="1" si="356"/>
        <v>-0.70208264335188586</v>
      </c>
      <c r="E787" s="307">
        <f t="shared" ca="1" si="357"/>
        <v>-1.1442849881551638</v>
      </c>
      <c r="F787" s="304">
        <f t="shared" ca="1" si="358"/>
        <v>1.3425007159079039</v>
      </c>
      <c r="G787" s="306">
        <f t="shared" ca="1" si="359"/>
        <v>8.3048921402555109</v>
      </c>
      <c r="H787" s="307">
        <f t="shared" ca="1" si="360"/>
        <v>-102.50718760265184</v>
      </c>
      <c r="I787" s="304">
        <f t="shared" ca="1" si="361"/>
        <v>102.8430588015863</v>
      </c>
      <c r="J787" s="306">
        <f t="shared" ca="1" si="362"/>
        <v>706.74279346460708</v>
      </c>
      <c r="K787" s="307">
        <f t="shared" ca="1" si="363"/>
        <v>-11.023464329675416</v>
      </c>
      <c r="L787" s="304">
        <f t="shared" ca="1" si="348"/>
        <v>706.82875781902362</v>
      </c>
      <c r="M787" s="306">
        <f t="shared" ca="1" si="364"/>
        <v>-1.4899552380489356</v>
      </c>
      <c r="N787" s="304">
        <f t="shared" ca="1" si="365"/>
        <v>-85.368146803613897</v>
      </c>
      <c r="P787" s="310">
        <f t="shared" ca="1" si="366"/>
        <v>23</v>
      </c>
      <c r="Q787" s="304">
        <f t="shared" ca="1" si="367"/>
        <v>0</v>
      </c>
      <c r="R787" s="306">
        <f t="shared" ca="1" si="368"/>
        <v>0</v>
      </c>
      <c r="S787" s="307">
        <f t="shared" ca="1" si="369"/>
        <v>3.0549999999999997</v>
      </c>
      <c r="T787" s="304">
        <f t="shared" ca="1" si="349"/>
        <v>29.969549999999998</v>
      </c>
      <c r="U787" s="311">
        <f t="shared" ca="1" si="350"/>
        <v>0</v>
      </c>
      <c r="V787" s="306">
        <f t="shared" ca="1" si="351"/>
        <v>1.226351119081035</v>
      </c>
      <c r="W787" s="304">
        <f t="shared" ca="1" si="352"/>
        <v>26.560587154129024</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1.0838519766600321</v>
      </c>
      <c r="AH787" s="304">
        <f t="shared" ca="1" si="376"/>
        <v>-8.6941093105969713</v>
      </c>
    </row>
    <row r="788" spans="1:34" x14ac:dyDescent="0.2">
      <c r="A788" s="347">
        <f t="shared" ca="1" si="354"/>
        <v>1E-4</v>
      </c>
      <c r="B788" s="304">
        <f t="shared" ca="1" si="355"/>
        <v>31.940700000000067</v>
      </c>
      <c r="D788" s="306">
        <f t="shared" ca="1" si="356"/>
        <v>-0.70207816769691322</v>
      </c>
      <c r="E788" s="307">
        <f t="shared" ca="1" si="357"/>
        <v>-1.1442572989010209</v>
      </c>
      <c r="F788" s="304">
        <f t="shared" ca="1" si="358"/>
        <v>1.3424747743048713</v>
      </c>
      <c r="G788" s="306">
        <f t="shared" ca="1" si="359"/>
        <v>8.3048219324387418</v>
      </c>
      <c r="H788" s="307">
        <f t="shared" ca="1" si="360"/>
        <v>-102.50730202838173</v>
      </c>
      <c r="I788" s="304">
        <f t="shared" ca="1" si="361"/>
        <v>102.84316718415175</v>
      </c>
      <c r="J788" s="306">
        <f t="shared" ca="1" si="362"/>
        <v>706.74279346460708</v>
      </c>
      <c r="K788" s="307">
        <f t="shared" ca="1" si="363"/>
        <v>-11.033715054156968</v>
      </c>
      <c r="L788" s="304">
        <f t="shared" ca="1" si="348"/>
        <v>706.8289177601979</v>
      </c>
      <c r="M788" s="306">
        <f t="shared" ca="1" si="364"/>
        <v>-1.4899560083359489</v>
      </c>
      <c r="N788" s="304">
        <f t="shared" ca="1" si="365"/>
        <v>-85.368190937808777</v>
      </c>
      <c r="P788" s="310">
        <f t="shared" ca="1" si="366"/>
        <v>23</v>
      </c>
      <c r="Q788" s="304">
        <f t="shared" ca="1" si="367"/>
        <v>0</v>
      </c>
      <c r="R788" s="306">
        <f t="shared" ca="1" si="368"/>
        <v>0</v>
      </c>
      <c r="S788" s="307">
        <f t="shared" ca="1" si="369"/>
        <v>3.0549999999999997</v>
      </c>
      <c r="T788" s="304">
        <f t="shared" ca="1" si="349"/>
        <v>29.969549999999998</v>
      </c>
      <c r="U788" s="311">
        <f t="shared" ca="1" si="350"/>
        <v>0</v>
      </c>
      <c r="V788" s="306">
        <f t="shared" ca="1" si="351"/>
        <v>1.2263523761808055</v>
      </c>
      <c r="W788" s="304">
        <f t="shared" ca="1" si="352"/>
        <v>26.560670363241023</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1.0838253494817316</v>
      </c>
      <c r="AH788" s="304">
        <f t="shared" ca="1" si="376"/>
        <v>-8.6941365479964077</v>
      </c>
    </row>
    <row r="789" spans="1:34" x14ac:dyDescent="0.2">
      <c r="A789" s="347">
        <f t="shared" ca="1" si="354"/>
        <v>1E-4</v>
      </c>
      <c r="B789" s="304">
        <f t="shared" ca="1" si="355"/>
        <v>31.940800000000067</v>
      </c>
      <c r="D789" s="306">
        <f t="shared" ca="1" si="356"/>
        <v>-0.7020736920399776</v>
      </c>
      <c r="E789" s="307">
        <f t="shared" ca="1" si="357"/>
        <v>-1.1442296100273541</v>
      </c>
      <c r="F789" s="304">
        <f t="shared" ca="1" si="358"/>
        <v>1.3424488331098494</v>
      </c>
      <c r="G789" s="306">
        <f t="shared" ca="1" si="359"/>
        <v>8.3047517250695382</v>
      </c>
      <c r="H789" s="307">
        <f t="shared" ca="1" si="360"/>
        <v>-102.50741645134273</v>
      </c>
      <c r="I789" s="304">
        <f t="shared" ca="1" si="361"/>
        <v>102.84327556405452</v>
      </c>
      <c r="J789" s="306">
        <f t="shared" ca="1" si="362"/>
        <v>706.74279346460708</v>
      </c>
      <c r="K789" s="307">
        <f t="shared" ca="1" si="363"/>
        <v>-11.043965790080954</v>
      </c>
      <c r="L789" s="304">
        <f t="shared" ca="1" si="348"/>
        <v>706.82907785017505</v>
      </c>
      <c r="M789" s="306">
        <f t="shared" ca="1" si="364"/>
        <v>-1.4899567786148267</v>
      </c>
      <c r="N789" s="304">
        <f t="shared" ca="1" si="365"/>
        <v>-85.368235071537526</v>
      </c>
      <c r="P789" s="310">
        <f t="shared" ca="1" si="366"/>
        <v>23</v>
      </c>
      <c r="Q789" s="304">
        <f t="shared" ca="1" si="367"/>
        <v>0</v>
      </c>
      <c r="R789" s="306">
        <f t="shared" ca="1" si="368"/>
        <v>0</v>
      </c>
      <c r="S789" s="307">
        <f t="shared" ca="1" si="369"/>
        <v>3.0549999999999997</v>
      </c>
      <c r="T789" s="304">
        <f t="shared" ca="1" si="349"/>
        <v>29.969549999999998</v>
      </c>
      <c r="U789" s="311">
        <f t="shared" ca="1" si="350"/>
        <v>0</v>
      </c>
      <c r="V789" s="306">
        <f t="shared" ca="1" si="351"/>
        <v>1.226353633283269</v>
      </c>
      <c r="W789" s="304">
        <f t="shared" ca="1" si="352"/>
        <v>26.560753571209766</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1.0837987226654171</v>
      </c>
      <c r="AH789" s="304">
        <f t="shared" ca="1" si="376"/>
        <v>-8.6941637850216118</v>
      </c>
    </row>
    <row r="790" spans="1:34" x14ac:dyDescent="0.2">
      <c r="A790" s="347">
        <f t="shared" ca="1" si="354"/>
        <v>1E-4</v>
      </c>
      <c r="B790" s="304">
        <f t="shared" ca="1" si="355"/>
        <v>31.940900000000067</v>
      </c>
      <c r="D790" s="306">
        <f t="shared" ca="1" si="356"/>
        <v>-0.70206921638108344</v>
      </c>
      <c r="E790" s="307">
        <f t="shared" ca="1" si="357"/>
        <v>-1.1442019215341528</v>
      </c>
      <c r="F790" s="304">
        <f t="shared" ca="1" si="358"/>
        <v>1.3424228923228314</v>
      </c>
      <c r="G790" s="306">
        <f t="shared" ca="1" si="359"/>
        <v>8.3046815181479001</v>
      </c>
      <c r="H790" s="307">
        <f t="shared" ca="1" si="360"/>
        <v>-102.50753087153488</v>
      </c>
      <c r="I790" s="304">
        <f t="shared" ca="1" si="361"/>
        <v>102.84338394129466</v>
      </c>
      <c r="J790" s="306">
        <f t="shared" ca="1" si="362"/>
        <v>706.74279346460708</v>
      </c>
      <c r="K790" s="307">
        <f t="shared" ca="1" si="363"/>
        <v>-11.054216537447097</v>
      </c>
      <c r="L790" s="304">
        <f t="shared" ca="1" si="348"/>
        <v>706.82923808895532</v>
      </c>
      <c r="M790" s="306">
        <f t="shared" ca="1" si="364"/>
        <v>-1.4899575488855692</v>
      </c>
      <c r="N790" s="304">
        <f t="shared" ca="1" si="365"/>
        <v>-85.368279204800146</v>
      </c>
      <c r="P790" s="310">
        <f t="shared" ca="1" si="366"/>
        <v>23</v>
      </c>
      <c r="Q790" s="304">
        <f t="shared" ca="1" si="367"/>
        <v>0</v>
      </c>
      <c r="R790" s="306">
        <f t="shared" ca="1" si="368"/>
        <v>0</v>
      </c>
      <c r="S790" s="307">
        <f t="shared" ca="1" si="369"/>
        <v>3.0549999999999997</v>
      </c>
      <c r="T790" s="304">
        <f t="shared" ca="1" si="349"/>
        <v>29.969549999999998</v>
      </c>
      <c r="U790" s="311">
        <f t="shared" ca="1" si="350"/>
        <v>0</v>
      </c>
      <c r="V790" s="306">
        <f t="shared" ca="1" si="351"/>
        <v>1.226354890388424</v>
      </c>
      <c r="W790" s="304">
        <f t="shared" ca="1" si="352"/>
        <v>26.560836778035238</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1.083772096211078</v>
      </c>
      <c r="AH790" s="304">
        <f t="shared" ca="1" si="376"/>
        <v>-8.6941910216725926</v>
      </c>
    </row>
    <row r="791" spans="1:34" x14ac:dyDescent="0.2">
      <c r="A791" s="347">
        <f t="shared" ca="1" si="354"/>
        <v>1E-4</v>
      </c>
      <c r="B791" s="304">
        <f t="shared" ca="1" si="355"/>
        <v>31.941000000000066</v>
      </c>
      <c r="D791" s="306">
        <f t="shared" ca="1" si="356"/>
        <v>-0.70206474072022929</v>
      </c>
      <c r="E791" s="307">
        <f t="shared" ca="1" si="357"/>
        <v>-1.1441742334214258</v>
      </c>
      <c r="F791" s="304">
        <f t="shared" ca="1" si="358"/>
        <v>1.3423969519438244</v>
      </c>
      <c r="G791" s="306">
        <f t="shared" ca="1" si="359"/>
        <v>8.3046113116738276</v>
      </c>
      <c r="H791" s="307">
        <f t="shared" ca="1" si="360"/>
        <v>-102.50764528895823</v>
      </c>
      <c r="I791" s="304">
        <f t="shared" ca="1" si="361"/>
        <v>102.84349231587218</v>
      </c>
      <c r="J791" s="306">
        <f t="shared" ca="1" si="362"/>
        <v>706.74279346460708</v>
      </c>
      <c r="K791" s="307">
        <f t="shared" ca="1" si="363"/>
        <v>-11.064467296255122</v>
      </c>
      <c r="L791" s="304">
        <f t="shared" ca="1" si="348"/>
        <v>706.82939847653915</v>
      </c>
      <c r="M791" s="306">
        <f t="shared" ca="1" si="364"/>
        <v>-1.4899583191481767</v>
      </c>
      <c r="N791" s="304">
        <f t="shared" ca="1" si="365"/>
        <v>-85.368323337596678</v>
      </c>
      <c r="P791" s="310">
        <f t="shared" ca="1" si="366"/>
        <v>23</v>
      </c>
      <c r="Q791" s="304">
        <f t="shared" ca="1" si="367"/>
        <v>0</v>
      </c>
      <c r="R791" s="306">
        <f t="shared" ca="1" si="368"/>
        <v>0</v>
      </c>
      <c r="S791" s="307">
        <f t="shared" ca="1" si="369"/>
        <v>3.0549999999999997</v>
      </c>
      <c r="T791" s="304">
        <f t="shared" ca="1" si="349"/>
        <v>29.969549999999998</v>
      </c>
      <c r="U791" s="311">
        <f t="shared" ca="1" si="350"/>
        <v>0</v>
      </c>
      <c r="V791" s="306">
        <f t="shared" ca="1" si="351"/>
        <v>1.2263561474962725</v>
      </c>
      <c r="W791" s="304">
        <f t="shared" ca="1" si="352"/>
        <v>26.560919983717483</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1.0837454701187248</v>
      </c>
      <c r="AH791" s="304">
        <f t="shared" ca="1" si="376"/>
        <v>-8.694218257949343</v>
      </c>
    </row>
    <row r="792" spans="1:34" x14ac:dyDescent="0.2">
      <c r="A792" s="347">
        <f t="shared" ca="1" si="354"/>
        <v>1E-4</v>
      </c>
      <c r="B792" s="304">
        <f t="shared" ca="1" si="355"/>
        <v>31.941100000000066</v>
      </c>
      <c r="D792" s="306">
        <f t="shared" ca="1" si="356"/>
        <v>-0.70206026505741626</v>
      </c>
      <c r="E792" s="307">
        <f t="shared" ca="1" si="357"/>
        <v>-1.1441465456891571</v>
      </c>
      <c r="F792" s="304">
        <f t="shared" ca="1" si="358"/>
        <v>1.3423710119728152</v>
      </c>
      <c r="G792" s="306">
        <f t="shared" ca="1" si="359"/>
        <v>8.3045411056473224</v>
      </c>
      <c r="H792" s="307">
        <f t="shared" ca="1" si="360"/>
        <v>-102.50775970361281</v>
      </c>
      <c r="I792" s="304">
        <f t="shared" ca="1" si="361"/>
        <v>102.84360068778713</v>
      </c>
      <c r="J792" s="306">
        <f t="shared" ca="1" si="362"/>
        <v>706.74279346460708</v>
      </c>
      <c r="K792" s="307">
        <f t="shared" ca="1" si="363"/>
        <v>-11.074718066504751</v>
      </c>
      <c r="L792" s="304">
        <f t="shared" ca="1" si="348"/>
        <v>706.82955901292701</v>
      </c>
      <c r="M792" s="306">
        <f t="shared" ca="1" si="364"/>
        <v>-1.4899590894026491</v>
      </c>
      <c r="N792" s="304">
        <f t="shared" ca="1" si="365"/>
        <v>-85.368367469927094</v>
      </c>
      <c r="P792" s="310">
        <f t="shared" ca="1" si="366"/>
        <v>23</v>
      </c>
      <c r="Q792" s="304">
        <f t="shared" ca="1" si="367"/>
        <v>0</v>
      </c>
      <c r="R792" s="306">
        <f t="shared" ca="1" si="368"/>
        <v>0</v>
      </c>
      <c r="S792" s="307">
        <f t="shared" ca="1" si="369"/>
        <v>3.0549999999999997</v>
      </c>
      <c r="T792" s="304">
        <f t="shared" ca="1" si="349"/>
        <v>29.969549999999998</v>
      </c>
      <c r="U792" s="311">
        <f t="shared" ca="1" si="350"/>
        <v>0</v>
      </c>
      <c r="V792" s="306">
        <f t="shared" ca="1" si="351"/>
        <v>1.2263574046068133</v>
      </c>
      <c r="W792" s="304">
        <f t="shared" ca="1" si="352"/>
        <v>26.561003188256489</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1.0837188443883434</v>
      </c>
      <c r="AH792" s="304">
        <f t="shared" ca="1" si="376"/>
        <v>-8.6942454938518772</v>
      </c>
    </row>
    <row r="793" spans="1:34" x14ac:dyDescent="0.2">
      <c r="A793" s="347">
        <f t="shared" ca="1" si="354"/>
        <v>1E-4</v>
      </c>
      <c r="B793" s="304">
        <f t="shared" ca="1" si="355"/>
        <v>31.941200000000066</v>
      </c>
      <c r="D793" s="306">
        <f t="shared" ca="1" si="356"/>
        <v>-0.70205578939264579</v>
      </c>
      <c r="E793" s="307">
        <f t="shared" ca="1" si="357"/>
        <v>-1.1441188583373485</v>
      </c>
      <c r="F793" s="304">
        <f t="shared" ca="1" si="358"/>
        <v>1.3423450724098065</v>
      </c>
      <c r="G793" s="306">
        <f t="shared" ca="1" si="359"/>
        <v>8.3044709000683827</v>
      </c>
      <c r="H793" s="307">
        <f t="shared" ca="1" si="360"/>
        <v>-102.50787411549864</v>
      </c>
      <c r="I793" s="304">
        <f t="shared" ca="1" si="361"/>
        <v>102.84370905703955</v>
      </c>
      <c r="J793" s="306">
        <f t="shared" ca="1" si="362"/>
        <v>706.74279346460708</v>
      </c>
      <c r="K793" s="307">
        <f t="shared" ca="1" si="363"/>
        <v>-11.084968848195706</v>
      </c>
      <c r="L793" s="304">
        <f t="shared" ca="1" si="348"/>
        <v>706.82971969811922</v>
      </c>
      <c r="M793" s="306">
        <f t="shared" ca="1" si="364"/>
        <v>-1.4899598596489867</v>
      </c>
      <c r="N793" s="304">
        <f t="shared" ca="1" si="365"/>
        <v>-85.368411601791422</v>
      </c>
      <c r="P793" s="310">
        <f t="shared" ca="1" si="366"/>
        <v>23</v>
      </c>
      <c r="Q793" s="304">
        <f t="shared" ca="1" si="367"/>
        <v>0</v>
      </c>
      <c r="R793" s="306">
        <f t="shared" ca="1" si="368"/>
        <v>0</v>
      </c>
      <c r="S793" s="307">
        <f t="shared" ca="1" si="369"/>
        <v>3.0549999999999997</v>
      </c>
      <c r="T793" s="304">
        <f t="shared" ca="1" si="349"/>
        <v>29.969549999999998</v>
      </c>
      <c r="U793" s="311">
        <f t="shared" ca="1" si="350"/>
        <v>0</v>
      </c>
      <c r="V793" s="306">
        <f t="shared" ca="1" si="351"/>
        <v>1.2263586617200459</v>
      </c>
      <c r="W793" s="304">
        <f t="shared" ca="1" si="352"/>
        <v>26.561086391652253</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1.0836922190199321</v>
      </c>
      <c r="AH793" s="304">
        <f t="shared" ca="1" si="376"/>
        <v>-8.6942727293801934</v>
      </c>
    </row>
    <row r="794" spans="1:34" x14ac:dyDescent="0.2">
      <c r="A794" s="347">
        <f t="shared" ca="1" si="354"/>
        <v>1E-4</v>
      </c>
      <c r="B794" s="304">
        <f t="shared" ca="1" si="355"/>
        <v>31.941300000000066</v>
      </c>
      <c r="D794" s="306">
        <f t="shared" ca="1" si="356"/>
        <v>-0.70205131372591711</v>
      </c>
      <c r="E794" s="307">
        <f t="shared" ca="1" si="357"/>
        <v>-1.1440911713660018</v>
      </c>
      <c r="F794" s="304">
        <f t="shared" ca="1" si="358"/>
        <v>1.3423191332547995</v>
      </c>
      <c r="G794" s="306">
        <f t="shared" ca="1" si="359"/>
        <v>8.3044006949370104</v>
      </c>
      <c r="H794" s="307">
        <f t="shared" ca="1" si="360"/>
        <v>-102.50798852461577</v>
      </c>
      <c r="I794" s="304">
        <f t="shared" ca="1" si="361"/>
        <v>102.84381742362946</v>
      </c>
      <c r="J794" s="306">
        <f t="shared" ca="1" si="362"/>
        <v>706.74279346460708</v>
      </c>
      <c r="K794" s="307">
        <f t="shared" ca="1" si="363"/>
        <v>-11.095219641327711</v>
      </c>
      <c r="L794" s="304">
        <f t="shared" ca="1" si="348"/>
        <v>706.82988053211614</v>
      </c>
      <c r="M794" s="306">
        <f t="shared" ca="1" si="364"/>
        <v>-1.4899606298871895</v>
      </c>
      <c r="N794" s="304">
        <f t="shared" ca="1" si="365"/>
        <v>-85.368455733189663</v>
      </c>
      <c r="P794" s="310">
        <f t="shared" ca="1" si="366"/>
        <v>23</v>
      </c>
      <c r="Q794" s="304">
        <f t="shared" ca="1" si="367"/>
        <v>0</v>
      </c>
      <c r="R794" s="306">
        <f t="shared" ca="1" si="368"/>
        <v>0</v>
      </c>
      <c r="S794" s="307">
        <f t="shared" ca="1" si="369"/>
        <v>3.0549999999999997</v>
      </c>
      <c r="T794" s="304">
        <f t="shared" ca="1" si="349"/>
        <v>29.969549999999998</v>
      </c>
      <c r="U794" s="311">
        <f t="shared" ca="1" si="350"/>
        <v>0</v>
      </c>
      <c r="V794" s="306">
        <f t="shared" ca="1" si="351"/>
        <v>1.2263599188359717</v>
      </c>
      <c r="W794" s="304">
        <f t="shared" ca="1" si="352"/>
        <v>26.561169593904825</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1.083665594013496</v>
      </c>
      <c r="AH794" s="304">
        <f t="shared" ca="1" si="376"/>
        <v>-8.6942999645342898</v>
      </c>
    </row>
    <row r="795" spans="1:34" x14ac:dyDescent="0.2">
      <c r="A795" s="347">
        <f t="shared" ca="1" si="354"/>
        <v>1E-4</v>
      </c>
      <c r="B795" s="304">
        <f t="shared" ca="1" si="355"/>
        <v>31.941400000000066</v>
      </c>
      <c r="D795" s="306">
        <f t="shared" ca="1" si="356"/>
        <v>-0.70204683805723322</v>
      </c>
      <c r="E795" s="307">
        <f t="shared" ca="1" si="357"/>
        <v>-1.1440634847751028</v>
      </c>
      <c r="F795" s="304">
        <f t="shared" ca="1" si="358"/>
        <v>1.3422931945077836</v>
      </c>
      <c r="G795" s="306">
        <f t="shared" ca="1" si="359"/>
        <v>8.3043304902532054</v>
      </c>
      <c r="H795" s="307">
        <f t="shared" ca="1" si="360"/>
        <v>-102.50810293096424</v>
      </c>
      <c r="I795" s="304">
        <f t="shared" ca="1" si="361"/>
        <v>102.84392578755688</v>
      </c>
      <c r="J795" s="306">
        <f t="shared" ca="1" si="362"/>
        <v>706.74279346460708</v>
      </c>
      <c r="K795" s="307">
        <f t="shared" ca="1" si="363"/>
        <v>-11.10547044590049</v>
      </c>
      <c r="L795" s="304">
        <f t="shared" ca="1" si="348"/>
        <v>706.83004151491821</v>
      </c>
      <c r="M795" s="306">
        <f t="shared" ca="1" si="364"/>
        <v>-1.4899614001172574</v>
      </c>
      <c r="N795" s="304">
        <f t="shared" ca="1" si="365"/>
        <v>-85.368499864121816</v>
      </c>
      <c r="P795" s="310">
        <f t="shared" ca="1" si="366"/>
        <v>23</v>
      </c>
      <c r="Q795" s="304">
        <f t="shared" ca="1" si="367"/>
        <v>0</v>
      </c>
      <c r="R795" s="306">
        <f t="shared" ca="1" si="368"/>
        <v>0</v>
      </c>
      <c r="S795" s="307">
        <f t="shared" ca="1" si="369"/>
        <v>3.0549999999999997</v>
      </c>
      <c r="T795" s="304">
        <f t="shared" ca="1" si="349"/>
        <v>29.969549999999998</v>
      </c>
      <c r="U795" s="311">
        <f t="shared" ca="1" si="350"/>
        <v>0</v>
      </c>
      <c r="V795" s="306">
        <f t="shared" ca="1" si="351"/>
        <v>1.2263611759545898</v>
      </c>
      <c r="W795" s="304">
        <f t="shared" ca="1" si="352"/>
        <v>26.56125279501418</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1.0836389693690194</v>
      </c>
      <c r="AH795" s="304">
        <f t="shared" ca="1" si="376"/>
        <v>-8.6943271993141824</v>
      </c>
    </row>
    <row r="796" spans="1:34" x14ac:dyDescent="0.2">
      <c r="A796" s="347">
        <f t="shared" ca="1" si="354"/>
        <v>1E-4</v>
      </c>
      <c r="B796" s="304">
        <f t="shared" ca="1" si="355"/>
        <v>31.941500000000065</v>
      </c>
      <c r="D796" s="306">
        <f t="shared" ca="1" si="356"/>
        <v>-0.70204236238659501</v>
      </c>
      <c r="E796" s="307">
        <f t="shared" ca="1" si="357"/>
        <v>-1.1440357985646568</v>
      </c>
      <c r="F796" s="304">
        <f t="shared" ca="1" si="358"/>
        <v>1.3422672561687643</v>
      </c>
      <c r="G796" s="306">
        <f t="shared" ca="1" si="359"/>
        <v>8.3042602860169659</v>
      </c>
      <c r="H796" s="307">
        <f t="shared" ca="1" si="360"/>
        <v>-102.5082173345441</v>
      </c>
      <c r="I796" s="304">
        <f t="shared" ca="1" si="361"/>
        <v>102.8440341488219</v>
      </c>
      <c r="J796" s="306">
        <f t="shared" ca="1" si="362"/>
        <v>706.74279346460708</v>
      </c>
      <c r="K796" s="307">
        <f t="shared" ca="1" si="363"/>
        <v>-11.115721261913766</v>
      </c>
      <c r="L796" s="304">
        <f t="shared" ca="1" si="348"/>
        <v>706.83020264652589</v>
      </c>
      <c r="M796" s="306">
        <f t="shared" ca="1" si="364"/>
        <v>-1.489962170339191</v>
      </c>
      <c r="N796" s="304">
        <f t="shared" ca="1" si="365"/>
        <v>-85.368543994587895</v>
      </c>
      <c r="P796" s="310">
        <f t="shared" ca="1" si="366"/>
        <v>23</v>
      </c>
      <c r="Q796" s="304">
        <f t="shared" ca="1" si="367"/>
        <v>0</v>
      </c>
      <c r="R796" s="306">
        <f t="shared" ca="1" si="368"/>
        <v>0</v>
      </c>
      <c r="S796" s="307">
        <f t="shared" ca="1" si="369"/>
        <v>3.0549999999999997</v>
      </c>
      <c r="T796" s="304">
        <f t="shared" ca="1" si="349"/>
        <v>29.969549999999998</v>
      </c>
      <c r="U796" s="311">
        <f t="shared" ca="1" si="350"/>
        <v>0</v>
      </c>
      <c r="V796" s="306">
        <f t="shared" ca="1" si="351"/>
        <v>1.2263624330759</v>
      </c>
      <c r="W796" s="304">
        <f t="shared" ca="1" si="352"/>
        <v>26.561335994980343</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1.0836123450865074</v>
      </c>
      <c r="AH796" s="304">
        <f t="shared" ca="1" si="376"/>
        <v>-8.6943544337198642</v>
      </c>
    </row>
    <row r="797" spans="1:34" x14ac:dyDescent="0.2">
      <c r="A797" s="347">
        <f t="shared" ca="1" si="354"/>
        <v>1E-4</v>
      </c>
      <c r="B797" s="304">
        <f t="shared" ca="1" si="355"/>
        <v>31.941600000000065</v>
      </c>
      <c r="D797" s="306">
        <f t="shared" ca="1" si="356"/>
        <v>-0.70203788671400047</v>
      </c>
      <c r="E797" s="307">
        <f t="shared" ca="1" si="357"/>
        <v>-1.1440081127346584</v>
      </c>
      <c r="F797" s="304">
        <f t="shared" ca="1" si="358"/>
        <v>1.3422413182377357</v>
      </c>
      <c r="G797" s="306">
        <f t="shared" ca="1" si="359"/>
        <v>8.3041900822282937</v>
      </c>
      <c r="H797" s="307">
        <f t="shared" ca="1" si="360"/>
        <v>-102.50833173535537</v>
      </c>
      <c r="I797" s="304">
        <f t="shared" ca="1" si="361"/>
        <v>102.84414250742452</v>
      </c>
      <c r="J797" s="306">
        <f t="shared" ca="1" si="362"/>
        <v>706.74279346460708</v>
      </c>
      <c r="K797" s="307">
        <f t="shared" ca="1" si="363"/>
        <v>-11.125972089367261</v>
      </c>
      <c r="L797" s="304">
        <f t="shared" ca="1" si="348"/>
        <v>706.83036392693941</v>
      </c>
      <c r="M797" s="306">
        <f t="shared" ca="1" si="364"/>
        <v>-1.4899629405529899</v>
      </c>
      <c r="N797" s="304">
        <f t="shared" ca="1" si="365"/>
        <v>-85.368588124587902</v>
      </c>
      <c r="P797" s="310">
        <f t="shared" ca="1" si="366"/>
        <v>23</v>
      </c>
      <c r="Q797" s="304">
        <f t="shared" ca="1" si="367"/>
        <v>0</v>
      </c>
      <c r="R797" s="306">
        <f t="shared" ca="1" si="368"/>
        <v>0</v>
      </c>
      <c r="S797" s="307">
        <f t="shared" ca="1" si="369"/>
        <v>3.0549999999999997</v>
      </c>
      <c r="T797" s="304">
        <f t="shared" ca="1" si="349"/>
        <v>29.969549999999998</v>
      </c>
      <c r="U797" s="311">
        <f t="shared" ca="1" si="350"/>
        <v>0</v>
      </c>
      <c r="V797" s="306">
        <f t="shared" ca="1" si="351"/>
        <v>1.2263636901999029</v>
      </c>
      <c r="W797" s="304">
        <f t="shared" ca="1" si="352"/>
        <v>26.561419193803321</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1.0835857211659583</v>
      </c>
      <c r="AH797" s="304">
        <f t="shared" ca="1" si="376"/>
        <v>-8.6943816677513404</v>
      </c>
    </row>
    <row r="798" spans="1:34" x14ac:dyDescent="0.2">
      <c r="A798" s="347">
        <f t="shared" ca="1" si="354"/>
        <v>1E-4</v>
      </c>
      <c r="B798" s="304">
        <f t="shared" ca="1" si="355"/>
        <v>31.941700000000065</v>
      </c>
      <c r="D798" s="306">
        <f t="shared" ca="1" si="356"/>
        <v>-0.70203341103945383</v>
      </c>
      <c r="E798" s="307">
        <f t="shared" ca="1" si="357"/>
        <v>-1.1439804272851024</v>
      </c>
      <c r="F798" s="304">
        <f t="shared" ca="1" si="358"/>
        <v>1.3422153807146959</v>
      </c>
      <c r="G798" s="306">
        <f t="shared" ca="1" si="359"/>
        <v>8.3041198788871906</v>
      </c>
      <c r="H798" s="307">
        <f t="shared" ca="1" si="360"/>
        <v>-102.5084461333981</v>
      </c>
      <c r="I798" s="304">
        <f t="shared" ca="1" si="361"/>
        <v>102.84425086336478</v>
      </c>
      <c r="J798" s="306">
        <f t="shared" ca="1" si="362"/>
        <v>706.74279346460708</v>
      </c>
      <c r="K798" s="307">
        <f t="shared" ca="1" si="363"/>
        <v>-11.136222928260699</v>
      </c>
      <c r="L798" s="304">
        <f t="shared" ca="1" si="348"/>
        <v>706.83052535615934</v>
      </c>
      <c r="M798" s="306">
        <f t="shared" ca="1" si="364"/>
        <v>-1.4899637107586547</v>
      </c>
      <c r="N798" s="304">
        <f t="shared" ca="1" si="365"/>
        <v>-85.368632254121849</v>
      </c>
      <c r="P798" s="310">
        <f t="shared" ca="1" si="366"/>
        <v>23</v>
      </c>
      <c r="Q798" s="304">
        <f t="shared" ca="1" si="367"/>
        <v>0</v>
      </c>
      <c r="R798" s="306">
        <f t="shared" ca="1" si="368"/>
        <v>0</v>
      </c>
      <c r="S798" s="307">
        <f t="shared" ca="1" si="369"/>
        <v>3.0549999999999997</v>
      </c>
      <c r="T798" s="304">
        <f t="shared" ca="1" si="349"/>
        <v>29.969549999999998</v>
      </c>
      <c r="U798" s="311">
        <f t="shared" ca="1" si="350"/>
        <v>0</v>
      </c>
      <c r="V798" s="306">
        <f t="shared" ca="1" si="351"/>
        <v>1.2263649473265976</v>
      </c>
      <c r="W798" s="304">
        <f t="shared" ca="1" si="352"/>
        <v>26.561502391483121</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1.083559097607365</v>
      </c>
      <c r="AH798" s="304">
        <f t="shared" ca="1" si="376"/>
        <v>-8.6944089014086163</v>
      </c>
    </row>
    <row r="799" spans="1:34" x14ac:dyDescent="0.2">
      <c r="A799" s="347">
        <f t="shared" ca="1" si="354"/>
        <v>1E-4</v>
      </c>
      <c r="B799" s="304">
        <f t="shared" ca="1" si="355"/>
        <v>31.941800000000065</v>
      </c>
      <c r="D799" s="306">
        <f t="shared" ca="1" si="356"/>
        <v>-0.70202893536295263</v>
      </c>
      <c r="E799" s="307">
        <f t="shared" ca="1" si="357"/>
        <v>-1.143952742215987</v>
      </c>
      <c r="F799" s="304">
        <f t="shared" ca="1" si="358"/>
        <v>1.3421894435996422</v>
      </c>
      <c r="G799" s="306">
        <f t="shared" ca="1" si="359"/>
        <v>8.3040496759936548</v>
      </c>
      <c r="H799" s="307">
        <f t="shared" ca="1" si="360"/>
        <v>-102.50856052867232</v>
      </c>
      <c r="I799" s="304">
        <f t="shared" ca="1" si="361"/>
        <v>102.84435921664273</v>
      </c>
      <c r="J799" s="306">
        <f t="shared" ca="1" si="362"/>
        <v>706.74279346460708</v>
      </c>
      <c r="K799" s="307">
        <f t="shared" ca="1" si="363"/>
        <v>-11.146473778593801</v>
      </c>
      <c r="L799" s="304">
        <f t="shared" ca="1" si="348"/>
        <v>706.83068693418591</v>
      </c>
      <c r="M799" s="306">
        <f t="shared" ca="1" si="364"/>
        <v>-1.4899644809561852</v>
      </c>
      <c r="N799" s="304">
        <f t="shared" ca="1" si="365"/>
        <v>-85.368676383189737</v>
      </c>
      <c r="P799" s="310">
        <f t="shared" ca="1" si="366"/>
        <v>23</v>
      </c>
      <c r="Q799" s="304">
        <f t="shared" ca="1" si="367"/>
        <v>0</v>
      </c>
      <c r="R799" s="306">
        <f t="shared" ca="1" si="368"/>
        <v>0</v>
      </c>
      <c r="S799" s="307">
        <f t="shared" ca="1" si="369"/>
        <v>3.0549999999999997</v>
      </c>
      <c r="T799" s="304">
        <f t="shared" ca="1" si="349"/>
        <v>29.969549999999998</v>
      </c>
      <c r="U799" s="311">
        <f t="shared" ca="1" si="350"/>
        <v>0</v>
      </c>
      <c r="V799" s="306">
        <f t="shared" ca="1" si="351"/>
        <v>1.2263662044559851</v>
      </c>
      <c r="W799" s="304">
        <f t="shared" ca="1" si="352"/>
        <v>26.561585588019764</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1.0835324744107275</v>
      </c>
      <c r="AH799" s="304">
        <f t="shared" ca="1" si="376"/>
        <v>-8.6944361346916939</v>
      </c>
    </row>
    <row r="800" spans="1:34" x14ac:dyDescent="0.2">
      <c r="A800" s="347">
        <f t="shared" ca="1" si="354"/>
        <v>1E-4</v>
      </c>
      <c r="B800" s="304">
        <f t="shared" ca="1" si="355"/>
        <v>31.941900000000064</v>
      </c>
      <c r="D800" s="306">
        <f t="shared" ca="1" si="356"/>
        <v>-0.70202445968450089</v>
      </c>
      <c r="E800" s="307">
        <f t="shared" ca="1" si="357"/>
        <v>-1.1439250575273086</v>
      </c>
      <c r="F800" s="304">
        <f t="shared" ca="1" si="358"/>
        <v>1.3421635068925737</v>
      </c>
      <c r="G800" s="306">
        <f t="shared" ca="1" si="359"/>
        <v>8.3039794735476864</v>
      </c>
      <c r="H800" s="307">
        <f t="shared" ca="1" si="360"/>
        <v>-102.50867492117807</v>
      </c>
      <c r="I800" s="304">
        <f t="shared" ca="1" si="361"/>
        <v>102.84446756725839</v>
      </c>
      <c r="J800" s="306">
        <f t="shared" ca="1" si="362"/>
        <v>706.74279346460708</v>
      </c>
      <c r="K800" s="307">
        <f t="shared" ca="1" si="363"/>
        <v>-11.156724640366294</v>
      </c>
      <c r="L800" s="304">
        <f t="shared" ca="1" si="348"/>
        <v>706.83084866101956</v>
      </c>
      <c r="M800" s="306">
        <f t="shared" ca="1" si="364"/>
        <v>-1.4899652511455816</v>
      </c>
      <c r="N800" s="304">
        <f t="shared" ca="1" si="365"/>
        <v>-85.368720511791579</v>
      </c>
      <c r="P800" s="310">
        <f t="shared" ca="1" si="366"/>
        <v>23</v>
      </c>
      <c r="Q800" s="304">
        <f t="shared" ca="1" si="367"/>
        <v>0</v>
      </c>
      <c r="R800" s="306">
        <f t="shared" ca="1" si="368"/>
        <v>0</v>
      </c>
      <c r="S800" s="307">
        <f t="shared" ca="1" si="369"/>
        <v>3.0549999999999997</v>
      </c>
      <c r="T800" s="304">
        <f t="shared" ca="1" si="349"/>
        <v>29.969549999999998</v>
      </c>
      <c r="U800" s="311">
        <f t="shared" ca="1" si="350"/>
        <v>0</v>
      </c>
      <c r="V800" s="306">
        <f t="shared" ca="1" si="351"/>
        <v>1.2263674615880646</v>
      </c>
      <c r="W800" s="304">
        <f t="shared" ca="1" si="352"/>
        <v>26.561668783413253</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1.083505851576037</v>
      </c>
      <c r="AH800" s="304">
        <f t="shared" ca="1" si="376"/>
        <v>-8.6944633676005783</v>
      </c>
    </row>
    <row r="801" spans="1:34" x14ac:dyDescent="0.2">
      <c r="A801" s="347">
        <f t="shared" ca="1" si="354"/>
        <v>1E-4</v>
      </c>
      <c r="B801" s="304">
        <f t="shared" ca="1" si="355"/>
        <v>31.942000000000064</v>
      </c>
      <c r="D801" s="306">
        <f t="shared" ca="1" si="356"/>
        <v>-0.70201998400409649</v>
      </c>
      <c r="E801" s="307">
        <f t="shared" ca="1" si="357"/>
        <v>-1.1438973732190618</v>
      </c>
      <c r="F801" s="304">
        <f t="shared" ca="1" si="358"/>
        <v>1.3421375705934848</v>
      </c>
      <c r="G801" s="306">
        <f t="shared" ca="1" si="359"/>
        <v>8.3039092715492853</v>
      </c>
      <c r="H801" s="307">
        <f t="shared" ca="1" si="360"/>
        <v>-102.50878931091539</v>
      </c>
      <c r="I801" s="304">
        <f t="shared" ca="1" si="361"/>
        <v>102.84457591521181</v>
      </c>
      <c r="J801" s="306">
        <f t="shared" ca="1" si="362"/>
        <v>706.74279346460708</v>
      </c>
      <c r="K801" s="307">
        <f t="shared" ca="1" si="363"/>
        <v>-11.166975513577899</v>
      </c>
      <c r="L801" s="304">
        <f t="shared" ca="1" si="348"/>
        <v>706.83101053666076</v>
      </c>
      <c r="M801" s="306">
        <f t="shared" ca="1" si="364"/>
        <v>-1.489966021326844</v>
      </c>
      <c r="N801" s="304">
        <f t="shared" ca="1" si="365"/>
        <v>-85.368764639927363</v>
      </c>
      <c r="P801" s="310">
        <f t="shared" ca="1" si="366"/>
        <v>23</v>
      </c>
      <c r="Q801" s="304">
        <f t="shared" ca="1" si="367"/>
        <v>0</v>
      </c>
      <c r="R801" s="306">
        <f t="shared" ca="1" si="368"/>
        <v>0</v>
      </c>
      <c r="S801" s="307">
        <f t="shared" ca="1" si="369"/>
        <v>3.0549999999999997</v>
      </c>
      <c r="T801" s="304">
        <f t="shared" ca="1" si="349"/>
        <v>29.969549999999998</v>
      </c>
      <c r="U801" s="311">
        <f t="shared" ca="1" si="350"/>
        <v>0</v>
      </c>
      <c r="V801" s="306">
        <f t="shared" ca="1" si="351"/>
        <v>1.2263687187228365</v>
      </c>
      <c r="W801" s="304">
        <f t="shared" ca="1" si="352"/>
        <v>26.561751977663601</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1.0834792291032951</v>
      </c>
      <c r="AH801" s="304">
        <f t="shared" ca="1" si="376"/>
        <v>-8.6944906001352713</v>
      </c>
    </row>
    <row r="802" spans="1:34" x14ac:dyDescent="0.2">
      <c r="A802" s="347">
        <f t="shared" ca="1" si="354"/>
        <v>1E-4</v>
      </c>
      <c r="B802" s="304">
        <f t="shared" ca="1" si="355"/>
        <v>31.942100000000064</v>
      </c>
      <c r="D802" s="306">
        <f t="shared" ca="1" si="356"/>
        <v>-0.70201550832174309</v>
      </c>
      <c r="E802" s="307">
        <f t="shared" ca="1" si="357"/>
        <v>-1.143869689291245</v>
      </c>
      <c r="F802" s="304">
        <f t="shared" ca="1" si="358"/>
        <v>1.3421116347023763</v>
      </c>
      <c r="G802" s="306">
        <f t="shared" ca="1" si="359"/>
        <v>8.3038390699984532</v>
      </c>
      <c r="H802" s="307">
        <f t="shared" ca="1" si="360"/>
        <v>-102.50890369788432</v>
      </c>
      <c r="I802" s="304">
        <f t="shared" ca="1" si="361"/>
        <v>102.844684260503</v>
      </c>
      <c r="J802" s="306">
        <f t="shared" ca="1" si="362"/>
        <v>706.74279346460708</v>
      </c>
      <c r="K802" s="307">
        <f t="shared" ca="1" si="363"/>
        <v>-11.177226398228338</v>
      </c>
      <c r="L802" s="304">
        <f t="shared" ca="1" si="348"/>
        <v>706.83117256110995</v>
      </c>
      <c r="M802" s="306">
        <f t="shared" ca="1" si="364"/>
        <v>-1.4899667914999726</v>
      </c>
      <c r="N802" s="304">
        <f t="shared" ca="1" si="365"/>
        <v>-85.36880876759713</v>
      </c>
      <c r="P802" s="310">
        <f t="shared" ca="1" si="366"/>
        <v>23</v>
      </c>
      <c r="Q802" s="304">
        <f t="shared" ca="1" si="367"/>
        <v>0</v>
      </c>
      <c r="R802" s="306">
        <f t="shared" ca="1" si="368"/>
        <v>0</v>
      </c>
      <c r="S802" s="307">
        <f t="shared" ca="1" si="369"/>
        <v>3.0549999999999997</v>
      </c>
      <c r="T802" s="304">
        <f t="shared" ca="1" si="349"/>
        <v>29.969549999999998</v>
      </c>
      <c r="U802" s="311">
        <f t="shared" ca="1" si="350"/>
        <v>0</v>
      </c>
      <c r="V802" s="306">
        <f t="shared" ca="1" si="351"/>
        <v>1.2263699758603006</v>
      </c>
      <c r="W802" s="304">
        <f t="shared" ca="1" si="352"/>
        <v>26.561835170770806</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1.0834526069924983</v>
      </c>
      <c r="AH802" s="304">
        <f t="shared" ca="1" si="376"/>
        <v>-8.6945178322957783</v>
      </c>
    </row>
    <row r="803" spans="1:34" x14ac:dyDescent="0.2">
      <c r="A803" s="347">
        <f t="shared" ca="1" si="354"/>
        <v>1E-4</v>
      </c>
      <c r="B803" s="304">
        <f t="shared" ca="1" si="355"/>
        <v>31.942200000000064</v>
      </c>
      <c r="D803" s="306">
        <f t="shared" ca="1" si="356"/>
        <v>-0.70201103263743858</v>
      </c>
      <c r="E803" s="307">
        <f t="shared" ca="1" si="357"/>
        <v>-1.1438420057438563</v>
      </c>
      <c r="F803" s="304">
        <f t="shared" ca="1" si="358"/>
        <v>1.3420856992192456</v>
      </c>
      <c r="G803" s="306">
        <f t="shared" ca="1" si="359"/>
        <v>8.3037688688951903</v>
      </c>
      <c r="H803" s="307">
        <f t="shared" ca="1" si="360"/>
        <v>-102.50901808208489</v>
      </c>
      <c r="I803" s="304">
        <f t="shared" ca="1" si="361"/>
        <v>102.84479260313203</v>
      </c>
      <c r="J803" s="306">
        <f t="shared" ca="1" si="362"/>
        <v>706.74279346460708</v>
      </c>
      <c r="K803" s="307">
        <f t="shared" ca="1" si="363"/>
        <v>-11.187477294317336</v>
      </c>
      <c r="L803" s="304">
        <f t="shared" ca="1" si="348"/>
        <v>706.83133473436726</v>
      </c>
      <c r="M803" s="306">
        <f t="shared" ca="1" si="364"/>
        <v>-1.4899675616649672</v>
      </c>
      <c r="N803" s="304">
        <f t="shared" ca="1" si="365"/>
        <v>-85.368852894800852</v>
      </c>
      <c r="P803" s="310">
        <f t="shared" ca="1" si="366"/>
        <v>23</v>
      </c>
      <c r="Q803" s="304">
        <f t="shared" ca="1" si="367"/>
        <v>0</v>
      </c>
      <c r="R803" s="306">
        <f t="shared" ca="1" si="368"/>
        <v>0</v>
      </c>
      <c r="S803" s="307">
        <f t="shared" ca="1" si="369"/>
        <v>3.0549999999999997</v>
      </c>
      <c r="T803" s="304">
        <f t="shared" ca="1" si="349"/>
        <v>29.969549999999998</v>
      </c>
      <c r="U803" s="311">
        <f t="shared" ca="1" si="350"/>
        <v>0</v>
      </c>
      <c r="V803" s="306">
        <f t="shared" ca="1" si="351"/>
        <v>1.2263712330004568</v>
      </c>
      <c r="W803" s="304">
        <f t="shared" ca="1" si="352"/>
        <v>26.56191836273489</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1.083425985243645</v>
      </c>
      <c r="AH803" s="304">
        <f t="shared" ca="1" si="376"/>
        <v>-8.6945450640820976</v>
      </c>
    </row>
    <row r="804" spans="1:34" x14ac:dyDescent="0.2">
      <c r="A804" s="347">
        <f t="shared" ca="1" si="354"/>
        <v>1E-4</v>
      </c>
      <c r="B804" s="304">
        <f t="shared" ca="1" si="355"/>
        <v>31.942300000000063</v>
      </c>
      <c r="D804" s="306">
        <f t="shared" ca="1" si="356"/>
        <v>-0.70200655695118663</v>
      </c>
      <c r="E804" s="307">
        <f t="shared" ca="1" si="357"/>
        <v>-1.1438143225768904</v>
      </c>
      <c r="F804" s="304">
        <f t="shared" ca="1" si="358"/>
        <v>1.3420597641440899</v>
      </c>
      <c r="G804" s="306">
        <f t="shared" ca="1" si="359"/>
        <v>8.3036986682394947</v>
      </c>
      <c r="H804" s="307">
        <f t="shared" ca="1" si="360"/>
        <v>-102.50913246351715</v>
      </c>
      <c r="I804" s="304">
        <f t="shared" ca="1" si="361"/>
        <v>102.84490094309891</v>
      </c>
      <c r="J804" s="306">
        <f t="shared" ca="1" si="362"/>
        <v>706.74279346460708</v>
      </c>
      <c r="K804" s="307">
        <f t="shared" ca="1" si="363"/>
        <v>-11.197728201844617</v>
      </c>
      <c r="L804" s="304">
        <f t="shared" ca="1" si="348"/>
        <v>706.83149705643325</v>
      </c>
      <c r="M804" s="306">
        <f t="shared" ca="1" si="364"/>
        <v>-1.4899683318218282</v>
      </c>
      <c r="N804" s="304">
        <f t="shared" ca="1" si="365"/>
        <v>-85.368897021538544</v>
      </c>
      <c r="P804" s="310">
        <f t="shared" ca="1" si="366"/>
        <v>23</v>
      </c>
      <c r="Q804" s="304">
        <f t="shared" ca="1" si="367"/>
        <v>0</v>
      </c>
      <c r="R804" s="306">
        <f t="shared" ca="1" si="368"/>
        <v>0</v>
      </c>
      <c r="S804" s="307">
        <f t="shared" ca="1" si="369"/>
        <v>3.0549999999999997</v>
      </c>
      <c r="T804" s="304">
        <f t="shared" ca="1" si="349"/>
        <v>29.969549999999998</v>
      </c>
      <c r="U804" s="311">
        <f t="shared" ca="1" si="350"/>
        <v>0</v>
      </c>
      <c r="V804" s="306">
        <f t="shared" ca="1" si="351"/>
        <v>1.2263724901433053</v>
      </c>
      <c r="W804" s="304">
        <f t="shared" ca="1" si="352"/>
        <v>26.562001553555856</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1.0833993638567296</v>
      </c>
      <c r="AH804" s="304">
        <f t="shared" ca="1" si="376"/>
        <v>-8.6945722954942362</v>
      </c>
    </row>
    <row r="805" spans="1:34" x14ac:dyDescent="0.2">
      <c r="A805" s="347">
        <f t="shared" ca="1" si="354"/>
        <v>1E-4</v>
      </c>
      <c r="B805" s="304">
        <f t="shared" ca="1" si="355"/>
        <v>31.942400000000063</v>
      </c>
      <c r="D805" s="306">
        <f t="shared" ca="1" si="356"/>
        <v>-0.70200208126298724</v>
      </c>
      <c r="E805" s="307">
        <f t="shared" ca="1" si="357"/>
        <v>-1.1437866397903456</v>
      </c>
      <c r="F805" s="304">
        <f t="shared" ca="1" si="358"/>
        <v>1.3420338294769083</v>
      </c>
      <c r="G805" s="306">
        <f t="shared" ca="1" si="359"/>
        <v>8.3036284680313681</v>
      </c>
      <c r="H805" s="307">
        <f t="shared" ca="1" si="360"/>
        <v>-102.50924684218113</v>
      </c>
      <c r="I805" s="304">
        <f t="shared" ca="1" si="361"/>
        <v>102.8450092804037</v>
      </c>
      <c r="J805" s="306">
        <f t="shared" ca="1" si="362"/>
        <v>706.74279346460708</v>
      </c>
      <c r="K805" s="307">
        <f t="shared" ca="1" si="363"/>
        <v>-11.207979120809902</v>
      </c>
      <c r="L805" s="304">
        <f t="shared" ca="1" si="348"/>
        <v>706.83165952730837</v>
      </c>
      <c r="M805" s="306">
        <f t="shared" ca="1" si="364"/>
        <v>-1.4899691019705559</v>
      </c>
      <c r="N805" s="304">
        <f t="shared" ca="1" si="365"/>
        <v>-85.368941147810247</v>
      </c>
      <c r="P805" s="310">
        <f t="shared" ca="1" si="366"/>
        <v>23</v>
      </c>
      <c r="Q805" s="304">
        <f t="shared" ca="1" si="367"/>
        <v>0</v>
      </c>
      <c r="R805" s="306">
        <f t="shared" ca="1" si="368"/>
        <v>0</v>
      </c>
      <c r="S805" s="307">
        <f t="shared" ca="1" si="369"/>
        <v>3.0549999999999997</v>
      </c>
      <c r="T805" s="304">
        <f t="shared" ca="1" si="349"/>
        <v>29.969549999999998</v>
      </c>
      <c r="U805" s="311">
        <f t="shared" ca="1" si="350"/>
        <v>0</v>
      </c>
      <c r="V805" s="306">
        <f t="shared" ca="1" si="351"/>
        <v>1.2263737472888456</v>
      </c>
      <c r="W805" s="304">
        <f t="shared" ca="1" si="352"/>
        <v>26.562084743233729</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1.0833727428317506</v>
      </c>
      <c r="AH805" s="304">
        <f t="shared" ca="1" si="376"/>
        <v>-8.6945995265321958</v>
      </c>
    </row>
    <row r="806" spans="1:34" x14ac:dyDescent="0.2">
      <c r="A806" s="347">
        <f t="shared" ca="1" si="354"/>
        <v>1E-4</v>
      </c>
      <c r="B806" s="304">
        <f t="shared" ca="1" si="355"/>
        <v>31.942500000000063</v>
      </c>
      <c r="D806" s="306">
        <f t="shared" ca="1" si="356"/>
        <v>-0.70199760557283863</v>
      </c>
      <c r="E806" s="307">
        <f t="shared" ca="1" si="357"/>
        <v>-1.1437589573842146</v>
      </c>
      <c r="F806" s="304">
        <f t="shared" ca="1" si="358"/>
        <v>1.3420078952176937</v>
      </c>
      <c r="G806" s="306">
        <f t="shared" ca="1" si="359"/>
        <v>8.3035582682708107</v>
      </c>
      <c r="H806" s="307">
        <f t="shared" ca="1" si="360"/>
        <v>-102.50936121807686</v>
      </c>
      <c r="I806" s="304">
        <f t="shared" ca="1" si="361"/>
        <v>102.84511761504641</v>
      </c>
      <c r="J806" s="306">
        <f t="shared" ca="1" si="362"/>
        <v>706.74279346460708</v>
      </c>
      <c r="K806" s="307">
        <f t="shared" ca="1" si="363"/>
        <v>-11.218230051212915</v>
      </c>
      <c r="L806" s="304">
        <f t="shared" ca="1" si="348"/>
        <v>706.83182214699286</v>
      </c>
      <c r="M806" s="306">
        <f t="shared" ca="1" si="364"/>
        <v>-1.4899698721111498</v>
      </c>
      <c r="N806" s="304">
        <f t="shared" ca="1" si="365"/>
        <v>-85.368985273615905</v>
      </c>
      <c r="P806" s="310">
        <f t="shared" ca="1" si="366"/>
        <v>23</v>
      </c>
      <c r="Q806" s="304">
        <f t="shared" ca="1" si="367"/>
        <v>0</v>
      </c>
      <c r="R806" s="306">
        <f t="shared" ca="1" si="368"/>
        <v>0</v>
      </c>
      <c r="S806" s="307">
        <f t="shared" ca="1" si="369"/>
        <v>3.0549999999999997</v>
      </c>
      <c r="T806" s="304">
        <f t="shared" ca="1" si="349"/>
        <v>29.969549999999998</v>
      </c>
      <c r="U806" s="311">
        <f t="shared" ca="1" si="350"/>
        <v>0</v>
      </c>
      <c r="V806" s="306">
        <f t="shared" ca="1" si="351"/>
        <v>1.2263750044370787</v>
      </c>
      <c r="W806" s="304">
        <f t="shared" ca="1" si="352"/>
        <v>26.562167931768503</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1.0833461221687024</v>
      </c>
      <c r="AH806" s="304">
        <f t="shared" ca="1" si="376"/>
        <v>-8.6946267571959837</v>
      </c>
    </row>
    <row r="807" spans="1:34" x14ac:dyDescent="0.2">
      <c r="A807" s="347">
        <f t="shared" ca="1" si="354"/>
        <v>1E-4</v>
      </c>
      <c r="B807" s="304">
        <f t="shared" ca="1" si="355"/>
        <v>31.942600000000063</v>
      </c>
      <c r="D807" s="306">
        <f t="shared" ca="1" si="356"/>
        <v>-0.70199312988074625</v>
      </c>
      <c r="E807" s="307">
        <f t="shared" ca="1" si="357"/>
        <v>-1.1437312753584976</v>
      </c>
      <c r="F807" s="304">
        <f t="shared" ca="1" si="358"/>
        <v>1.3419819613664492</v>
      </c>
      <c r="G807" s="306">
        <f t="shared" ca="1" si="359"/>
        <v>8.3034880689578223</v>
      </c>
      <c r="H807" s="307">
        <f t="shared" ca="1" si="360"/>
        <v>-102.50947559120439</v>
      </c>
      <c r="I807" s="304">
        <f t="shared" ca="1" si="361"/>
        <v>102.84522594702709</v>
      </c>
      <c r="J807" s="306">
        <f t="shared" ca="1" si="362"/>
        <v>706.74279346460708</v>
      </c>
      <c r="K807" s="307">
        <f t="shared" ca="1" si="363"/>
        <v>-11.228480993053379</v>
      </c>
      <c r="L807" s="304">
        <f t="shared" ca="1" si="348"/>
        <v>706.83198491548728</v>
      </c>
      <c r="M807" s="306">
        <f t="shared" ca="1" si="364"/>
        <v>-1.4899706422436108</v>
      </c>
      <c r="N807" s="304">
        <f t="shared" ca="1" si="365"/>
        <v>-85.36902939895559</v>
      </c>
      <c r="P807" s="310">
        <f t="shared" ca="1" si="366"/>
        <v>23</v>
      </c>
      <c r="Q807" s="304">
        <f t="shared" ca="1" si="367"/>
        <v>0</v>
      </c>
      <c r="R807" s="306">
        <f t="shared" ca="1" si="368"/>
        <v>0</v>
      </c>
      <c r="S807" s="307">
        <f t="shared" ca="1" si="369"/>
        <v>3.0549999999999997</v>
      </c>
      <c r="T807" s="304">
        <f t="shared" ca="1" si="349"/>
        <v>29.969549999999998</v>
      </c>
      <c r="U807" s="311">
        <f t="shared" ca="1" si="350"/>
        <v>0</v>
      </c>
      <c r="V807" s="306">
        <f t="shared" ca="1" si="351"/>
        <v>1.2263762615880032</v>
      </c>
      <c r="W807" s="304">
        <f t="shared" ca="1" si="352"/>
        <v>26.562251119160191</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1.0833195018675852</v>
      </c>
      <c r="AH807" s="304">
        <f t="shared" ca="1" si="376"/>
        <v>-8.6946539874855997</v>
      </c>
    </row>
    <row r="808" spans="1:34" x14ac:dyDescent="0.2">
      <c r="A808" s="347">
        <f t="shared" ca="1" si="354"/>
        <v>1E-4</v>
      </c>
      <c r="B808" s="304">
        <f t="shared" ca="1" si="355"/>
        <v>31.942700000000062</v>
      </c>
      <c r="D808" s="306">
        <f t="shared" ca="1" si="356"/>
        <v>-0.70198865418670586</v>
      </c>
      <c r="E808" s="307">
        <f t="shared" ca="1" si="357"/>
        <v>-1.143703593713191</v>
      </c>
      <c r="F808" s="304">
        <f t="shared" ca="1" si="358"/>
        <v>1.3419560279231695</v>
      </c>
      <c r="G808" s="306">
        <f t="shared" ca="1" si="359"/>
        <v>8.3034178700924031</v>
      </c>
      <c r="H808" s="307">
        <f t="shared" ca="1" si="360"/>
        <v>-102.50958996156376</v>
      </c>
      <c r="I808" s="304">
        <f t="shared" ca="1" si="361"/>
        <v>102.84533427634578</v>
      </c>
      <c r="J808" s="306">
        <f t="shared" ca="1" si="362"/>
        <v>706.74279346460708</v>
      </c>
      <c r="K808" s="307">
        <f t="shared" ca="1" si="363"/>
        <v>-11.238731946331018</v>
      </c>
      <c r="L808" s="304">
        <f t="shared" ca="1" si="348"/>
        <v>706.83214783279186</v>
      </c>
      <c r="M808" s="306">
        <f t="shared" ca="1" si="364"/>
        <v>-1.4899714123679384</v>
      </c>
      <c r="N808" s="304">
        <f t="shared" ca="1" si="365"/>
        <v>-85.369073523829258</v>
      </c>
      <c r="P808" s="310">
        <f t="shared" ca="1" si="366"/>
        <v>23</v>
      </c>
      <c r="Q808" s="304">
        <f t="shared" ca="1" si="367"/>
        <v>0</v>
      </c>
      <c r="R808" s="306">
        <f t="shared" ca="1" si="368"/>
        <v>0</v>
      </c>
      <c r="S808" s="307">
        <f t="shared" ca="1" si="369"/>
        <v>3.0549999999999997</v>
      </c>
      <c r="T808" s="304">
        <f t="shared" ca="1" si="349"/>
        <v>29.969549999999998</v>
      </c>
      <c r="U808" s="311">
        <f t="shared" ca="1" si="350"/>
        <v>0</v>
      </c>
      <c r="V808" s="306">
        <f t="shared" ca="1" si="351"/>
        <v>1.2263775187416199</v>
      </c>
      <c r="W808" s="304">
        <f t="shared" ca="1" si="352"/>
        <v>26.562334305408804</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1.0832928819283953</v>
      </c>
      <c r="AH808" s="304">
        <f t="shared" ca="1" si="376"/>
        <v>-8.6946812174010457</v>
      </c>
    </row>
    <row r="809" spans="1:34" x14ac:dyDescent="0.2">
      <c r="A809" s="347">
        <f t="shared" ca="1" si="354"/>
        <v>1E-4</v>
      </c>
      <c r="B809" s="304">
        <f t="shared" ca="1" si="355"/>
        <v>31.942800000000062</v>
      </c>
      <c r="D809" s="306">
        <f t="shared" ca="1" si="356"/>
        <v>-0.70198417849072137</v>
      </c>
      <c r="E809" s="307">
        <f t="shared" ca="1" si="357"/>
        <v>-1.1436759124482911</v>
      </c>
      <c r="F809" s="304">
        <f t="shared" ca="1" si="358"/>
        <v>1.3419300948878539</v>
      </c>
      <c r="G809" s="306">
        <f t="shared" ca="1" si="359"/>
        <v>8.3033476716745547</v>
      </c>
      <c r="H809" s="307">
        <f t="shared" ca="1" si="360"/>
        <v>-102.50970432915501</v>
      </c>
      <c r="I809" s="304">
        <f t="shared" ca="1" si="361"/>
        <v>102.84544260300252</v>
      </c>
      <c r="J809" s="306">
        <f t="shared" ca="1" si="362"/>
        <v>706.74279346460708</v>
      </c>
      <c r="K809" s="307">
        <f t="shared" ca="1" si="363"/>
        <v>-11.248982911045555</v>
      </c>
      <c r="L809" s="304">
        <f t="shared" ca="1" si="348"/>
        <v>706.83231089890705</v>
      </c>
      <c r="M809" s="306">
        <f t="shared" ca="1" si="364"/>
        <v>-1.4899721824841328</v>
      </c>
      <c r="N809" s="304">
        <f t="shared" ca="1" si="365"/>
        <v>-85.369117648236937</v>
      </c>
      <c r="P809" s="310">
        <f t="shared" ca="1" si="366"/>
        <v>23</v>
      </c>
      <c r="Q809" s="304">
        <f t="shared" ca="1" si="367"/>
        <v>0</v>
      </c>
      <c r="R809" s="306">
        <f t="shared" ca="1" si="368"/>
        <v>0</v>
      </c>
      <c r="S809" s="307">
        <f t="shared" ca="1" si="369"/>
        <v>3.0549999999999997</v>
      </c>
      <c r="T809" s="304">
        <f t="shared" ca="1" si="349"/>
        <v>29.969549999999998</v>
      </c>
      <c r="U809" s="311">
        <f t="shared" ca="1" si="350"/>
        <v>0</v>
      </c>
      <c r="V809" s="306">
        <f t="shared" ca="1" si="351"/>
        <v>1.226378775897929</v>
      </c>
      <c r="W809" s="304">
        <f t="shared" ca="1" si="352"/>
        <v>26.562417490514367</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1.0832662623511293</v>
      </c>
      <c r="AH809" s="304">
        <f t="shared" ca="1" si="376"/>
        <v>-8.694708446942327</v>
      </c>
    </row>
    <row r="810" spans="1:34" x14ac:dyDescent="0.2">
      <c r="A810" s="347">
        <f t="shared" ca="1" si="354"/>
        <v>1E-4</v>
      </c>
      <c r="B810" s="304">
        <f t="shared" ca="1" si="355"/>
        <v>31.942900000000062</v>
      </c>
      <c r="D810" s="306">
        <f t="shared" ca="1" si="356"/>
        <v>-0.70197970279279476</v>
      </c>
      <c r="E810" s="307">
        <f t="shared" ca="1" si="357"/>
        <v>-1.1436482315637928</v>
      </c>
      <c r="F810" s="304">
        <f t="shared" ca="1" si="358"/>
        <v>1.3419041622604988</v>
      </c>
      <c r="G810" s="306">
        <f t="shared" ca="1" si="359"/>
        <v>8.3032774737042754</v>
      </c>
      <c r="H810" s="307">
        <f t="shared" ca="1" si="360"/>
        <v>-102.50981869397818</v>
      </c>
      <c r="I810" s="304">
        <f t="shared" ca="1" si="361"/>
        <v>102.84555092699733</v>
      </c>
      <c r="J810" s="306">
        <f t="shared" ca="1" si="362"/>
        <v>706.74279346460708</v>
      </c>
      <c r="K810" s="307">
        <f t="shared" ca="1" si="363"/>
        <v>-11.259233887196713</v>
      </c>
      <c r="L810" s="304">
        <f t="shared" ca="1" si="348"/>
        <v>706.83247411383331</v>
      </c>
      <c r="M810" s="306">
        <f t="shared" ca="1" si="364"/>
        <v>-1.4899729525921943</v>
      </c>
      <c r="N810" s="304">
        <f t="shared" ca="1" si="365"/>
        <v>-85.369161772178629</v>
      </c>
      <c r="P810" s="310">
        <f t="shared" ca="1" si="366"/>
        <v>23</v>
      </c>
      <c r="Q810" s="304">
        <f t="shared" ca="1" si="367"/>
        <v>0</v>
      </c>
      <c r="R810" s="306">
        <f t="shared" ca="1" si="368"/>
        <v>0</v>
      </c>
      <c r="S810" s="307">
        <f t="shared" ca="1" si="369"/>
        <v>3.0549999999999997</v>
      </c>
      <c r="T810" s="304">
        <f t="shared" ca="1" si="349"/>
        <v>29.969549999999998</v>
      </c>
      <c r="U810" s="311">
        <f t="shared" ca="1" si="350"/>
        <v>0</v>
      </c>
      <c r="V810" s="306">
        <f t="shared" ca="1" si="351"/>
        <v>1.2263800330569299</v>
      </c>
      <c r="W810" s="304">
        <f t="shared" ca="1" si="352"/>
        <v>26.562500674476869</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1.0832396431357818</v>
      </c>
      <c r="AH810" s="304">
        <f t="shared" ca="1" si="376"/>
        <v>-8.694735676109449</v>
      </c>
    </row>
    <row r="811" spans="1:34" x14ac:dyDescent="0.2">
      <c r="A811" s="347">
        <f t="shared" ca="1" si="354"/>
        <v>1E-4</v>
      </c>
      <c r="B811" s="304">
        <f t="shared" ca="1" si="355"/>
        <v>31.943000000000062</v>
      </c>
      <c r="D811" s="306">
        <f t="shared" ca="1" si="356"/>
        <v>-0.70197522709292393</v>
      </c>
      <c r="E811" s="307">
        <f t="shared" ca="1" si="357"/>
        <v>-1.1436205510596942</v>
      </c>
      <c r="F811" s="304">
        <f t="shared" ca="1" si="358"/>
        <v>1.3418782300411021</v>
      </c>
      <c r="G811" s="306">
        <f t="shared" ca="1" si="359"/>
        <v>8.303207276181567</v>
      </c>
      <c r="H811" s="307">
        <f t="shared" ca="1" si="360"/>
        <v>-102.50993305603328</v>
      </c>
      <c r="I811" s="304">
        <f t="shared" ca="1" si="361"/>
        <v>102.84565924833025</v>
      </c>
      <c r="J811" s="306">
        <f t="shared" ca="1" si="362"/>
        <v>706.74279346460708</v>
      </c>
      <c r="K811" s="307">
        <f t="shared" ca="1" si="363"/>
        <v>-11.269484874784213</v>
      </c>
      <c r="L811" s="304">
        <f t="shared" ca="1" si="348"/>
        <v>706.83263747757098</v>
      </c>
      <c r="M811" s="306">
        <f t="shared" ca="1" si="364"/>
        <v>-1.489973722692123</v>
      </c>
      <c r="N811" s="304">
        <f t="shared" ca="1" si="365"/>
        <v>-85.369205895654346</v>
      </c>
      <c r="P811" s="310">
        <f t="shared" ca="1" si="366"/>
        <v>23</v>
      </c>
      <c r="Q811" s="304">
        <f t="shared" ca="1" si="367"/>
        <v>0</v>
      </c>
      <c r="R811" s="306">
        <f t="shared" ca="1" si="368"/>
        <v>0</v>
      </c>
      <c r="S811" s="307">
        <f t="shared" ca="1" si="369"/>
        <v>3.0549999999999997</v>
      </c>
      <c r="T811" s="304">
        <f t="shared" ca="1" si="349"/>
        <v>29.969549999999998</v>
      </c>
      <c r="U811" s="311">
        <f t="shared" ca="1" si="350"/>
        <v>0</v>
      </c>
      <c r="V811" s="306">
        <f t="shared" ca="1" si="351"/>
        <v>1.2263812902186226</v>
      </c>
      <c r="W811" s="304">
        <f t="shared" ca="1" si="352"/>
        <v>26.562583857296328</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1.0832130242823528</v>
      </c>
      <c r="AH811" s="304">
        <f t="shared" ca="1" si="376"/>
        <v>-8.6947629049024133</v>
      </c>
    </row>
    <row r="812" spans="1:34" x14ac:dyDescent="0.2">
      <c r="A812" s="347">
        <f t="shared" ca="1" si="354"/>
        <v>1E-4</v>
      </c>
      <c r="B812" s="304">
        <f t="shared" ca="1" si="355"/>
        <v>31.943100000000062</v>
      </c>
      <c r="D812" s="306">
        <f t="shared" ca="1" si="356"/>
        <v>-0.70197075139111054</v>
      </c>
      <c r="E812" s="307">
        <f t="shared" ca="1" si="357"/>
        <v>-1.1435928709359917</v>
      </c>
      <c r="F812" s="304">
        <f t="shared" ca="1" si="358"/>
        <v>1.3418522982296615</v>
      </c>
      <c r="G812" s="306">
        <f t="shared" ca="1" si="359"/>
        <v>8.3031370791064276</v>
      </c>
      <c r="H812" s="307">
        <f t="shared" ca="1" si="360"/>
        <v>-102.51004741532037</v>
      </c>
      <c r="I812" s="304">
        <f t="shared" ca="1" si="361"/>
        <v>102.84576756700133</v>
      </c>
      <c r="J812" s="306">
        <f t="shared" ca="1" si="362"/>
        <v>706.74279346460708</v>
      </c>
      <c r="K812" s="307">
        <f t="shared" ca="1" si="363"/>
        <v>-11.27973587380778</v>
      </c>
      <c r="L812" s="304">
        <f t="shared" ca="1" si="348"/>
        <v>706.8328009901204</v>
      </c>
      <c r="M812" s="306">
        <f t="shared" ca="1" si="364"/>
        <v>-1.4899744927839189</v>
      </c>
      <c r="N812" s="304">
        <f t="shared" ca="1" si="365"/>
        <v>-85.36925001866409</v>
      </c>
      <c r="P812" s="310">
        <f t="shared" ca="1" si="366"/>
        <v>23</v>
      </c>
      <c r="Q812" s="304">
        <f t="shared" ca="1" si="367"/>
        <v>0</v>
      </c>
      <c r="R812" s="306">
        <f t="shared" ca="1" si="368"/>
        <v>0</v>
      </c>
      <c r="S812" s="307">
        <f t="shared" ca="1" si="369"/>
        <v>3.0549999999999997</v>
      </c>
      <c r="T812" s="304">
        <f t="shared" ca="1" si="349"/>
        <v>29.969549999999998</v>
      </c>
      <c r="U812" s="311">
        <f t="shared" ca="1" si="350"/>
        <v>0</v>
      </c>
      <c r="V812" s="306">
        <f t="shared" ca="1" si="351"/>
        <v>1.226382547383007</v>
      </c>
      <c r="W812" s="304">
        <f t="shared" ca="1" si="352"/>
        <v>26.562667038972748</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1.0831864057908369</v>
      </c>
      <c r="AH812" s="304">
        <f t="shared" ca="1" si="376"/>
        <v>-8.6947901333212219</v>
      </c>
    </row>
    <row r="813" spans="1:34" x14ac:dyDescent="0.2">
      <c r="A813" s="347">
        <f t="shared" ca="1" si="354"/>
        <v>1E-4</v>
      </c>
      <c r="B813" s="304">
        <f t="shared" ca="1" si="355"/>
        <v>31.943200000000061</v>
      </c>
      <c r="D813" s="306">
        <f t="shared" ca="1" si="356"/>
        <v>-0.70196627568735614</v>
      </c>
      <c r="E813" s="307">
        <f t="shared" ca="1" si="357"/>
        <v>-1.1435651911926854</v>
      </c>
      <c r="F813" s="304">
        <f t="shared" ca="1" si="358"/>
        <v>1.3418263668261778</v>
      </c>
      <c r="G813" s="306">
        <f t="shared" ca="1" si="359"/>
        <v>8.3030668824788592</v>
      </c>
      <c r="H813" s="307">
        <f t="shared" ca="1" si="360"/>
        <v>-102.51016177183949</v>
      </c>
      <c r="I813" s="304">
        <f t="shared" ca="1" si="361"/>
        <v>102.84587588301059</v>
      </c>
      <c r="J813" s="306">
        <f t="shared" ca="1" si="362"/>
        <v>706.74279346460708</v>
      </c>
      <c r="K813" s="307">
        <f t="shared" ca="1" si="363"/>
        <v>-11.289986884267138</v>
      </c>
      <c r="L813" s="304">
        <f t="shared" ca="1" si="348"/>
        <v>706.83296465148203</v>
      </c>
      <c r="M813" s="306">
        <f t="shared" ca="1" si="364"/>
        <v>-1.4899752628675824</v>
      </c>
      <c r="N813" s="304">
        <f t="shared" ca="1" si="365"/>
        <v>-85.369294141207874</v>
      </c>
      <c r="P813" s="310">
        <f t="shared" ca="1" si="366"/>
        <v>23</v>
      </c>
      <c r="Q813" s="304">
        <f t="shared" ca="1" si="367"/>
        <v>0</v>
      </c>
      <c r="R813" s="306">
        <f t="shared" ca="1" si="368"/>
        <v>0</v>
      </c>
      <c r="S813" s="307">
        <f t="shared" ca="1" si="369"/>
        <v>3.0549999999999997</v>
      </c>
      <c r="T813" s="304">
        <f t="shared" ca="1" si="349"/>
        <v>29.969549999999998</v>
      </c>
      <c r="U813" s="311">
        <f t="shared" ca="1" si="350"/>
        <v>0</v>
      </c>
      <c r="V813" s="306">
        <f t="shared" ca="1" si="351"/>
        <v>1.2263838045500839</v>
      </c>
      <c r="W813" s="304">
        <f t="shared" ca="1" si="352"/>
        <v>26.56275021950615</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1.083159787661236</v>
      </c>
      <c r="AH813" s="304">
        <f t="shared" ca="1" si="376"/>
        <v>-8.6948173613658764</v>
      </c>
    </row>
    <row r="814" spans="1:34" x14ac:dyDescent="0.2">
      <c r="A814" s="347">
        <f t="shared" ca="1" si="354"/>
        <v>1E-4</v>
      </c>
      <c r="B814" s="304">
        <f t="shared" ca="1" si="355"/>
        <v>31.943300000000061</v>
      </c>
      <c r="D814" s="306">
        <f t="shared" ca="1" si="356"/>
        <v>-0.70196179998165931</v>
      </c>
      <c r="E814" s="307">
        <f t="shared" ca="1" si="357"/>
        <v>-1.1435375118297681</v>
      </c>
      <c r="F814" s="304">
        <f t="shared" ca="1" si="358"/>
        <v>1.3418004358306448</v>
      </c>
      <c r="G814" s="306">
        <f t="shared" ca="1" si="359"/>
        <v>8.3029966862988616</v>
      </c>
      <c r="H814" s="307">
        <f t="shared" ca="1" si="360"/>
        <v>-102.51027612559068</v>
      </c>
      <c r="I814" s="304">
        <f t="shared" ca="1" si="361"/>
        <v>102.84598419635809</v>
      </c>
      <c r="J814" s="306">
        <f t="shared" ca="1" si="362"/>
        <v>706.74279346460708</v>
      </c>
      <c r="K814" s="307">
        <f t="shared" ca="1" si="363"/>
        <v>-11.30023790616201</v>
      </c>
      <c r="L814" s="304">
        <f t="shared" ca="1" si="348"/>
        <v>706.8331284616562</v>
      </c>
      <c r="M814" s="306">
        <f t="shared" ca="1" si="364"/>
        <v>-1.4899760329431131</v>
      </c>
      <c r="N814" s="304">
        <f t="shared" ca="1" si="365"/>
        <v>-85.369338263285698</v>
      </c>
      <c r="P814" s="310">
        <f t="shared" ca="1" si="366"/>
        <v>23</v>
      </c>
      <c r="Q814" s="304">
        <f t="shared" ca="1" si="367"/>
        <v>0</v>
      </c>
      <c r="R814" s="306">
        <f t="shared" ca="1" si="368"/>
        <v>0</v>
      </c>
      <c r="S814" s="307">
        <f t="shared" ca="1" si="369"/>
        <v>3.0549999999999997</v>
      </c>
      <c r="T814" s="304">
        <f t="shared" ca="1" si="349"/>
        <v>29.969549999999998</v>
      </c>
      <c r="U814" s="311">
        <f t="shared" ca="1" si="350"/>
        <v>0</v>
      </c>
      <c r="V814" s="306">
        <f t="shared" ca="1" si="351"/>
        <v>1.2263850617198524</v>
      </c>
      <c r="W814" s="304">
        <f t="shared" ca="1" si="352"/>
        <v>26.562833398896547</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1.0831331698935447</v>
      </c>
      <c r="AH814" s="304">
        <f t="shared" ca="1" si="376"/>
        <v>-8.6948445890363839</v>
      </c>
    </row>
    <row r="815" spans="1:34" x14ac:dyDescent="0.2">
      <c r="A815" s="347">
        <f t="shared" ca="1" si="354"/>
        <v>1E-4</v>
      </c>
      <c r="B815" s="304">
        <f t="shared" ca="1" si="355"/>
        <v>31.943400000000061</v>
      </c>
      <c r="D815" s="306">
        <f t="shared" ca="1" si="356"/>
        <v>-0.70195732427402546</v>
      </c>
      <c r="E815" s="307">
        <f t="shared" ca="1" si="357"/>
        <v>-1.1435098328472311</v>
      </c>
      <c r="F815" s="304">
        <f t="shared" ca="1" si="358"/>
        <v>1.3417745052430574</v>
      </c>
      <c r="G815" s="306">
        <f t="shared" ca="1" si="359"/>
        <v>8.3029264905664348</v>
      </c>
      <c r="H815" s="307">
        <f t="shared" ca="1" si="360"/>
        <v>-102.51039047657396</v>
      </c>
      <c r="I815" s="304">
        <f t="shared" ca="1" si="361"/>
        <v>102.84609250704382</v>
      </c>
      <c r="J815" s="306">
        <f t="shared" ca="1" si="362"/>
        <v>706.74279346460708</v>
      </c>
      <c r="K815" s="307">
        <f t="shared" ca="1" si="363"/>
        <v>-11.310488939492119</v>
      </c>
      <c r="L815" s="304">
        <f t="shared" ca="1" si="348"/>
        <v>706.83329242064326</v>
      </c>
      <c r="M815" s="306">
        <f t="shared" ca="1" si="364"/>
        <v>-1.4899768030105116</v>
      </c>
      <c r="N815" s="304">
        <f t="shared" ca="1" si="365"/>
        <v>-85.369382384897563</v>
      </c>
      <c r="P815" s="310">
        <f t="shared" ca="1" si="366"/>
        <v>23</v>
      </c>
      <c r="Q815" s="304">
        <f t="shared" ca="1" si="367"/>
        <v>0</v>
      </c>
      <c r="R815" s="306">
        <f t="shared" ca="1" si="368"/>
        <v>0</v>
      </c>
      <c r="S815" s="307">
        <f t="shared" ca="1" si="369"/>
        <v>3.0549999999999997</v>
      </c>
      <c r="T815" s="304">
        <f t="shared" ca="1" si="349"/>
        <v>29.969549999999998</v>
      </c>
      <c r="U815" s="311">
        <f t="shared" ca="1" si="350"/>
        <v>0</v>
      </c>
      <c r="V815" s="306">
        <f t="shared" ca="1" si="351"/>
        <v>1.226386318892313</v>
      </c>
      <c r="W815" s="304">
        <f t="shared" ca="1" si="352"/>
        <v>26.562916577143934</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1.0831065524877541</v>
      </c>
      <c r="AH815" s="304">
        <f t="shared" ca="1" si="376"/>
        <v>-8.6948718163327499</v>
      </c>
    </row>
    <row r="816" spans="1:34" x14ac:dyDescent="0.2">
      <c r="A816" s="347">
        <f t="shared" ca="1" si="354"/>
        <v>1E-4</v>
      </c>
      <c r="B816" s="304">
        <f t="shared" ca="1" si="355"/>
        <v>31.943500000000061</v>
      </c>
      <c r="D816" s="306">
        <f t="shared" ca="1" si="356"/>
        <v>-0.70195284856445039</v>
      </c>
      <c r="E816" s="307">
        <f t="shared" ca="1" si="357"/>
        <v>-1.143482154245083</v>
      </c>
      <c r="F816" s="304">
        <f t="shared" ca="1" si="358"/>
        <v>1.3417485750634215</v>
      </c>
      <c r="G816" s="306">
        <f t="shared" ca="1" si="359"/>
        <v>8.302856295281579</v>
      </c>
      <c r="H816" s="307">
        <f t="shared" ca="1" si="360"/>
        <v>-102.51050482478938</v>
      </c>
      <c r="I816" s="304">
        <f t="shared" ca="1" si="361"/>
        <v>102.84620081506786</v>
      </c>
      <c r="J816" s="306">
        <f t="shared" ca="1" si="362"/>
        <v>706.74279346460708</v>
      </c>
      <c r="K816" s="307">
        <f t="shared" ca="1" si="363"/>
        <v>-11.320739984257187</v>
      </c>
      <c r="L816" s="304">
        <f t="shared" ca="1" si="348"/>
        <v>706.83345652844378</v>
      </c>
      <c r="M816" s="306">
        <f t="shared" ca="1" si="364"/>
        <v>-1.4899775730697777</v>
      </c>
      <c r="N816" s="304">
        <f t="shared" ca="1" si="365"/>
        <v>-85.369426506043496</v>
      </c>
      <c r="P816" s="310">
        <f t="shared" ca="1" si="366"/>
        <v>23</v>
      </c>
      <c r="Q816" s="304">
        <f t="shared" ca="1" si="367"/>
        <v>0</v>
      </c>
      <c r="R816" s="306">
        <f t="shared" ca="1" si="368"/>
        <v>0</v>
      </c>
      <c r="S816" s="307">
        <f t="shared" ca="1" si="369"/>
        <v>3.0549999999999997</v>
      </c>
      <c r="T816" s="304">
        <f t="shared" ca="1" si="349"/>
        <v>29.969549999999998</v>
      </c>
      <c r="U816" s="311">
        <f t="shared" ca="1" si="350"/>
        <v>0</v>
      </c>
      <c r="V816" s="306">
        <f t="shared" ca="1" si="351"/>
        <v>1.2263875760674652</v>
      </c>
      <c r="W816" s="304">
        <f t="shared" ca="1" si="352"/>
        <v>26.562999754248327</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1.0830799354438678</v>
      </c>
      <c r="AH816" s="304">
        <f t="shared" ca="1" si="376"/>
        <v>-8.6948990432549706</v>
      </c>
    </row>
    <row r="817" spans="1:34" x14ac:dyDescent="0.2">
      <c r="A817" s="347">
        <f t="shared" ca="1" si="354"/>
        <v>1E-4</v>
      </c>
      <c r="B817" s="304">
        <f t="shared" ca="1" si="355"/>
        <v>31.94360000000006</v>
      </c>
      <c r="D817" s="306">
        <f t="shared" ca="1" si="356"/>
        <v>-0.70194837285293799</v>
      </c>
      <c r="E817" s="307">
        <f t="shared" ca="1" si="357"/>
        <v>-1.1434544760233134</v>
      </c>
      <c r="F817" s="304">
        <f t="shared" ca="1" si="358"/>
        <v>1.3417226452917299</v>
      </c>
      <c r="G817" s="306">
        <f t="shared" ca="1" si="359"/>
        <v>8.302786100444294</v>
      </c>
      <c r="H817" s="307">
        <f t="shared" ca="1" si="360"/>
        <v>-102.51061917023698</v>
      </c>
      <c r="I817" s="304">
        <f t="shared" ca="1" si="361"/>
        <v>102.84630912043022</v>
      </c>
      <c r="J817" s="306">
        <f t="shared" ca="1" si="362"/>
        <v>706.74279346460708</v>
      </c>
      <c r="K817" s="307">
        <f t="shared" ca="1" si="363"/>
        <v>-11.330991040456938</v>
      </c>
      <c r="L817" s="304">
        <f t="shared" ca="1" si="348"/>
        <v>706.83362078505797</v>
      </c>
      <c r="M817" s="306">
        <f t="shared" ca="1" si="364"/>
        <v>-1.4899783431209115</v>
      </c>
      <c r="N817" s="304">
        <f t="shared" ca="1" si="365"/>
        <v>-85.369470626723469</v>
      </c>
      <c r="P817" s="310">
        <f t="shared" ca="1" si="366"/>
        <v>23</v>
      </c>
      <c r="Q817" s="304">
        <f t="shared" ca="1" si="367"/>
        <v>0</v>
      </c>
      <c r="R817" s="306">
        <f t="shared" ca="1" si="368"/>
        <v>0</v>
      </c>
      <c r="S817" s="307">
        <f t="shared" ca="1" si="369"/>
        <v>3.0549999999999997</v>
      </c>
      <c r="T817" s="304">
        <f t="shared" ca="1" si="349"/>
        <v>29.969549999999998</v>
      </c>
      <c r="U817" s="311">
        <f t="shared" ca="1" si="350"/>
        <v>0</v>
      </c>
      <c r="V817" s="306">
        <f t="shared" ca="1" si="351"/>
        <v>1.226388833245309</v>
      </c>
      <c r="W817" s="304">
        <f t="shared" ca="1" si="352"/>
        <v>26.563082930209728</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1.0830533187618805</v>
      </c>
      <c r="AH817" s="304">
        <f t="shared" ca="1" si="376"/>
        <v>-8.6949262698030534</v>
      </c>
    </row>
    <row r="818" spans="1:34" x14ac:dyDescent="0.2">
      <c r="A818" s="347">
        <f t="shared" ca="1" si="354"/>
        <v>1E-4</v>
      </c>
      <c r="B818" s="304">
        <f t="shared" ca="1" si="355"/>
        <v>31.94370000000006</v>
      </c>
      <c r="D818" s="306">
        <f t="shared" ca="1" si="356"/>
        <v>-0.70194389713948979</v>
      </c>
      <c r="E818" s="307">
        <f t="shared" ca="1" si="357"/>
        <v>-1.1434267981819239</v>
      </c>
      <c r="F818" s="304">
        <f t="shared" ca="1" si="358"/>
        <v>1.3416967159279853</v>
      </c>
      <c r="G818" s="306">
        <f t="shared" ca="1" si="359"/>
        <v>8.3027159060545799</v>
      </c>
      <c r="H818" s="307">
        <f t="shared" ca="1" si="360"/>
        <v>-102.5107335129168</v>
      </c>
      <c r="I818" s="304">
        <f t="shared" ca="1" si="361"/>
        <v>102.84641742313096</v>
      </c>
      <c r="J818" s="306">
        <f t="shared" ca="1" si="362"/>
        <v>706.74279346460708</v>
      </c>
      <c r="K818" s="307">
        <f t="shared" ca="1" si="363"/>
        <v>-11.341242108091096</v>
      </c>
      <c r="L818" s="304">
        <f t="shared" ca="1" si="348"/>
        <v>706.83378519048631</v>
      </c>
      <c r="M818" s="306">
        <f t="shared" ca="1" si="364"/>
        <v>-1.4899791131639135</v>
      </c>
      <c r="N818" s="304">
        <f t="shared" ca="1" si="365"/>
        <v>-85.369514746937526</v>
      </c>
      <c r="P818" s="310">
        <f t="shared" ca="1" si="366"/>
        <v>23</v>
      </c>
      <c r="Q818" s="304">
        <f t="shared" ca="1" si="367"/>
        <v>0</v>
      </c>
      <c r="R818" s="306">
        <f t="shared" ca="1" si="368"/>
        <v>0</v>
      </c>
      <c r="S818" s="307">
        <f t="shared" ca="1" si="369"/>
        <v>3.0549999999999997</v>
      </c>
      <c r="T818" s="304">
        <f t="shared" ca="1" si="349"/>
        <v>29.969549999999998</v>
      </c>
      <c r="U818" s="311">
        <f t="shared" ca="1" si="350"/>
        <v>0</v>
      </c>
      <c r="V818" s="306">
        <f t="shared" ca="1" si="351"/>
        <v>1.2263900904258447</v>
      </c>
      <c r="W818" s="304">
        <f t="shared" ca="1" si="352"/>
        <v>26.563166105028156</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1.0830267024417939</v>
      </c>
      <c r="AH818" s="304">
        <f t="shared" ca="1" si="376"/>
        <v>-8.6949534959769981</v>
      </c>
    </row>
    <row r="819" spans="1:34" x14ac:dyDescent="0.2">
      <c r="A819" s="347">
        <f t="shared" ca="1" si="354"/>
        <v>1E-4</v>
      </c>
      <c r="B819" s="304">
        <f t="shared" ca="1" si="355"/>
        <v>31.94380000000006</v>
      </c>
      <c r="D819" s="306">
        <f t="shared" ca="1" si="356"/>
        <v>-0.70193942142410226</v>
      </c>
      <c r="E819" s="307">
        <f t="shared" ca="1" si="357"/>
        <v>-1.143399120720904</v>
      </c>
      <c r="F819" s="304">
        <f t="shared" ca="1" si="358"/>
        <v>1.3416707869721767</v>
      </c>
      <c r="G819" s="306">
        <f t="shared" ca="1" si="359"/>
        <v>8.3026457121124366</v>
      </c>
      <c r="H819" s="307">
        <f t="shared" ca="1" si="360"/>
        <v>-102.51084785282887</v>
      </c>
      <c r="I819" s="304">
        <f t="shared" ca="1" si="361"/>
        <v>102.8465257231701</v>
      </c>
      <c r="J819" s="306">
        <f t="shared" ca="1" si="362"/>
        <v>706.74279346460708</v>
      </c>
      <c r="K819" s="307">
        <f t="shared" ca="1" si="363"/>
        <v>-11.351493187159384</v>
      </c>
      <c r="L819" s="304">
        <f t="shared" ca="1" si="348"/>
        <v>706.83394974472924</v>
      </c>
      <c r="M819" s="306">
        <f t="shared" ca="1" si="364"/>
        <v>-1.4899798831987834</v>
      </c>
      <c r="N819" s="304">
        <f t="shared" ca="1" si="365"/>
        <v>-85.369558866685651</v>
      </c>
      <c r="P819" s="310">
        <f t="shared" ca="1" si="366"/>
        <v>23</v>
      </c>
      <c r="Q819" s="304">
        <f t="shared" ca="1" si="367"/>
        <v>0</v>
      </c>
      <c r="R819" s="306">
        <f t="shared" ca="1" si="368"/>
        <v>0</v>
      </c>
      <c r="S819" s="307">
        <f t="shared" ca="1" si="369"/>
        <v>3.0549999999999997</v>
      </c>
      <c r="T819" s="304">
        <f t="shared" ca="1" si="349"/>
        <v>29.969549999999998</v>
      </c>
      <c r="U819" s="311">
        <f t="shared" ca="1" si="350"/>
        <v>0</v>
      </c>
      <c r="V819" s="306">
        <f t="shared" ca="1" si="351"/>
        <v>1.2263913476090722</v>
      </c>
      <c r="W819" s="304">
        <f t="shared" ca="1" si="352"/>
        <v>26.563249278703637</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1.0830000864836009</v>
      </c>
      <c r="AH819" s="304">
        <f t="shared" ca="1" si="376"/>
        <v>-8.6949807217768118</v>
      </c>
    </row>
    <row r="820" spans="1:34" x14ac:dyDescent="0.2">
      <c r="A820" s="347">
        <f t="shared" ca="1" si="354"/>
        <v>1E-4</v>
      </c>
      <c r="B820" s="304">
        <f t="shared" ca="1" si="355"/>
        <v>31.94390000000006</v>
      </c>
      <c r="D820" s="306">
        <f t="shared" ca="1" si="356"/>
        <v>-0.70193494570678105</v>
      </c>
      <c r="E820" s="307">
        <f t="shared" ca="1" si="357"/>
        <v>-1.1433714436402518</v>
      </c>
      <c r="F820" s="304">
        <f t="shared" ca="1" si="358"/>
        <v>1.3416448584243057</v>
      </c>
      <c r="G820" s="306">
        <f t="shared" ca="1" si="359"/>
        <v>8.302575518617866</v>
      </c>
      <c r="H820" s="307">
        <f t="shared" ca="1" si="360"/>
        <v>-102.51096218997324</v>
      </c>
      <c r="I820" s="304">
        <f t="shared" ca="1" si="361"/>
        <v>102.84663402054768</v>
      </c>
      <c r="J820" s="306">
        <f t="shared" ca="1" si="362"/>
        <v>706.74279346460708</v>
      </c>
      <c r="K820" s="307">
        <f t="shared" ca="1" si="363"/>
        <v>-11.361744277661524</v>
      </c>
      <c r="L820" s="304">
        <f t="shared" ca="1" si="348"/>
        <v>706.83411444778699</v>
      </c>
      <c r="M820" s="306">
        <f t="shared" ca="1" si="364"/>
        <v>-1.4899806532255215</v>
      </c>
      <c r="N820" s="304">
        <f t="shared" ca="1" si="365"/>
        <v>-85.369602985967859</v>
      </c>
      <c r="P820" s="310">
        <f t="shared" ca="1" si="366"/>
        <v>23</v>
      </c>
      <c r="Q820" s="304">
        <f t="shared" ca="1" si="367"/>
        <v>0</v>
      </c>
      <c r="R820" s="306">
        <f t="shared" ca="1" si="368"/>
        <v>0</v>
      </c>
      <c r="S820" s="307">
        <f t="shared" ca="1" si="369"/>
        <v>3.0549999999999997</v>
      </c>
      <c r="T820" s="304">
        <f t="shared" ca="1" si="349"/>
        <v>29.969549999999998</v>
      </c>
      <c r="U820" s="311">
        <f t="shared" ca="1" si="350"/>
        <v>0</v>
      </c>
      <c r="V820" s="306">
        <f t="shared" ca="1" si="351"/>
        <v>1.2263926047949918</v>
      </c>
      <c r="W820" s="304">
        <f t="shared" ca="1" si="352"/>
        <v>26.563332451236167</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1.0829734708872945</v>
      </c>
      <c r="AH820" s="304">
        <f t="shared" ca="1" si="376"/>
        <v>-8.6950079472024999</v>
      </c>
    </row>
    <row r="821" spans="1:34" x14ac:dyDescent="0.2">
      <c r="A821" s="347">
        <f t="shared" ca="1" si="354"/>
        <v>1E-4</v>
      </c>
      <c r="B821" s="304">
        <f t="shared" ca="1" si="355"/>
        <v>31.944000000000059</v>
      </c>
      <c r="D821" s="306">
        <f t="shared" ca="1" si="356"/>
        <v>-0.70193046998752406</v>
      </c>
      <c r="E821" s="307">
        <f t="shared" ca="1" si="357"/>
        <v>-1.1433437669399638</v>
      </c>
      <c r="F821" s="304">
        <f t="shared" ca="1" si="358"/>
        <v>1.3416189302843682</v>
      </c>
      <c r="G821" s="306">
        <f t="shared" ca="1" si="359"/>
        <v>8.3025053255708681</v>
      </c>
      <c r="H821" s="307">
        <f t="shared" ca="1" si="360"/>
        <v>-102.51107652434993</v>
      </c>
      <c r="I821" s="304">
        <f t="shared" ca="1" si="361"/>
        <v>102.84674231526374</v>
      </c>
      <c r="J821" s="306">
        <f t="shared" ca="1" si="362"/>
        <v>706.74279346460708</v>
      </c>
      <c r="K821" s="307">
        <f t="shared" ca="1" si="363"/>
        <v>-11.371995379597241</v>
      </c>
      <c r="L821" s="304">
        <f t="shared" ca="1" si="348"/>
        <v>706.83427929966001</v>
      </c>
      <c r="M821" s="306">
        <f t="shared" ca="1" si="364"/>
        <v>-1.489981423244128</v>
      </c>
      <c r="N821" s="304">
        <f t="shared" ca="1" si="365"/>
        <v>-85.36964710478415</v>
      </c>
      <c r="P821" s="310">
        <f t="shared" ca="1" si="366"/>
        <v>23</v>
      </c>
      <c r="Q821" s="304">
        <f t="shared" ca="1" si="367"/>
        <v>0</v>
      </c>
      <c r="R821" s="306">
        <f t="shared" ca="1" si="368"/>
        <v>0</v>
      </c>
      <c r="S821" s="307">
        <f t="shared" ca="1" si="369"/>
        <v>3.0549999999999997</v>
      </c>
      <c r="T821" s="304">
        <f t="shared" ca="1" si="349"/>
        <v>29.969549999999998</v>
      </c>
      <c r="U821" s="311">
        <f t="shared" ca="1" si="350"/>
        <v>0</v>
      </c>
      <c r="V821" s="306">
        <f t="shared" ca="1" si="351"/>
        <v>1.2263938619836028</v>
      </c>
      <c r="W821" s="304">
        <f t="shared" ca="1" si="352"/>
        <v>26.563415622625744</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1.0829468556528727</v>
      </c>
      <c r="AH821" s="304">
        <f t="shared" ca="1" si="376"/>
        <v>-8.695035172254066</v>
      </c>
    </row>
    <row r="822" spans="1:34" x14ac:dyDescent="0.2">
      <c r="A822" s="347">
        <f t="shared" ca="1" si="354"/>
        <v>1E-4</v>
      </c>
      <c r="B822" s="304">
        <f t="shared" ca="1" si="355"/>
        <v>31.944100000000059</v>
      </c>
      <c r="D822" s="306">
        <f t="shared" ca="1" si="356"/>
        <v>-0.70192599426633262</v>
      </c>
      <c r="E822" s="307">
        <f t="shared" ca="1" si="357"/>
        <v>-1.1433160906200435</v>
      </c>
      <c r="F822" s="304">
        <f t="shared" ca="1" si="358"/>
        <v>1.3415930025523684</v>
      </c>
      <c r="G822" s="306">
        <f t="shared" ca="1" si="359"/>
        <v>8.302435132971441</v>
      </c>
      <c r="H822" s="307">
        <f t="shared" ca="1" si="360"/>
        <v>-102.511190855959</v>
      </c>
      <c r="I822" s="304">
        <f t="shared" ca="1" si="361"/>
        <v>102.84685060731832</v>
      </c>
      <c r="J822" s="306">
        <f t="shared" ca="1" si="362"/>
        <v>706.74279346460708</v>
      </c>
      <c r="K822" s="307">
        <f t="shared" ca="1" si="363"/>
        <v>-11.382246492966257</v>
      </c>
      <c r="L822" s="304">
        <f t="shared" ca="1" si="348"/>
        <v>706.83444430034888</v>
      </c>
      <c r="M822" s="306">
        <f t="shared" ca="1" si="364"/>
        <v>-1.4899821932546027</v>
      </c>
      <c r="N822" s="304">
        <f t="shared" ca="1" si="365"/>
        <v>-85.369691223134524</v>
      </c>
      <c r="P822" s="310">
        <f t="shared" ca="1" si="366"/>
        <v>23</v>
      </c>
      <c r="Q822" s="304">
        <f t="shared" ca="1" si="367"/>
        <v>0</v>
      </c>
      <c r="R822" s="306">
        <f t="shared" ca="1" si="368"/>
        <v>0</v>
      </c>
      <c r="S822" s="307">
        <f t="shared" ca="1" si="369"/>
        <v>3.0549999999999997</v>
      </c>
      <c r="T822" s="304">
        <f t="shared" ca="1" si="349"/>
        <v>29.969549999999998</v>
      </c>
      <c r="U822" s="311">
        <f t="shared" ca="1" si="350"/>
        <v>0</v>
      </c>
      <c r="V822" s="306">
        <f t="shared" ca="1" si="351"/>
        <v>1.2263951191749052</v>
      </c>
      <c r="W822" s="304">
        <f t="shared" ca="1" si="352"/>
        <v>26.563498792872394</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1.0829202407803393</v>
      </c>
      <c r="AH822" s="304">
        <f t="shared" ca="1" si="376"/>
        <v>-8.6950623969315046</v>
      </c>
    </row>
    <row r="823" spans="1:34" x14ac:dyDescent="0.2">
      <c r="A823" s="347">
        <f t="shared" ca="1" si="354"/>
        <v>1E-4</v>
      </c>
      <c r="B823" s="304">
        <f t="shared" ca="1" si="355"/>
        <v>31.944200000000059</v>
      </c>
      <c r="D823" s="306">
        <f t="shared" ca="1" si="356"/>
        <v>-0.70192151854320917</v>
      </c>
      <c r="E823" s="307">
        <f t="shared" ca="1" si="357"/>
        <v>-1.1432884146804803</v>
      </c>
      <c r="F823" s="304">
        <f t="shared" ca="1" si="358"/>
        <v>1.3415670752282982</v>
      </c>
      <c r="G823" s="306">
        <f t="shared" ca="1" si="359"/>
        <v>8.3023649408195865</v>
      </c>
      <c r="H823" s="307">
        <f t="shared" ca="1" si="360"/>
        <v>-102.51130518480046</v>
      </c>
      <c r="I823" s="304">
        <f t="shared" ca="1" si="361"/>
        <v>102.84695889671143</v>
      </c>
      <c r="J823" s="306">
        <f t="shared" ca="1" si="362"/>
        <v>706.74279346460708</v>
      </c>
      <c r="K823" s="307">
        <f t="shared" ca="1" si="363"/>
        <v>-11.392497617768294</v>
      </c>
      <c r="L823" s="304">
        <f t="shared" ca="1" si="348"/>
        <v>706.83460944985359</v>
      </c>
      <c r="M823" s="306">
        <f t="shared" ca="1" si="364"/>
        <v>-1.4899829632569461</v>
      </c>
      <c r="N823" s="304">
        <f t="shared" ca="1" si="365"/>
        <v>-85.369735341019023</v>
      </c>
      <c r="P823" s="310">
        <f t="shared" ca="1" si="366"/>
        <v>23</v>
      </c>
      <c r="Q823" s="304">
        <f t="shared" ca="1" si="367"/>
        <v>0</v>
      </c>
      <c r="R823" s="306">
        <f t="shared" ca="1" si="368"/>
        <v>0</v>
      </c>
      <c r="S823" s="307">
        <f t="shared" ca="1" si="369"/>
        <v>3.0549999999999997</v>
      </c>
      <c r="T823" s="304">
        <f t="shared" ca="1" si="349"/>
        <v>29.969549999999998</v>
      </c>
      <c r="U823" s="311">
        <f t="shared" ca="1" si="350"/>
        <v>0</v>
      </c>
      <c r="V823" s="306">
        <f t="shared" ca="1" si="351"/>
        <v>1.2263963763688996</v>
      </c>
      <c r="W823" s="304">
        <f t="shared" ca="1" si="352"/>
        <v>26.563581961976116</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1.0828936262696871</v>
      </c>
      <c r="AH823" s="304">
        <f t="shared" ca="1" si="376"/>
        <v>-8.6950896212348265</v>
      </c>
    </row>
    <row r="824" spans="1:34" x14ac:dyDescent="0.2">
      <c r="A824" s="347">
        <f t="shared" ca="1" si="354"/>
        <v>1E-4</v>
      </c>
      <c r="B824" s="304">
        <f t="shared" ca="1" si="355"/>
        <v>31.944300000000059</v>
      </c>
      <c r="D824" s="306">
        <f t="shared" ca="1" si="356"/>
        <v>-0.70191704281815115</v>
      </c>
      <c r="E824" s="307">
        <f t="shared" ca="1" si="357"/>
        <v>-1.1432607391212741</v>
      </c>
      <c r="F824" s="304">
        <f t="shared" ca="1" si="358"/>
        <v>1.3415411483121567</v>
      </c>
      <c r="G824" s="306">
        <f t="shared" ca="1" si="359"/>
        <v>8.3022947491153047</v>
      </c>
      <c r="H824" s="307">
        <f t="shared" ca="1" si="360"/>
        <v>-102.51141951087438</v>
      </c>
      <c r="I824" s="304">
        <f t="shared" ca="1" si="361"/>
        <v>102.84706718344312</v>
      </c>
      <c r="J824" s="306">
        <f t="shared" ca="1" si="362"/>
        <v>706.74279346460708</v>
      </c>
      <c r="K824" s="307">
        <f t="shared" ca="1" si="363"/>
        <v>-11.402748754003078</v>
      </c>
      <c r="L824" s="304">
        <f t="shared" ca="1" si="348"/>
        <v>706.83477474817494</v>
      </c>
      <c r="M824" s="306">
        <f t="shared" ca="1" si="364"/>
        <v>-1.4899837332511581</v>
      </c>
      <c r="N824" s="304">
        <f t="shared" ca="1" si="365"/>
        <v>-85.36977945843762</v>
      </c>
      <c r="P824" s="310">
        <f t="shared" ca="1" si="366"/>
        <v>23</v>
      </c>
      <c r="Q824" s="304">
        <f t="shared" ca="1" si="367"/>
        <v>0</v>
      </c>
      <c r="R824" s="306">
        <f t="shared" ca="1" si="368"/>
        <v>0</v>
      </c>
      <c r="S824" s="307">
        <f t="shared" ca="1" si="369"/>
        <v>3.0549999999999997</v>
      </c>
      <c r="T824" s="304">
        <f t="shared" ca="1" si="349"/>
        <v>29.969549999999998</v>
      </c>
      <c r="U824" s="311">
        <f t="shared" ca="1" si="350"/>
        <v>0</v>
      </c>
      <c r="V824" s="306">
        <f t="shared" ca="1" si="351"/>
        <v>1.2263976335655855</v>
      </c>
      <c r="W824" s="304">
        <f t="shared" ca="1" si="352"/>
        <v>26.563665129936922</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1.0828670121209143</v>
      </c>
      <c r="AH824" s="304">
        <f t="shared" ca="1" si="376"/>
        <v>-8.6951168451640317</v>
      </c>
    </row>
    <row r="825" spans="1:34" x14ac:dyDescent="0.2">
      <c r="A825" s="347">
        <f t="shared" ca="1" si="354"/>
        <v>1E-4</v>
      </c>
      <c r="B825" s="304">
        <f t="shared" ca="1" si="355"/>
        <v>31.944400000000059</v>
      </c>
      <c r="D825" s="306">
        <f t="shared" ca="1" si="356"/>
        <v>-0.70191256709116245</v>
      </c>
      <c r="E825" s="307">
        <f t="shared" ca="1" si="357"/>
        <v>-1.1432330639424233</v>
      </c>
      <c r="F825" s="304">
        <f t="shared" ca="1" si="358"/>
        <v>1.3415152218039446</v>
      </c>
      <c r="G825" s="306">
        <f t="shared" ca="1" si="359"/>
        <v>8.3022245578585956</v>
      </c>
      <c r="H825" s="307">
        <f t="shared" ca="1" si="360"/>
        <v>-102.51153383418077</v>
      </c>
      <c r="I825" s="304">
        <f t="shared" ca="1" si="361"/>
        <v>102.84717546751344</v>
      </c>
      <c r="J825" s="306">
        <f t="shared" ca="1" si="362"/>
        <v>706.74279346460708</v>
      </c>
      <c r="K825" s="307">
        <f t="shared" ca="1" si="363"/>
        <v>-11.412999901670331</v>
      </c>
      <c r="L825" s="304">
        <f t="shared" ca="1" si="348"/>
        <v>706.83494019531304</v>
      </c>
      <c r="M825" s="306">
        <f t="shared" ca="1" si="364"/>
        <v>-1.4899845032372387</v>
      </c>
      <c r="N825" s="304">
        <f t="shared" ca="1" si="365"/>
        <v>-85.369823575390328</v>
      </c>
      <c r="P825" s="310">
        <f t="shared" ca="1" si="366"/>
        <v>23</v>
      </c>
      <c r="Q825" s="304">
        <f t="shared" ca="1" si="367"/>
        <v>0</v>
      </c>
      <c r="R825" s="306">
        <f t="shared" ca="1" si="368"/>
        <v>0</v>
      </c>
      <c r="S825" s="307">
        <f t="shared" ca="1" si="369"/>
        <v>3.0549999999999997</v>
      </c>
      <c r="T825" s="304">
        <f t="shared" ca="1" si="349"/>
        <v>29.969549999999998</v>
      </c>
      <c r="U825" s="311">
        <f t="shared" ca="1" si="350"/>
        <v>0</v>
      </c>
      <c r="V825" s="306">
        <f t="shared" ca="1" si="351"/>
        <v>1.2263988907649628</v>
      </c>
      <c r="W825" s="304">
        <f t="shared" ca="1" si="352"/>
        <v>26.563748296754827</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1.0828403983340174</v>
      </c>
      <c r="AH825" s="304">
        <f t="shared" ca="1" si="376"/>
        <v>-8.6951440687191237</v>
      </c>
    </row>
    <row r="826" spans="1:34" x14ac:dyDescent="0.2">
      <c r="A826" s="347">
        <f t="shared" ca="1" si="354"/>
        <v>1E-4</v>
      </c>
      <c r="B826" s="304">
        <f t="shared" ca="1" si="355"/>
        <v>31.944500000000058</v>
      </c>
      <c r="D826" s="306">
        <f t="shared" ca="1" si="356"/>
        <v>-0.70190809136224308</v>
      </c>
      <c r="E826" s="307">
        <f t="shared" ca="1" si="357"/>
        <v>-1.1432053891439207</v>
      </c>
      <c r="F826" s="304">
        <f t="shared" ca="1" si="358"/>
        <v>1.3414892957036557</v>
      </c>
      <c r="G826" s="306">
        <f t="shared" ca="1" si="359"/>
        <v>8.3021543670494591</v>
      </c>
      <c r="H826" s="307">
        <f t="shared" ca="1" si="360"/>
        <v>-102.51164815471968</v>
      </c>
      <c r="I826" s="304">
        <f t="shared" ca="1" si="361"/>
        <v>102.84728374892242</v>
      </c>
      <c r="J826" s="306">
        <f t="shared" ca="1" si="362"/>
        <v>706.74279346460708</v>
      </c>
      <c r="K826" s="307">
        <f t="shared" ca="1" si="363"/>
        <v>-11.423251060769775</v>
      </c>
      <c r="L826" s="304">
        <f t="shared" ca="1" si="348"/>
        <v>706.83510579126846</v>
      </c>
      <c r="M826" s="306">
        <f t="shared" ca="1" si="364"/>
        <v>-1.4899852732151881</v>
      </c>
      <c r="N826" s="304">
        <f t="shared" ca="1" si="365"/>
        <v>-85.369867691877147</v>
      </c>
      <c r="P826" s="310">
        <f t="shared" ca="1" si="366"/>
        <v>23</v>
      </c>
      <c r="Q826" s="304">
        <f t="shared" ca="1" si="367"/>
        <v>0</v>
      </c>
      <c r="R826" s="306">
        <f t="shared" ca="1" si="368"/>
        <v>0</v>
      </c>
      <c r="S826" s="307">
        <f t="shared" ca="1" si="369"/>
        <v>3.0549999999999997</v>
      </c>
      <c r="T826" s="304">
        <f t="shared" ca="1" si="349"/>
        <v>29.969549999999998</v>
      </c>
      <c r="U826" s="311">
        <f t="shared" ca="1" si="350"/>
        <v>0</v>
      </c>
      <c r="V826" s="306">
        <f t="shared" ca="1" si="351"/>
        <v>1.2264001479670317</v>
      </c>
      <c r="W826" s="304">
        <f t="shared" ca="1" si="352"/>
        <v>26.563831462429849</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1.0828137849089909</v>
      </c>
      <c r="AH826" s="304">
        <f t="shared" ca="1" si="376"/>
        <v>-8.6951712919001078</v>
      </c>
    </row>
    <row r="827" spans="1:34" x14ac:dyDescent="0.2">
      <c r="A827" s="347">
        <f t="shared" ca="1" si="354"/>
        <v>1E-4</v>
      </c>
      <c r="B827" s="304">
        <f t="shared" ca="1" si="355"/>
        <v>31.944600000000058</v>
      </c>
      <c r="D827" s="306">
        <f t="shared" ca="1" si="356"/>
        <v>-0.70190361563139492</v>
      </c>
      <c r="E827" s="307">
        <f t="shared" ca="1" si="357"/>
        <v>-1.1431777147257591</v>
      </c>
      <c r="F827" s="304">
        <f t="shared" ca="1" si="358"/>
        <v>1.3414633700112852</v>
      </c>
      <c r="G827" s="306">
        <f t="shared" ca="1" si="359"/>
        <v>8.3020841766878952</v>
      </c>
      <c r="H827" s="307">
        <f t="shared" ca="1" si="360"/>
        <v>-102.51176247249116</v>
      </c>
      <c r="I827" s="304">
        <f t="shared" ca="1" si="361"/>
        <v>102.8473920276701</v>
      </c>
      <c r="J827" s="306">
        <f t="shared" ca="1" si="362"/>
        <v>706.74279346460708</v>
      </c>
      <c r="K827" s="307">
        <f t="shared" ca="1" si="363"/>
        <v>-11.433502231301135</v>
      </c>
      <c r="L827" s="304">
        <f t="shared" ca="1" si="348"/>
        <v>706.83527153604143</v>
      </c>
      <c r="M827" s="306">
        <f t="shared" ca="1" si="364"/>
        <v>-1.4899860431850067</v>
      </c>
      <c r="N827" s="304">
        <f t="shared" ca="1" si="365"/>
        <v>-85.369911807898106</v>
      </c>
      <c r="P827" s="310">
        <f t="shared" ca="1" si="366"/>
        <v>23</v>
      </c>
      <c r="Q827" s="304">
        <f t="shared" ca="1" si="367"/>
        <v>0</v>
      </c>
      <c r="R827" s="306">
        <f t="shared" ca="1" si="368"/>
        <v>0</v>
      </c>
      <c r="S827" s="307">
        <f t="shared" ca="1" si="369"/>
        <v>3.0549999999999997</v>
      </c>
      <c r="T827" s="304">
        <f t="shared" ca="1" si="349"/>
        <v>29.969549999999998</v>
      </c>
      <c r="U827" s="311">
        <f t="shared" ca="1" si="350"/>
        <v>0</v>
      </c>
      <c r="V827" s="306">
        <f t="shared" ca="1" si="351"/>
        <v>1.2264014051717926</v>
      </c>
      <c r="W827" s="304">
        <f t="shared" ca="1" si="352"/>
        <v>26.563914626961996</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1.0827871718458333</v>
      </c>
      <c r="AH827" s="304">
        <f t="shared" ca="1" si="376"/>
        <v>-8.6951985147069895</v>
      </c>
    </row>
    <row r="828" spans="1:34" x14ac:dyDescent="0.2">
      <c r="A828" s="347">
        <f t="shared" ca="1" si="354"/>
        <v>1E-4</v>
      </c>
      <c r="B828" s="304">
        <f t="shared" ca="1" si="355"/>
        <v>31.944700000000058</v>
      </c>
      <c r="D828" s="306">
        <f t="shared" ca="1" si="356"/>
        <v>-0.70189913989861608</v>
      </c>
      <c r="E828" s="307">
        <f t="shared" ca="1" si="357"/>
        <v>-1.1431500406879405</v>
      </c>
      <c r="F828" s="304">
        <f t="shared" ca="1" si="358"/>
        <v>1.3414374447268336</v>
      </c>
      <c r="G828" s="306">
        <f t="shared" ca="1" si="359"/>
        <v>8.3020139867739058</v>
      </c>
      <c r="H828" s="307">
        <f t="shared" ca="1" si="360"/>
        <v>-102.51187678749523</v>
      </c>
      <c r="I828" s="304">
        <f t="shared" ca="1" si="361"/>
        <v>102.84750030375649</v>
      </c>
      <c r="J828" s="306">
        <f t="shared" ca="1" si="362"/>
        <v>706.74279346460708</v>
      </c>
      <c r="K828" s="307">
        <f t="shared" ca="1" si="363"/>
        <v>-11.443753413264135</v>
      </c>
      <c r="L828" s="304">
        <f t="shared" ca="1" si="348"/>
        <v>706.83543742963241</v>
      </c>
      <c r="M828" s="306">
        <f t="shared" ca="1" si="364"/>
        <v>-1.4899868131466942</v>
      </c>
      <c r="N828" s="304">
        <f t="shared" ca="1" si="365"/>
        <v>-85.369955923453176</v>
      </c>
      <c r="P828" s="310">
        <f t="shared" ca="1" si="366"/>
        <v>23</v>
      </c>
      <c r="Q828" s="304">
        <f t="shared" ca="1" si="367"/>
        <v>0</v>
      </c>
      <c r="R828" s="306">
        <f t="shared" ca="1" si="368"/>
        <v>0</v>
      </c>
      <c r="S828" s="307">
        <f t="shared" ca="1" si="369"/>
        <v>3.0549999999999997</v>
      </c>
      <c r="T828" s="304">
        <f t="shared" ca="1" si="349"/>
        <v>29.969549999999998</v>
      </c>
      <c r="U828" s="311">
        <f t="shared" ca="1" si="350"/>
        <v>0</v>
      </c>
      <c r="V828" s="306">
        <f t="shared" ca="1" si="351"/>
        <v>1.2264026623792443</v>
      </c>
      <c r="W828" s="304">
        <f t="shared" ca="1" si="352"/>
        <v>26.563997790351241</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1.0827605591445391</v>
      </c>
      <c r="AH828" s="304">
        <f t="shared" ca="1" si="376"/>
        <v>-8.6952257371397703</v>
      </c>
    </row>
    <row r="829" spans="1:34" x14ac:dyDescent="0.2">
      <c r="A829" s="347">
        <f t="shared" ca="1" si="354"/>
        <v>1E-4</v>
      </c>
      <c r="B829" s="304">
        <f t="shared" ca="1" si="355"/>
        <v>31.944800000000058</v>
      </c>
      <c r="D829" s="306">
        <f t="shared" ca="1" si="356"/>
        <v>-0.70189466416390911</v>
      </c>
      <c r="E829" s="307">
        <f t="shared" ca="1" si="357"/>
        <v>-1.14312236703047</v>
      </c>
      <c r="F829" s="304">
        <f t="shared" ca="1" si="358"/>
        <v>1.3414115198503072</v>
      </c>
      <c r="G829" s="306">
        <f t="shared" ca="1" si="359"/>
        <v>8.301943797307489</v>
      </c>
      <c r="H829" s="307">
        <f t="shared" ca="1" si="360"/>
        <v>-102.51199109973193</v>
      </c>
      <c r="I829" s="304">
        <f t="shared" ca="1" si="361"/>
        <v>102.84760857718166</v>
      </c>
      <c r="J829" s="306">
        <f t="shared" ca="1" si="362"/>
        <v>706.74279346460708</v>
      </c>
      <c r="K829" s="307">
        <f t="shared" ca="1" si="363"/>
        <v>-11.454004606658497</v>
      </c>
      <c r="L829" s="304">
        <f t="shared" ca="1" si="348"/>
        <v>706.83560347204184</v>
      </c>
      <c r="M829" s="306">
        <f t="shared" ca="1" si="364"/>
        <v>-1.4899875831002511</v>
      </c>
      <c r="N829" s="304">
        <f t="shared" ca="1" si="365"/>
        <v>-85.370000038542415</v>
      </c>
      <c r="P829" s="310">
        <f t="shared" ca="1" si="366"/>
        <v>23</v>
      </c>
      <c r="Q829" s="304">
        <f t="shared" ca="1" si="367"/>
        <v>0</v>
      </c>
      <c r="R829" s="306">
        <f t="shared" ca="1" si="368"/>
        <v>0</v>
      </c>
      <c r="S829" s="307">
        <f t="shared" ca="1" si="369"/>
        <v>3.0549999999999997</v>
      </c>
      <c r="T829" s="304">
        <f t="shared" ca="1" si="349"/>
        <v>29.969549999999998</v>
      </c>
      <c r="U829" s="311">
        <f t="shared" ca="1" si="350"/>
        <v>0</v>
      </c>
      <c r="V829" s="306">
        <f t="shared" ca="1" si="351"/>
        <v>1.2264039195893879</v>
      </c>
      <c r="W829" s="304">
        <f t="shared" ca="1" si="352"/>
        <v>26.564080952597649</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1.0827339468051171</v>
      </c>
      <c r="AH829" s="304">
        <f t="shared" ca="1" si="376"/>
        <v>-8.6952529591984433</v>
      </c>
    </row>
    <row r="830" spans="1:34" x14ac:dyDescent="0.2">
      <c r="A830" s="347">
        <f t="shared" ca="1" si="354"/>
        <v>1E-4</v>
      </c>
      <c r="B830" s="304">
        <f t="shared" ca="1" si="355"/>
        <v>31.944900000000057</v>
      </c>
      <c r="D830" s="306">
        <f t="shared" ca="1" si="356"/>
        <v>-0.70189018842727346</v>
      </c>
      <c r="E830" s="307">
        <f t="shared" ca="1" si="357"/>
        <v>-1.1430946937533282</v>
      </c>
      <c r="F830" s="304">
        <f t="shared" ca="1" si="358"/>
        <v>1.3413855953816891</v>
      </c>
      <c r="G830" s="306">
        <f t="shared" ca="1" si="359"/>
        <v>8.3018736082886466</v>
      </c>
      <c r="H830" s="307">
        <f t="shared" ca="1" si="360"/>
        <v>-102.51210540920131</v>
      </c>
      <c r="I830" s="304">
        <f t="shared" ca="1" si="361"/>
        <v>102.84771684794563</v>
      </c>
      <c r="J830" s="306">
        <f t="shared" ca="1" si="362"/>
        <v>706.74279346460708</v>
      </c>
      <c r="K830" s="307">
        <f t="shared" ca="1" si="363"/>
        <v>-11.464255811483945</v>
      </c>
      <c r="L830" s="304">
        <f t="shared" ca="1" si="348"/>
        <v>706.83576966327007</v>
      </c>
      <c r="M830" s="306">
        <f t="shared" ca="1" si="364"/>
        <v>-1.489988353045677</v>
      </c>
      <c r="N830" s="304">
        <f t="shared" ca="1" si="365"/>
        <v>-85.370044153165779</v>
      </c>
      <c r="P830" s="310">
        <f t="shared" ca="1" si="366"/>
        <v>23</v>
      </c>
      <c r="Q830" s="304">
        <f t="shared" ca="1" si="367"/>
        <v>0</v>
      </c>
      <c r="R830" s="306">
        <f t="shared" ca="1" si="368"/>
        <v>0</v>
      </c>
      <c r="S830" s="307">
        <f t="shared" ca="1" si="369"/>
        <v>3.0549999999999997</v>
      </c>
      <c r="T830" s="304">
        <f t="shared" ca="1" si="349"/>
        <v>29.969549999999998</v>
      </c>
      <c r="U830" s="311">
        <f t="shared" ca="1" si="350"/>
        <v>0</v>
      </c>
      <c r="V830" s="306">
        <f t="shared" ca="1" si="351"/>
        <v>1.2264051768022228</v>
      </c>
      <c r="W830" s="304">
        <f t="shared" ca="1" si="352"/>
        <v>26.564164113701199</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1.082707334827548</v>
      </c>
      <c r="AH830" s="304">
        <f t="shared" ca="1" si="376"/>
        <v>-8.695280180883028</v>
      </c>
    </row>
    <row r="831" spans="1:34" x14ac:dyDescent="0.2">
      <c r="A831" s="347">
        <f t="shared" ca="1" si="354"/>
        <v>1E-4</v>
      </c>
      <c r="B831" s="304">
        <f t="shared" ca="1" si="355"/>
        <v>31.945000000000057</v>
      </c>
      <c r="D831" s="306">
        <f t="shared" ca="1" si="356"/>
        <v>-0.70188571268871403</v>
      </c>
      <c r="E831" s="307">
        <f t="shared" ca="1" si="357"/>
        <v>-1.1430670208565221</v>
      </c>
      <c r="F831" s="304">
        <f t="shared" ca="1" si="358"/>
        <v>1.3413596713209879</v>
      </c>
      <c r="G831" s="306">
        <f t="shared" ca="1" si="359"/>
        <v>8.3018034197173769</v>
      </c>
      <c r="H831" s="307">
        <f t="shared" ca="1" si="360"/>
        <v>-102.5122197159034</v>
      </c>
      <c r="I831" s="304">
        <f t="shared" ca="1" si="361"/>
        <v>102.84782511604844</v>
      </c>
      <c r="J831" s="306">
        <f t="shared" ca="1" si="362"/>
        <v>706.74279346460708</v>
      </c>
      <c r="K831" s="307">
        <f t="shared" ca="1" si="363"/>
        <v>-11.4745070277402</v>
      </c>
      <c r="L831" s="304">
        <f t="shared" ca="1" si="348"/>
        <v>706.83593600331744</v>
      </c>
      <c r="M831" s="306">
        <f t="shared" ca="1" si="364"/>
        <v>-1.4899891229829727</v>
      </c>
      <c r="N831" s="304">
        <f t="shared" ca="1" si="365"/>
        <v>-85.370088267323311</v>
      </c>
      <c r="P831" s="310">
        <f t="shared" ca="1" si="366"/>
        <v>23</v>
      </c>
      <c r="Q831" s="304">
        <f t="shared" ca="1" si="367"/>
        <v>0</v>
      </c>
      <c r="R831" s="306">
        <f t="shared" ca="1" si="368"/>
        <v>0</v>
      </c>
      <c r="S831" s="307">
        <f t="shared" ca="1" si="369"/>
        <v>3.0549999999999997</v>
      </c>
      <c r="T831" s="304">
        <f t="shared" ca="1" si="349"/>
        <v>29.969549999999998</v>
      </c>
      <c r="U831" s="311">
        <f t="shared" ca="1" si="350"/>
        <v>0</v>
      </c>
      <c r="V831" s="306">
        <f t="shared" ca="1" si="351"/>
        <v>1.226406434017749</v>
      </c>
      <c r="W831" s="304">
        <f t="shared" ca="1" si="352"/>
        <v>26.564247273661909</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1.0826807232118387</v>
      </c>
      <c r="AH831" s="304">
        <f t="shared" ca="1" si="376"/>
        <v>-8.6953074021935191</v>
      </c>
    </row>
    <row r="832" spans="1:34" x14ac:dyDescent="0.2">
      <c r="A832" s="347">
        <f t="shared" ca="1" si="354"/>
        <v>1E-4</v>
      </c>
      <c r="B832" s="304">
        <f t="shared" ca="1" si="355"/>
        <v>31.945100000000057</v>
      </c>
      <c r="D832" s="306">
        <f t="shared" ca="1" si="356"/>
        <v>-0.70188123694822524</v>
      </c>
      <c r="E832" s="307">
        <f t="shared" ca="1" si="357"/>
        <v>-1.1430393483400429</v>
      </c>
      <c r="F832" s="304">
        <f t="shared" ca="1" si="358"/>
        <v>1.3413337476681935</v>
      </c>
      <c r="G832" s="306">
        <f t="shared" ca="1" si="359"/>
        <v>8.3017332315936816</v>
      </c>
      <c r="H832" s="307">
        <f t="shared" ca="1" si="360"/>
        <v>-102.51233401983824</v>
      </c>
      <c r="I832" s="304">
        <f t="shared" ca="1" si="361"/>
        <v>102.84793338149014</v>
      </c>
      <c r="J832" s="306">
        <f t="shared" ca="1" si="362"/>
        <v>706.74279346460708</v>
      </c>
      <c r="K832" s="307">
        <f t="shared" ca="1" si="363"/>
        <v>-11.484758255426987</v>
      </c>
      <c r="L832" s="304">
        <f t="shared" ca="1" si="348"/>
        <v>706.83610249218441</v>
      </c>
      <c r="M832" s="306">
        <f t="shared" ca="1" si="364"/>
        <v>-1.4899898929121376</v>
      </c>
      <c r="N832" s="304">
        <f t="shared" ca="1" si="365"/>
        <v>-85.370132381014983</v>
      </c>
      <c r="P832" s="310">
        <f t="shared" ca="1" si="366"/>
        <v>23</v>
      </c>
      <c r="Q832" s="304">
        <f t="shared" ca="1" si="367"/>
        <v>0</v>
      </c>
      <c r="R832" s="306">
        <f t="shared" ca="1" si="368"/>
        <v>0</v>
      </c>
      <c r="S832" s="307">
        <f t="shared" ca="1" si="369"/>
        <v>3.0549999999999997</v>
      </c>
      <c r="T832" s="304">
        <f t="shared" ca="1" si="349"/>
        <v>29.969549999999998</v>
      </c>
      <c r="U832" s="311">
        <f t="shared" ca="1" si="350"/>
        <v>0</v>
      </c>
      <c r="V832" s="306">
        <f t="shared" ca="1" si="351"/>
        <v>1.2264076912359674</v>
      </c>
      <c r="W832" s="304">
        <f t="shared" ca="1" si="352"/>
        <v>26.564330432479803</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1.0826541119579822</v>
      </c>
      <c r="AH832" s="304">
        <f t="shared" ca="1" si="376"/>
        <v>-8.6953346231299218</v>
      </c>
    </row>
    <row r="833" spans="1:34" x14ac:dyDescent="0.2">
      <c r="A833" s="347">
        <f t="shared" ca="1" si="354"/>
        <v>1E-4</v>
      </c>
      <c r="B833" s="304">
        <f t="shared" ca="1" si="355"/>
        <v>31.945200000000057</v>
      </c>
      <c r="D833" s="306">
        <f t="shared" ca="1" si="356"/>
        <v>-0.70187676120581466</v>
      </c>
      <c r="E833" s="307">
        <f t="shared" ca="1" si="357"/>
        <v>-1.1430116762038853</v>
      </c>
      <c r="F833" s="304">
        <f t="shared" ca="1" si="358"/>
        <v>1.341307824423305</v>
      </c>
      <c r="G833" s="306">
        <f t="shared" ca="1" si="359"/>
        <v>8.3016630439175607</v>
      </c>
      <c r="H833" s="307">
        <f t="shared" ca="1" si="360"/>
        <v>-102.51244832100585</v>
      </c>
      <c r="I833" s="304">
        <f t="shared" ca="1" si="361"/>
        <v>102.84804164427071</v>
      </c>
      <c r="J833" s="306">
        <f t="shared" ca="1" si="362"/>
        <v>706.74279346460708</v>
      </c>
      <c r="K833" s="307">
        <f t="shared" ca="1" si="363"/>
        <v>-11.49500949454403</v>
      </c>
      <c r="L833" s="304">
        <f t="shared" ca="1" si="348"/>
        <v>706.83626912987143</v>
      </c>
      <c r="M833" s="306">
        <f t="shared" ca="1" si="364"/>
        <v>-1.4899906628331723</v>
      </c>
      <c r="N833" s="304">
        <f t="shared" ca="1" si="365"/>
        <v>-85.370176494240823</v>
      </c>
      <c r="P833" s="310">
        <f t="shared" ca="1" si="366"/>
        <v>23</v>
      </c>
      <c r="Q833" s="304">
        <f t="shared" ca="1" si="367"/>
        <v>0</v>
      </c>
      <c r="R833" s="306">
        <f t="shared" ca="1" si="368"/>
        <v>0</v>
      </c>
      <c r="S833" s="307">
        <f t="shared" ca="1" si="369"/>
        <v>3.0549999999999997</v>
      </c>
      <c r="T833" s="304">
        <f t="shared" ca="1" si="349"/>
        <v>29.969549999999998</v>
      </c>
      <c r="U833" s="311">
        <f t="shared" ca="1" si="350"/>
        <v>0</v>
      </c>
      <c r="V833" s="306">
        <f t="shared" ca="1" si="351"/>
        <v>1.2264089484568763</v>
      </c>
      <c r="W833" s="304">
        <f t="shared" ca="1" si="352"/>
        <v>26.564413590154849</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1.0826275010659714</v>
      </c>
      <c r="AH833" s="304">
        <f t="shared" ca="1" si="376"/>
        <v>-8.6953618436922433</v>
      </c>
    </row>
    <row r="834" spans="1:34" x14ac:dyDescent="0.2">
      <c r="A834" s="347">
        <f t="shared" ca="1" si="354"/>
        <v>1E-4</v>
      </c>
      <c r="B834" s="304">
        <f t="shared" ca="1" si="355"/>
        <v>31.945300000000056</v>
      </c>
      <c r="D834" s="306">
        <f t="shared" ca="1" si="356"/>
        <v>-0.70187228546147762</v>
      </c>
      <c r="E834" s="307">
        <f t="shared" ca="1" si="357"/>
        <v>-1.1429840044480581</v>
      </c>
      <c r="F834" s="304">
        <f t="shared" ca="1" si="358"/>
        <v>1.3412819015863282</v>
      </c>
      <c r="G834" s="306">
        <f t="shared" ca="1" si="359"/>
        <v>8.3015928566890143</v>
      </c>
      <c r="H834" s="307">
        <f t="shared" ca="1" si="360"/>
        <v>-102.5125626194063</v>
      </c>
      <c r="I834" s="304">
        <f t="shared" ca="1" si="361"/>
        <v>102.84814990439024</v>
      </c>
      <c r="J834" s="306">
        <f t="shared" ca="1" si="362"/>
        <v>706.74279346460708</v>
      </c>
      <c r="K834" s="307">
        <f t="shared" ca="1" si="363"/>
        <v>-11.50526074509105</v>
      </c>
      <c r="L834" s="304">
        <f t="shared" ca="1" si="348"/>
        <v>706.8364359163786</v>
      </c>
      <c r="M834" s="306">
        <f t="shared" ca="1" si="364"/>
        <v>-1.4899914327460768</v>
      </c>
      <c r="N834" s="304">
        <f t="shared" ca="1" si="365"/>
        <v>-85.370220607000846</v>
      </c>
      <c r="P834" s="310">
        <f t="shared" ca="1" si="366"/>
        <v>23</v>
      </c>
      <c r="Q834" s="304">
        <f t="shared" ca="1" si="367"/>
        <v>0</v>
      </c>
      <c r="R834" s="306">
        <f t="shared" ca="1" si="368"/>
        <v>0</v>
      </c>
      <c r="S834" s="307">
        <f t="shared" ca="1" si="369"/>
        <v>3.0549999999999997</v>
      </c>
      <c r="T834" s="304">
        <f t="shared" ca="1" si="349"/>
        <v>29.969549999999998</v>
      </c>
      <c r="U834" s="311">
        <f t="shared" ca="1" si="350"/>
        <v>0</v>
      </c>
      <c r="V834" s="306">
        <f t="shared" ca="1" si="351"/>
        <v>1.2264102056804769</v>
      </c>
      <c r="W834" s="304">
        <f t="shared" ca="1" si="352"/>
        <v>26.564496746687087</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1.0826008905358169</v>
      </c>
      <c r="AH834" s="304">
        <f t="shared" ca="1" si="376"/>
        <v>-8.6953890638804747</v>
      </c>
    </row>
    <row r="835" spans="1:34" x14ac:dyDescent="0.2">
      <c r="A835" s="347">
        <f t="shared" ca="1" si="354"/>
        <v>1E-4</v>
      </c>
      <c r="B835" s="304">
        <f t="shared" ca="1" si="355"/>
        <v>31.945400000000056</v>
      </c>
      <c r="D835" s="306">
        <f t="shared" ca="1" si="356"/>
        <v>-0.70186780971521667</v>
      </c>
      <c r="E835" s="307">
        <f t="shared" ca="1" si="357"/>
        <v>-1.1429563330725472</v>
      </c>
      <c r="F835" s="304">
        <f t="shared" ca="1" si="358"/>
        <v>1.341255979157252</v>
      </c>
      <c r="G835" s="306">
        <f t="shared" ca="1" si="359"/>
        <v>8.3015226699080422</v>
      </c>
      <c r="H835" s="307">
        <f t="shared" ca="1" si="360"/>
        <v>-102.51267691503961</v>
      </c>
      <c r="I835" s="304">
        <f t="shared" ca="1" si="361"/>
        <v>102.84825816184876</v>
      </c>
      <c r="J835" s="306">
        <f t="shared" ca="1" si="362"/>
        <v>706.74279346460708</v>
      </c>
      <c r="K835" s="307">
        <f t="shared" ca="1" si="363"/>
        <v>-11.515512007067771</v>
      </c>
      <c r="L835" s="304">
        <f t="shared" ca="1" si="348"/>
        <v>706.83660285170663</v>
      </c>
      <c r="M835" s="306">
        <f t="shared" ca="1" si="364"/>
        <v>-1.4899922026508512</v>
      </c>
      <c r="N835" s="304">
        <f t="shared" ca="1" si="365"/>
        <v>-85.370264719295051</v>
      </c>
      <c r="P835" s="310">
        <f t="shared" ca="1" si="366"/>
        <v>23</v>
      </c>
      <c r="Q835" s="304">
        <f t="shared" ca="1" si="367"/>
        <v>0</v>
      </c>
      <c r="R835" s="306">
        <f t="shared" ca="1" si="368"/>
        <v>0</v>
      </c>
      <c r="S835" s="307">
        <f t="shared" ca="1" si="369"/>
        <v>3.0549999999999997</v>
      </c>
      <c r="T835" s="304">
        <f t="shared" ca="1" si="349"/>
        <v>29.969549999999998</v>
      </c>
      <c r="U835" s="311">
        <f t="shared" ca="1" si="350"/>
        <v>0</v>
      </c>
      <c r="V835" s="306">
        <f t="shared" ca="1" si="351"/>
        <v>1.2264114629067684</v>
      </c>
      <c r="W835" s="304">
        <f t="shared" ca="1" si="352"/>
        <v>26.564579902076527</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1.0825742803675062</v>
      </c>
      <c r="AH835" s="304">
        <f t="shared" ca="1" si="376"/>
        <v>-8.6954162836946285</v>
      </c>
    </row>
    <row r="836" spans="1:34" x14ac:dyDescent="0.2">
      <c r="A836" s="347">
        <f t="shared" ca="1" si="354"/>
        <v>1E-4</v>
      </c>
      <c r="B836" s="304">
        <f t="shared" ca="1" si="355"/>
        <v>31.945500000000056</v>
      </c>
      <c r="D836" s="306">
        <f t="shared" ca="1" si="356"/>
        <v>-0.70186333396703315</v>
      </c>
      <c r="E836" s="307">
        <f t="shared" ca="1" si="357"/>
        <v>-1.1429286620773542</v>
      </c>
      <c r="F836" s="304">
        <f t="shared" ca="1" si="358"/>
        <v>1.3412300571360791</v>
      </c>
      <c r="G836" s="306">
        <f t="shared" ca="1" si="359"/>
        <v>8.3014524835746464</v>
      </c>
      <c r="H836" s="307">
        <f t="shared" ca="1" si="360"/>
        <v>-102.51279120790582</v>
      </c>
      <c r="I836" s="304">
        <f t="shared" ca="1" si="361"/>
        <v>102.84836641664631</v>
      </c>
      <c r="J836" s="306">
        <f t="shared" ca="1" si="362"/>
        <v>706.74279346460708</v>
      </c>
      <c r="K836" s="307">
        <f t="shared" ca="1" si="363"/>
        <v>-11.525763280473919</v>
      </c>
      <c r="L836" s="304">
        <f t="shared" ref="L836:L899" ca="1" si="377">SQRT(pos_x^2+pos_z^2)</f>
        <v>706.83676993585573</v>
      </c>
      <c r="M836" s="306">
        <f t="shared" ca="1" si="364"/>
        <v>-1.4899929725474954</v>
      </c>
      <c r="N836" s="304">
        <f t="shared" ca="1" si="365"/>
        <v>-85.370308831123424</v>
      </c>
      <c r="P836" s="310">
        <f t="shared" ca="1" si="366"/>
        <v>23</v>
      </c>
      <c r="Q836" s="304">
        <f t="shared" ca="1" si="367"/>
        <v>0</v>
      </c>
      <c r="R836" s="306">
        <f t="shared" ca="1" si="368"/>
        <v>0</v>
      </c>
      <c r="S836" s="307">
        <f t="shared" ca="1" si="369"/>
        <v>3.0549999999999997</v>
      </c>
      <c r="T836" s="304">
        <f t="shared" ref="T836:T899" ca="1" si="378">m*g</f>
        <v>29.969549999999998</v>
      </c>
      <c r="U836" s="311">
        <f t="shared" ref="U836:U899" ca="1" si="379">IF(pos_xz&lt;L_rampe,Poids*COS(Beta),0)</f>
        <v>0</v>
      </c>
      <c r="V836" s="306">
        <f t="shared" ref="V836:V899" ca="1" si="380">Rho_moyen*(20000-Alt_rampe-pos_z)/(20000+Alt_rampe+pos_z)</f>
        <v>1.2264127201357515</v>
      </c>
      <c r="W836" s="304">
        <f t="shared" ref="W836:W899" ca="1" si="381">1/2*Rho*Sref*Cx*vit_xz^2</f>
        <v>26.564663056323187</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1.0825476705610377</v>
      </c>
      <c r="AH836" s="304">
        <f t="shared" ca="1" si="376"/>
        <v>-8.6954435031347064</v>
      </c>
    </row>
    <row r="837" spans="1:34" x14ac:dyDescent="0.2">
      <c r="A837" s="347">
        <f t="shared" ref="A837:A900" ca="1" si="383">IF(B836+0.01&lt;=T_ini+ROUNDUP(Temps_fin_propu,0), 0.01, IF(K836&gt;0, 0.1, 0.0001))</f>
        <v>1E-4</v>
      </c>
      <c r="B837" s="304">
        <f t="shared" ref="B837:B900" ca="1" si="384">B836+pas</f>
        <v>31.945600000000056</v>
      </c>
      <c r="D837" s="306">
        <f t="shared" ref="D837:D900" ca="1" si="385">IF(AND(L836&lt;L_rampe,Poussee&lt;Poids*SIN(M836)),0,(-W836+Poussee)/m*COS(M836)-U836/m*SIN(M836))</f>
        <v>-0.70185885821692973</v>
      </c>
      <c r="E837" s="307">
        <f t="shared" ref="E837:E900" ca="1" si="386">IF(AND(L836&lt;L_rampe,Poussee&lt;Poids*SIN(M836)),0,(-W836+Poussee)/m*SIN(M836)+U836/m*COS(M836)-Poids/m)</f>
        <v>-1.1429009914624668</v>
      </c>
      <c r="F837" s="304">
        <f t="shared" ref="F837:F900" ca="1" si="387">SQRT(acc_x^2+acc_z^2)</f>
        <v>1.3412041355228002</v>
      </c>
      <c r="G837" s="306">
        <f t="shared" ref="G837:G900" ca="1" si="388">G836+acc_x*pas</f>
        <v>8.301382297688825</v>
      </c>
      <c r="H837" s="307">
        <f t="shared" ref="H837:H900" ca="1" si="389">H836+acc_z*pas</f>
        <v>-102.51290549800497</v>
      </c>
      <c r="I837" s="304">
        <f t="shared" ref="I837:I900" ca="1" si="390">SQRT(vit_x^2+vit_z^2)</f>
        <v>102.8484746687829</v>
      </c>
      <c r="J837" s="306">
        <f t="shared" ref="J837:J900" ca="1" si="391">J836+0.5*(vit_x+G836)*pas*(K836&gt;=0)</f>
        <v>706.74279346460708</v>
      </c>
      <c r="K837" s="307">
        <f t="shared" ref="K837:K900" ca="1" si="392">K836+0.5*(vit_z+H836)*pas</f>
        <v>-11.536014565309214</v>
      </c>
      <c r="L837" s="304">
        <f t="shared" ca="1" si="377"/>
        <v>706.83693716882624</v>
      </c>
      <c r="M837" s="306">
        <f t="shared" ref="M837:M900" ca="1" si="393">IF(AND(L836&gt;L_rampe,G837&gt;0),ATAN2(G837,H837),$M$4)</f>
        <v>-1.4899937424360099</v>
      </c>
      <c r="N837" s="304">
        <f t="shared" ref="N837:N900" ca="1" si="394">DEGREES(Beta)</f>
        <v>-85.370352942485994</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3.0549999999999997</v>
      </c>
      <c r="T837" s="304">
        <f t="shared" ca="1" si="378"/>
        <v>29.969549999999998</v>
      </c>
      <c r="U837" s="311">
        <f t="shared" ca="1" si="379"/>
        <v>0</v>
      </c>
      <c r="V837" s="306">
        <f t="shared" ca="1" si="380"/>
        <v>1.2264139773674259</v>
      </c>
      <c r="W837" s="304">
        <f t="shared" ca="1" si="381"/>
        <v>26.564746209427049</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1.0825210611164042</v>
      </c>
      <c r="AH837" s="304">
        <f t="shared" ref="AH837:AH900" ca="1" si="405">IF(AND(L836&lt;L_rampe,Poussee&lt;Poids*SIN(M836)), g*SIN(M836), (-W836+Poussee)/m)</f>
        <v>-8.6954707222007173</v>
      </c>
    </row>
    <row r="838" spans="1:34" x14ac:dyDescent="0.2">
      <c r="A838" s="347">
        <f t="shared" ca="1" si="383"/>
        <v>1E-4</v>
      </c>
      <c r="B838" s="304">
        <f t="shared" ca="1" si="384"/>
        <v>31.945700000000055</v>
      </c>
      <c r="D838" s="306">
        <f t="shared" ca="1" si="385"/>
        <v>-0.70185438246490317</v>
      </c>
      <c r="E838" s="307">
        <f t="shared" ca="1" si="386"/>
        <v>-1.1428733212278974</v>
      </c>
      <c r="F838" s="304">
        <f t="shared" ca="1" si="387"/>
        <v>1.3411782143174245</v>
      </c>
      <c r="G838" s="306">
        <f t="shared" ca="1" si="388"/>
        <v>8.301312112250578</v>
      </c>
      <c r="H838" s="307">
        <f t="shared" ca="1" si="389"/>
        <v>-102.51301978533709</v>
      </c>
      <c r="I838" s="304">
        <f t="shared" ca="1" si="390"/>
        <v>102.8485829182586</v>
      </c>
      <c r="J838" s="306">
        <f t="shared" ca="1" si="391"/>
        <v>706.74279346460708</v>
      </c>
      <c r="K838" s="307">
        <f t="shared" ca="1" si="392"/>
        <v>-11.546265861573382</v>
      </c>
      <c r="L838" s="304">
        <f t="shared" ca="1" si="377"/>
        <v>706.83710455061873</v>
      </c>
      <c r="M838" s="306">
        <f t="shared" ca="1" si="393"/>
        <v>-1.4899945123163945</v>
      </c>
      <c r="N838" s="304">
        <f t="shared" ca="1" si="394"/>
        <v>-85.37039705338276</v>
      </c>
      <c r="P838" s="310">
        <f t="shared" ca="1" si="395"/>
        <v>23</v>
      </c>
      <c r="Q838" s="304">
        <f t="shared" ca="1" si="396"/>
        <v>0</v>
      </c>
      <c r="R838" s="306">
        <f t="shared" ca="1" si="397"/>
        <v>0</v>
      </c>
      <c r="S838" s="307">
        <f t="shared" ca="1" si="398"/>
        <v>3.0549999999999997</v>
      </c>
      <c r="T838" s="304">
        <f t="shared" ca="1" si="378"/>
        <v>29.969549999999998</v>
      </c>
      <c r="U838" s="311">
        <f t="shared" ca="1" si="379"/>
        <v>0</v>
      </c>
      <c r="V838" s="306">
        <f t="shared" ca="1" si="380"/>
        <v>1.2264152346017911</v>
      </c>
      <c r="W838" s="304">
        <f t="shared" ca="1" si="381"/>
        <v>26.564829361388153</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1.0824944520336111</v>
      </c>
      <c r="AH838" s="304">
        <f t="shared" ca="1" si="405"/>
        <v>-8.6954979408926523</v>
      </c>
    </row>
    <row r="839" spans="1:34" x14ac:dyDescent="0.2">
      <c r="A839" s="347">
        <f t="shared" ca="1" si="383"/>
        <v>1E-4</v>
      </c>
      <c r="B839" s="304">
        <f t="shared" ca="1" si="384"/>
        <v>31.945800000000055</v>
      </c>
      <c r="D839" s="306">
        <f t="shared" ca="1" si="385"/>
        <v>-0.70184990671095804</v>
      </c>
      <c r="E839" s="307">
        <f t="shared" ca="1" si="386"/>
        <v>-1.1428456513736265</v>
      </c>
      <c r="F839" s="304">
        <f t="shared" ca="1" si="387"/>
        <v>1.3411522935199376</v>
      </c>
      <c r="G839" s="306">
        <f t="shared" ca="1" si="388"/>
        <v>8.3012419272599072</v>
      </c>
      <c r="H839" s="307">
        <f t="shared" ca="1" si="389"/>
        <v>-102.51313406990224</v>
      </c>
      <c r="I839" s="304">
        <f t="shared" ca="1" si="390"/>
        <v>102.8486911650734</v>
      </c>
      <c r="J839" s="306">
        <f t="shared" ca="1" si="391"/>
        <v>706.74279346460708</v>
      </c>
      <c r="K839" s="307">
        <f t="shared" ca="1" si="392"/>
        <v>-11.556517169266144</v>
      </c>
      <c r="L839" s="304">
        <f t="shared" ca="1" si="377"/>
        <v>706.83727208123355</v>
      </c>
      <c r="M839" s="306">
        <f t="shared" ca="1" si="393"/>
        <v>-1.4899952821886495</v>
      </c>
      <c r="N839" s="304">
        <f t="shared" ca="1" si="394"/>
        <v>-85.370441163813737</v>
      </c>
      <c r="P839" s="310">
        <f t="shared" ca="1" si="395"/>
        <v>23</v>
      </c>
      <c r="Q839" s="304">
        <f t="shared" ca="1" si="396"/>
        <v>0</v>
      </c>
      <c r="R839" s="306">
        <f t="shared" ca="1" si="397"/>
        <v>0</v>
      </c>
      <c r="S839" s="307">
        <f t="shared" ca="1" si="398"/>
        <v>3.0549999999999997</v>
      </c>
      <c r="T839" s="304">
        <f t="shared" ca="1" si="378"/>
        <v>29.969549999999998</v>
      </c>
      <c r="U839" s="311">
        <f t="shared" ca="1" si="379"/>
        <v>0</v>
      </c>
      <c r="V839" s="306">
        <f t="shared" ca="1" si="380"/>
        <v>1.2264164918388478</v>
      </c>
      <c r="W839" s="304">
        <f t="shared" ca="1" si="381"/>
        <v>26.564912512206487</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1.0824678433126493</v>
      </c>
      <c r="AH839" s="304">
        <f t="shared" ca="1" si="405"/>
        <v>-8.6955251592105256</v>
      </c>
    </row>
    <row r="840" spans="1:34" x14ac:dyDescent="0.2">
      <c r="A840" s="347">
        <f t="shared" ca="1" si="383"/>
        <v>1E-4</v>
      </c>
      <c r="B840" s="304">
        <f t="shared" ca="1" si="384"/>
        <v>31.945900000000055</v>
      </c>
      <c r="D840" s="306">
        <f t="shared" ca="1" si="385"/>
        <v>-0.70184543095509178</v>
      </c>
      <c r="E840" s="307">
        <f t="shared" ca="1" si="386"/>
        <v>-1.1428179818996629</v>
      </c>
      <c r="F840" s="304">
        <f t="shared" ca="1" si="387"/>
        <v>1.3411263731303462</v>
      </c>
      <c r="G840" s="306">
        <f t="shared" ca="1" si="388"/>
        <v>8.3011717427168108</v>
      </c>
      <c r="H840" s="307">
        <f t="shared" ca="1" si="389"/>
        <v>-102.51324835170043</v>
      </c>
      <c r="I840" s="304">
        <f t="shared" ca="1" si="390"/>
        <v>102.84879940922737</v>
      </c>
      <c r="J840" s="306">
        <f t="shared" ca="1" si="391"/>
        <v>706.74279346460708</v>
      </c>
      <c r="K840" s="307">
        <f t="shared" ca="1" si="392"/>
        <v>-11.566768488387224</v>
      </c>
      <c r="L840" s="304">
        <f t="shared" ca="1" si="377"/>
        <v>706.83743976067103</v>
      </c>
      <c r="M840" s="306">
        <f t="shared" ca="1" si="393"/>
        <v>-1.4899960520527749</v>
      </c>
      <c r="N840" s="304">
        <f t="shared" ca="1" si="394"/>
        <v>-85.370485273778925</v>
      </c>
      <c r="P840" s="310">
        <f t="shared" ca="1" si="395"/>
        <v>23</v>
      </c>
      <c r="Q840" s="304">
        <f t="shared" ca="1" si="396"/>
        <v>0</v>
      </c>
      <c r="R840" s="306">
        <f t="shared" ca="1" si="397"/>
        <v>0</v>
      </c>
      <c r="S840" s="307">
        <f t="shared" ca="1" si="398"/>
        <v>3.0549999999999997</v>
      </c>
      <c r="T840" s="304">
        <f t="shared" ca="1" si="378"/>
        <v>29.969549999999998</v>
      </c>
      <c r="U840" s="311">
        <f t="shared" ca="1" si="379"/>
        <v>0</v>
      </c>
      <c r="V840" s="306">
        <f t="shared" ca="1" si="380"/>
        <v>1.2264177490785959</v>
      </c>
      <c r="W840" s="304">
        <f t="shared" ca="1" si="381"/>
        <v>26.564995661882069</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1.0824412349535173</v>
      </c>
      <c r="AH840" s="304">
        <f t="shared" ca="1" si="405"/>
        <v>-8.6955523771543337</v>
      </c>
    </row>
    <row r="841" spans="1:34" x14ac:dyDescent="0.2">
      <c r="A841" s="347">
        <f t="shared" ca="1" si="383"/>
        <v>1E-4</v>
      </c>
      <c r="B841" s="304">
        <f t="shared" ca="1" si="384"/>
        <v>31.946000000000055</v>
      </c>
      <c r="D841" s="306">
        <f t="shared" ca="1" si="385"/>
        <v>-0.70184095519730838</v>
      </c>
      <c r="E841" s="307">
        <f t="shared" ca="1" si="386"/>
        <v>-1.1427903128059977</v>
      </c>
      <c r="F841" s="304">
        <f t="shared" ca="1" si="387"/>
        <v>1.3411004531486448</v>
      </c>
      <c r="G841" s="306">
        <f t="shared" ca="1" si="388"/>
        <v>8.3011015586212906</v>
      </c>
      <c r="H841" s="307">
        <f t="shared" ca="1" si="389"/>
        <v>-102.51336263073171</v>
      </c>
      <c r="I841" s="304">
        <f t="shared" ca="1" si="390"/>
        <v>102.84890765072055</v>
      </c>
      <c r="J841" s="306">
        <f t="shared" ca="1" si="391"/>
        <v>706.74279346460708</v>
      </c>
      <c r="K841" s="307">
        <f t="shared" ca="1" si="392"/>
        <v>-11.577019818936344</v>
      </c>
      <c r="L841" s="304">
        <f t="shared" ca="1" si="377"/>
        <v>706.83760758893152</v>
      </c>
      <c r="M841" s="306">
        <f t="shared" ca="1" si="393"/>
        <v>-1.4899968219087709</v>
      </c>
      <c r="N841" s="304">
        <f t="shared" ca="1" si="394"/>
        <v>-85.370529383278324</v>
      </c>
      <c r="P841" s="310">
        <f t="shared" ca="1" si="395"/>
        <v>23</v>
      </c>
      <c r="Q841" s="304">
        <f t="shared" ca="1" si="396"/>
        <v>0</v>
      </c>
      <c r="R841" s="306">
        <f t="shared" ca="1" si="397"/>
        <v>0</v>
      </c>
      <c r="S841" s="307">
        <f t="shared" ca="1" si="398"/>
        <v>3.0549999999999997</v>
      </c>
      <c r="T841" s="304">
        <f t="shared" ca="1" si="378"/>
        <v>29.969549999999998</v>
      </c>
      <c r="U841" s="311">
        <f t="shared" ca="1" si="379"/>
        <v>0</v>
      </c>
      <c r="V841" s="306">
        <f t="shared" ca="1" si="380"/>
        <v>1.2264190063210347</v>
      </c>
      <c r="W841" s="304">
        <f t="shared" ca="1" si="381"/>
        <v>26.565078810414917</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1.0824146269562149</v>
      </c>
      <c r="AH841" s="304">
        <f t="shared" ca="1" si="405"/>
        <v>-8.6955795947240819</v>
      </c>
    </row>
    <row r="842" spans="1:34" x14ac:dyDescent="0.2">
      <c r="A842" s="347">
        <f t="shared" ca="1" si="383"/>
        <v>1E-4</v>
      </c>
      <c r="B842" s="304">
        <f t="shared" ca="1" si="384"/>
        <v>31.946100000000055</v>
      </c>
      <c r="D842" s="306">
        <f t="shared" ca="1" si="385"/>
        <v>-0.70183647943760596</v>
      </c>
      <c r="E842" s="307">
        <f t="shared" ca="1" si="386"/>
        <v>-1.1427626440926257</v>
      </c>
      <c r="F842" s="304">
        <f t="shared" ca="1" si="387"/>
        <v>1.341074533574828</v>
      </c>
      <c r="G842" s="306">
        <f t="shared" ca="1" si="388"/>
        <v>8.3010313749733466</v>
      </c>
      <c r="H842" s="307">
        <f t="shared" ca="1" si="389"/>
        <v>-102.51347690699612</v>
      </c>
      <c r="I842" s="304">
        <f t="shared" ca="1" si="390"/>
        <v>102.84901588955297</v>
      </c>
      <c r="J842" s="306">
        <f t="shared" ca="1" si="391"/>
        <v>706.74279346460708</v>
      </c>
      <c r="K842" s="307">
        <f t="shared" ca="1" si="392"/>
        <v>-11.587271160913231</v>
      </c>
      <c r="L842" s="304">
        <f t="shared" ca="1" si="377"/>
        <v>706.83777556601547</v>
      </c>
      <c r="M842" s="306">
        <f t="shared" ca="1" si="393"/>
        <v>-1.4899975917566375</v>
      </c>
      <c r="N842" s="304">
        <f t="shared" ca="1" si="394"/>
        <v>-85.370573492311948</v>
      </c>
      <c r="P842" s="310">
        <f t="shared" ca="1" si="395"/>
        <v>23</v>
      </c>
      <c r="Q842" s="304">
        <f t="shared" ca="1" si="396"/>
        <v>0</v>
      </c>
      <c r="R842" s="306">
        <f t="shared" ca="1" si="397"/>
        <v>0</v>
      </c>
      <c r="S842" s="307">
        <f t="shared" ca="1" si="398"/>
        <v>3.0549999999999997</v>
      </c>
      <c r="T842" s="304">
        <f t="shared" ca="1" si="378"/>
        <v>29.969549999999998</v>
      </c>
      <c r="U842" s="311">
        <f t="shared" ca="1" si="379"/>
        <v>0</v>
      </c>
      <c r="V842" s="306">
        <f t="shared" ca="1" si="380"/>
        <v>1.226420263566165</v>
      </c>
      <c r="W842" s="304">
        <f t="shared" ca="1" si="381"/>
        <v>26.565161957805032</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1.0823880193207316</v>
      </c>
      <c r="AH842" s="304">
        <f t="shared" ca="1" si="405"/>
        <v>-8.6956068119197774</v>
      </c>
    </row>
    <row r="843" spans="1:34" x14ac:dyDescent="0.2">
      <c r="A843" s="347">
        <f t="shared" ca="1" si="383"/>
        <v>1E-4</v>
      </c>
      <c r="B843" s="304">
        <f t="shared" ca="1" si="384"/>
        <v>31.946200000000054</v>
      </c>
      <c r="D843" s="306">
        <f t="shared" ca="1" si="385"/>
        <v>-0.70183200367598797</v>
      </c>
      <c r="E843" s="307">
        <f t="shared" ca="1" si="386"/>
        <v>-1.1427349757595469</v>
      </c>
      <c r="F843" s="304">
        <f t="shared" ca="1" si="387"/>
        <v>1.3410486144088976</v>
      </c>
      <c r="G843" s="306">
        <f t="shared" ca="1" si="388"/>
        <v>8.3009611917729789</v>
      </c>
      <c r="H843" s="307">
        <f t="shared" ca="1" si="389"/>
        <v>-102.51359118049369</v>
      </c>
      <c r="I843" s="304">
        <f t="shared" ca="1" si="390"/>
        <v>102.84912412572464</v>
      </c>
      <c r="J843" s="306">
        <f t="shared" ca="1" si="391"/>
        <v>706.74279346460708</v>
      </c>
      <c r="K843" s="307">
        <f t="shared" ca="1" si="392"/>
        <v>-11.597522514317605</v>
      </c>
      <c r="L843" s="304">
        <f t="shared" ca="1" si="377"/>
        <v>706.83794369192321</v>
      </c>
      <c r="M843" s="306">
        <f t="shared" ca="1" si="393"/>
        <v>-1.489998361596375</v>
      </c>
      <c r="N843" s="304">
        <f t="shared" ca="1" si="394"/>
        <v>-85.370617600879811</v>
      </c>
      <c r="P843" s="310">
        <f t="shared" ca="1" si="395"/>
        <v>23</v>
      </c>
      <c r="Q843" s="304">
        <f t="shared" ca="1" si="396"/>
        <v>0</v>
      </c>
      <c r="R843" s="306">
        <f t="shared" ca="1" si="397"/>
        <v>0</v>
      </c>
      <c r="S843" s="307">
        <f t="shared" ca="1" si="398"/>
        <v>3.0549999999999997</v>
      </c>
      <c r="T843" s="304">
        <f t="shared" ca="1" si="378"/>
        <v>29.969549999999998</v>
      </c>
      <c r="U843" s="311">
        <f t="shared" ca="1" si="379"/>
        <v>0</v>
      </c>
      <c r="V843" s="306">
        <f t="shared" ca="1" si="380"/>
        <v>1.2264215208139866</v>
      </c>
      <c r="W843" s="304">
        <f t="shared" ca="1" si="381"/>
        <v>26.565245104052433</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1.0823614120470726</v>
      </c>
      <c r="AH843" s="304">
        <f t="shared" ca="1" si="405"/>
        <v>-8.6956340287414182</v>
      </c>
    </row>
    <row r="844" spans="1:34" x14ac:dyDescent="0.2">
      <c r="A844" s="347">
        <f t="shared" ca="1" si="383"/>
        <v>1E-4</v>
      </c>
      <c r="B844" s="304">
        <f t="shared" ca="1" si="384"/>
        <v>31.946300000000054</v>
      </c>
      <c r="D844" s="306">
        <f t="shared" ca="1" si="385"/>
        <v>-0.70182752791245262</v>
      </c>
      <c r="E844" s="307">
        <f t="shared" ca="1" si="386"/>
        <v>-1.1427073078067558</v>
      </c>
      <c r="F844" s="304">
        <f t="shared" ca="1" si="387"/>
        <v>1.3410226956508484</v>
      </c>
      <c r="G844" s="306">
        <f t="shared" ca="1" si="388"/>
        <v>8.3008910090201873</v>
      </c>
      <c r="H844" s="307">
        <f t="shared" ca="1" si="389"/>
        <v>-102.51370545122447</v>
      </c>
      <c r="I844" s="304">
        <f t="shared" ca="1" si="390"/>
        <v>102.84923235923561</v>
      </c>
      <c r="J844" s="306">
        <f t="shared" ca="1" si="391"/>
        <v>706.74279346460708</v>
      </c>
      <c r="K844" s="307">
        <f t="shared" ca="1" si="392"/>
        <v>-11.607773879149191</v>
      </c>
      <c r="L844" s="304">
        <f t="shared" ca="1" si="377"/>
        <v>706.83811196665511</v>
      </c>
      <c r="M844" s="306">
        <f t="shared" ca="1" si="393"/>
        <v>-1.4899991314279835</v>
      </c>
      <c r="N844" s="304">
        <f t="shared" ca="1" si="394"/>
        <v>-85.370661708981913</v>
      </c>
      <c r="P844" s="310">
        <f t="shared" ca="1" si="395"/>
        <v>23</v>
      </c>
      <c r="Q844" s="304">
        <f t="shared" ca="1" si="396"/>
        <v>0</v>
      </c>
      <c r="R844" s="306">
        <f t="shared" ca="1" si="397"/>
        <v>0</v>
      </c>
      <c r="S844" s="307">
        <f t="shared" ca="1" si="398"/>
        <v>3.0549999999999997</v>
      </c>
      <c r="T844" s="304">
        <f t="shared" ca="1" si="378"/>
        <v>29.969549999999998</v>
      </c>
      <c r="U844" s="311">
        <f t="shared" ca="1" si="379"/>
        <v>0</v>
      </c>
      <c r="V844" s="306">
        <f t="shared" ca="1" si="380"/>
        <v>1.2264227780644985</v>
      </c>
      <c r="W844" s="304">
        <f t="shared" ca="1" si="381"/>
        <v>26.565328249157094</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1.0823348051352273</v>
      </c>
      <c r="AH844" s="304">
        <f t="shared" ca="1" si="405"/>
        <v>-8.6956612451890134</v>
      </c>
    </row>
    <row r="845" spans="1:34" x14ac:dyDescent="0.2">
      <c r="A845" s="347">
        <f t="shared" ca="1" si="383"/>
        <v>1E-4</v>
      </c>
      <c r="B845" s="304">
        <f t="shared" ca="1" si="384"/>
        <v>31.946400000000054</v>
      </c>
      <c r="D845" s="306">
        <f t="shared" ca="1" si="385"/>
        <v>-0.7018230521470008</v>
      </c>
      <c r="E845" s="307">
        <f t="shared" ca="1" si="386"/>
        <v>-1.1426796402342578</v>
      </c>
      <c r="F845" s="304">
        <f t="shared" ca="1" si="387"/>
        <v>1.3409967773006857</v>
      </c>
      <c r="G845" s="306">
        <f t="shared" ca="1" si="388"/>
        <v>8.3008208267149719</v>
      </c>
      <c r="H845" s="307">
        <f t="shared" ca="1" si="389"/>
        <v>-102.51381971918849</v>
      </c>
      <c r="I845" s="304">
        <f t="shared" ca="1" si="390"/>
        <v>102.84934059008596</v>
      </c>
      <c r="J845" s="306">
        <f t="shared" ca="1" si="391"/>
        <v>706.74279346460708</v>
      </c>
      <c r="K845" s="307">
        <f t="shared" ca="1" si="392"/>
        <v>-11.618025255407712</v>
      </c>
      <c r="L845" s="304">
        <f t="shared" ca="1" si="377"/>
        <v>706.83828039021171</v>
      </c>
      <c r="M845" s="306">
        <f t="shared" ca="1" si="393"/>
        <v>-1.4899999012514626</v>
      </c>
      <c r="N845" s="304">
        <f t="shared" ca="1" si="394"/>
        <v>-85.370705816618241</v>
      </c>
      <c r="P845" s="310">
        <f t="shared" ca="1" si="395"/>
        <v>23</v>
      </c>
      <c r="Q845" s="304">
        <f t="shared" ca="1" si="396"/>
        <v>0</v>
      </c>
      <c r="R845" s="306">
        <f t="shared" ca="1" si="397"/>
        <v>0</v>
      </c>
      <c r="S845" s="307">
        <f t="shared" ca="1" si="398"/>
        <v>3.0549999999999997</v>
      </c>
      <c r="T845" s="304">
        <f t="shared" ca="1" si="378"/>
        <v>29.969549999999998</v>
      </c>
      <c r="U845" s="311">
        <f t="shared" ca="1" si="379"/>
        <v>0</v>
      </c>
      <c r="V845" s="306">
        <f t="shared" ca="1" si="380"/>
        <v>1.2264240353177018</v>
      </c>
      <c r="W845" s="304">
        <f t="shared" ca="1" si="381"/>
        <v>26.565411393119085</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1.0823081985852063</v>
      </c>
      <c r="AH845" s="304">
        <f t="shared" ca="1" si="405"/>
        <v>-8.6956884612625522</v>
      </c>
    </row>
    <row r="846" spans="1:34" x14ac:dyDescent="0.2">
      <c r="A846" s="347">
        <f t="shared" ca="1" si="383"/>
        <v>1E-4</v>
      </c>
      <c r="B846" s="304">
        <f t="shared" ca="1" si="384"/>
        <v>31.946500000000054</v>
      </c>
      <c r="D846" s="306">
        <f t="shared" ca="1" si="385"/>
        <v>-0.70181857637963763</v>
      </c>
      <c r="E846" s="307">
        <f t="shared" ca="1" si="386"/>
        <v>-1.1426519730420335</v>
      </c>
      <c r="F846" s="304">
        <f t="shared" ca="1" si="387"/>
        <v>1.3409708593583953</v>
      </c>
      <c r="G846" s="306">
        <f t="shared" ca="1" si="388"/>
        <v>8.3007506448573345</v>
      </c>
      <c r="H846" s="307">
        <f t="shared" ca="1" si="389"/>
        <v>-102.5139339843858</v>
      </c>
      <c r="I846" s="304">
        <f t="shared" ca="1" si="390"/>
        <v>102.84944881827569</v>
      </c>
      <c r="J846" s="306">
        <f t="shared" ca="1" si="391"/>
        <v>706.74279346460708</v>
      </c>
      <c r="K846" s="307">
        <f t="shared" ca="1" si="392"/>
        <v>-11.628276643092891</v>
      </c>
      <c r="L846" s="304">
        <f t="shared" ca="1" si="377"/>
        <v>706.83844896259325</v>
      </c>
      <c r="M846" s="306">
        <f t="shared" ca="1" si="393"/>
        <v>-1.4900006710668132</v>
      </c>
      <c r="N846" s="304">
        <f t="shared" ca="1" si="394"/>
        <v>-85.370749923788836</v>
      </c>
      <c r="P846" s="310">
        <f t="shared" ca="1" si="395"/>
        <v>23</v>
      </c>
      <c r="Q846" s="304">
        <f t="shared" ca="1" si="396"/>
        <v>0</v>
      </c>
      <c r="R846" s="306">
        <f t="shared" ca="1" si="397"/>
        <v>0</v>
      </c>
      <c r="S846" s="307">
        <f t="shared" ca="1" si="398"/>
        <v>3.0549999999999997</v>
      </c>
      <c r="T846" s="304">
        <f t="shared" ca="1" si="378"/>
        <v>29.969549999999998</v>
      </c>
      <c r="U846" s="311">
        <f t="shared" ca="1" si="379"/>
        <v>0</v>
      </c>
      <c r="V846" s="306">
        <f t="shared" ca="1" si="380"/>
        <v>1.2264252925735961</v>
      </c>
      <c r="W846" s="304">
        <f t="shared" ca="1" si="381"/>
        <v>26.565494535938381</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1.0822815923969884</v>
      </c>
      <c r="AH846" s="304">
        <f t="shared" ca="1" si="405"/>
        <v>-8.6957156769620578</v>
      </c>
    </row>
    <row r="847" spans="1:34" x14ac:dyDescent="0.2">
      <c r="A847" s="347">
        <f t="shared" ca="1" si="383"/>
        <v>1E-4</v>
      </c>
      <c r="B847" s="304">
        <f t="shared" ca="1" si="384"/>
        <v>31.946600000000053</v>
      </c>
      <c r="D847" s="306">
        <f t="shared" ca="1" si="385"/>
        <v>-0.70181410061035865</v>
      </c>
      <c r="E847" s="307">
        <f t="shared" ca="1" si="386"/>
        <v>-1.1426243062300898</v>
      </c>
      <c r="F847" s="304">
        <f t="shared" ca="1" si="387"/>
        <v>1.3409449418239814</v>
      </c>
      <c r="G847" s="306">
        <f t="shared" ca="1" si="388"/>
        <v>8.3006804634472733</v>
      </c>
      <c r="H847" s="307">
        <f t="shared" ca="1" si="389"/>
        <v>-102.51404824681643</v>
      </c>
      <c r="I847" s="304">
        <f t="shared" ca="1" si="390"/>
        <v>102.84955704380482</v>
      </c>
      <c r="J847" s="306">
        <f t="shared" ca="1" si="391"/>
        <v>706.74279346460708</v>
      </c>
      <c r="K847" s="307">
        <f t="shared" ca="1" si="392"/>
        <v>-11.638528042204451</v>
      </c>
      <c r="L847" s="304">
        <f t="shared" ca="1" si="377"/>
        <v>706.83861768380018</v>
      </c>
      <c r="M847" s="306">
        <f t="shared" ca="1" si="393"/>
        <v>-1.490001440874035</v>
      </c>
      <c r="N847" s="304">
        <f t="shared" ca="1" si="394"/>
        <v>-85.37079403049367</v>
      </c>
      <c r="P847" s="310">
        <f t="shared" ca="1" si="395"/>
        <v>23</v>
      </c>
      <c r="Q847" s="304">
        <f t="shared" ca="1" si="396"/>
        <v>0</v>
      </c>
      <c r="R847" s="306">
        <f t="shared" ca="1" si="397"/>
        <v>0</v>
      </c>
      <c r="S847" s="307">
        <f t="shared" ca="1" si="398"/>
        <v>3.0549999999999997</v>
      </c>
      <c r="T847" s="304">
        <f t="shared" ca="1" si="378"/>
        <v>29.969549999999998</v>
      </c>
      <c r="U847" s="311">
        <f t="shared" ca="1" si="379"/>
        <v>0</v>
      </c>
      <c r="V847" s="306">
        <f t="shared" ca="1" si="380"/>
        <v>1.2264265498321814</v>
      </c>
      <c r="W847" s="304">
        <f t="shared" ca="1" si="381"/>
        <v>26.565577677614993</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1.0822549865705806</v>
      </c>
      <c r="AH847" s="304">
        <f t="shared" ca="1" si="405"/>
        <v>-8.6957428922875231</v>
      </c>
    </row>
    <row r="848" spans="1:34" x14ac:dyDescent="0.2">
      <c r="A848" s="347">
        <f t="shared" ca="1" si="383"/>
        <v>1E-4</v>
      </c>
      <c r="B848" s="304">
        <f t="shared" ca="1" si="384"/>
        <v>31.946700000000053</v>
      </c>
      <c r="D848" s="306">
        <f t="shared" ca="1" si="385"/>
        <v>-0.7018096248391672</v>
      </c>
      <c r="E848" s="307">
        <f t="shared" ca="1" si="386"/>
        <v>-1.1425966397984215</v>
      </c>
      <c r="F848" s="304">
        <f t="shared" ca="1" si="387"/>
        <v>1.340919024697441</v>
      </c>
      <c r="G848" s="306">
        <f t="shared" ca="1" si="388"/>
        <v>8.30061028248479</v>
      </c>
      <c r="H848" s="307">
        <f t="shared" ca="1" si="389"/>
        <v>-102.5141625064804</v>
      </c>
      <c r="I848" s="304">
        <f t="shared" ca="1" si="390"/>
        <v>102.8496652666734</v>
      </c>
      <c r="J848" s="306">
        <f t="shared" ca="1" si="391"/>
        <v>706.74279346460708</v>
      </c>
      <c r="K848" s="307">
        <f t="shared" ca="1" si="392"/>
        <v>-11.648779452742115</v>
      </c>
      <c r="L848" s="304">
        <f t="shared" ca="1" si="377"/>
        <v>706.83878655383285</v>
      </c>
      <c r="M848" s="306">
        <f t="shared" ca="1" si="393"/>
        <v>-1.4900022106731281</v>
      </c>
      <c r="N848" s="304">
        <f t="shared" ca="1" si="394"/>
        <v>-85.370838136732786</v>
      </c>
      <c r="P848" s="310">
        <f t="shared" ca="1" si="395"/>
        <v>23</v>
      </c>
      <c r="Q848" s="304">
        <f t="shared" ca="1" si="396"/>
        <v>0</v>
      </c>
      <c r="R848" s="306">
        <f t="shared" ca="1" si="397"/>
        <v>0</v>
      </c>
      <c r="S848" s="307">
        <f t="shared" ca="1" si="398"/>
        <v>3.0549999999999997</v>
      </c>
      <c r="T848" s="304">
        <f t="shared" ca="1" si="378"/>
        <v>29.969549999999998</v>
      </c>
      <c r="U848" s="311">
        <f t="shared" ca="1" si="379"/>
        <v>0</v>
      </c>
      <c r="V848" s="306">
        <f t="shared" ca="1" si="380"/>
        <v>1.2264278070934576</v>
      </c>
      <c r="W848" s="304">
        <f t="shared" ca="1" si="381"/>
        <v>26.56566081814892</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1.0822283811059794</v>
      </c>
      <c r="AH848" s="304">
        <f t="shared" ca="1" si="405"/>
        <v>-8.6957701072389515</v>
      </c>
    </row>
    <row r="849" spans="1:34" x14ac:dyDescent="0.2">
      <c r="A849" s="347">
        <f t="shared" ca="1" si="383"/>
        <v>1E-4</v>
      </c>
      <c r="B849" s="304">
        <f t="shared" ca="1" si="384"/>
        <v>31.946800000000053</v>
      </c>
      <c r="D849" s="306">
        <f t="shared" ca="1" si="385"/>
        <v>-0.70180514906606295</v>
      </c>
      <c r="E849" s="307">
        <f t="shared" ca="1" si="386"/>
        <v>-1.1425689737470304</v>
      </c>
      <c r="F849" s="304">
        <f t="shared" ca="1" si="387"/>
        <v>1.3408931079787758</v>
      </c>
      <c r="G849" s="306">
        <f t="shared" ca="1" si="388"/>
        <v>8.300540101969883</v>
      </c>
      <c r="H849" s="307">
        <f t="shared" ca="1" si="389"/>
        <v>-102.51427676337778</v>
      </c>
      <c r="I849" s="304">
        <f t="shared" ca="1" si="390"/>
        <v>102.84977348688147</v>
      </c>
      <c r="J849" s="306">
        <f t="shared" ca="1" si="391"/>
        <v>706.74279346460708</v>
      </c>
      <c r="K849" s="307">
        <f t="shared" ca="1" si="392"/>
        <v>-11.659030874705609</v>
      </c>
      <c r="L849" s="304">
        <f t="shared" ca="1" si="377"/>
        <v>706.8389555726917</v>
      </c>
      <c r="M849" s="306">
        <f t="shared" ca="1" si="393"/>
        <v>-1.4900029804640926</v>
      </c>
      <c r="N849" s="304">
        <f t="shared" ca="1" si="394"/>
        <v>-85.370882242506156</v>
      </c>
      <c r="P849" s="310">
        <f t="shared" ca="1" si="395"/>
        <v>23</v>
      </c>
      <c r="Q849" s="304">
        <f t="shared" ca="1" si="396"/>
        <v>0</v>
      </c>
      <c r="R849" s="306">
        <f t="shared" ca="1" si="397"/>
        <v>0</v>
      </c>
      <c r="S849" s="307">
        <f t="shared" ca="1" si="398"/>
        <v>3.0549999999999997</v>
      </c>
      <c r="T849" s="304">
        <f t="shared" ca="1" si="378"/>
        <v>29.969549999999998</v>
      </c>
      <c r="U849" s="311">
        <f t="shared" ca="1" si="379"/>
        <v>0</v>
      </c>
      <c r="V849" s="306">
        <f t="shared" ca="1" si="380"/>
        <v>1.2264290643574249</v>
      </c>
      <c r="W849" s="304">
        <f t="shared" ca="1" si="381"/>
        <v>26.565743957540207</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1.0822017760031848</v>
      </c>
      <c r="AH849" s="304">
        <f t="shared" ca="1" si="405"/>
        <v>-8.6957973218163414</v>
      </c>
    </row>
    <row r="850" spans="1:34" x14ac:dyDescent="0.2">
      <c r="A850" s="347">
        <f t="shared" ca="1" si="383"/>
        <v>1E-4</v>
      </c>
      <c r="B850" s="304">
        <f t="shared" ca="1" si="384"/>
        <v>31.946900000000053</v>
      </c>
      <c r="D850" s="306">
        <f t="shared" ca="1" si="385"/>
        <v>-0.70180067329104856</v>
      </c>
      <c r="E850" s="307">
        <f t="shared" ca="1" si="386"/>
        <v>-1.1425413080759022</v>
      </c>
      <c r="F850" s="304">
        <f t="shared" ca="1" si="387"/>
        <v>1.3408671916679753</v>
      </c>
      <c r="G850" s="306">
        <f t="shared" ca="1" si="388"/>
        <v>8.3004699219025539</v>
      </c>
      <c r="H850" s="307">
        <f t="shared" ca="1" si="389"/>
        <v>-102.51439101750859</v>
      </c>
      <c r="I850" s="304">
        <f t="shared" ca="1" si="390"/>
        <v>102.84988170442908</v>
      </c>
      <c r="J850" s="306">
        <f t="shared" ca="1" si="391"/>
        <v>706.74279346460708</v>
      </c>
      <c r="K850" s="307">
        <f t="shared" ca="1" si="392"/>
        <v>-11.669282308094653</v>
      </c>
      <c r="L850" s="304">
        <f t="shared" ca="1" si="377"/>
        <v>706.83912474037709</v>
      </c>
      <c r="M850" s="306">
        <f t="shared" ca="1" si="393"/>
        <v>-1.4900037502469288</v>
      </c>
      <c r="N850" s="304">
        <f t="shared" ca="1" si="394"/>
        <v>-85.370926347813807</v>
      </c>
      <c r="P850" s="310">
        <f t="shared" ca="1" si="395"/>
        <v>23</v>
      </c>
      <c r="Q850" s="304">
        <f t="shared" ca="1" si="396"/>
        <v>0</v>
      </c>
      <c r="R850" s="306">
        <f t="shared" ca="1" si="397"/>
        <v>0</v>
      </c>
      <c r="S850" s="307">
        <f t="shared" ca="1" si="398"/>
        <v>3.0549999999999997</v>
      </c>
      <c r="T850" s="304">
        <f t="shared" ca="1" si="378"/>
        <v>29.969549999999998</v>
      </c>
      <c r="U850" s="311">
        <f t="shared" ca="1" si="379"/>
        <v>0</v>
      </c>
      <c r="V850" s="306">
        <f t="shared" ca="1" si="380"/>
        <v>1.2264303216240831</v>
      </c>
      <c r="W850" s="304">
        <f t="shared" ca="1" si="381"/>
        <v>26.56582709578884</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1.0821751712621843</v>
      </c>
      <c r="AH850" s="304">
        <f t="shared" ca="1" si="405"/>
        <v>-8.6958245360197086</v>
      </c>
    </row>
    <row r="851" spans="1:34" x14ac:dyDescent="0.2">
      <c r="A851" s="347">
        <f t="shared" ca="1" si="383"/>
        <v>1E-4</v>
      </c>
      <c r="B851" s="304">
        <f t="shared" ca="1" si="384"/>
        <v>31.947000000000052</v>
      </c>
      <c r="D851" s="306">
        <f t="shared" ca="1" si="385"/>
        <v>-0.70179619751412359</v>
      </c>
      <c r="E851" s="307">
        <f t="shared" ca="1" si="386"/>
        <v>-1.1425136427850404</v>
      </c>
      <c r="F851" s="304">
        <f t="shared" ca="1" si="387"/>
        <v>1.3408412757650421</v>
      </c>
      <c r="G851" s="306">
        <f t="shared" ca="1" si="388"/>
        <v>8.3003997422828029</v>
      </c>
      <c r="H851" s="307">
        <f t="shared" ca="1" si="389"/>
        <v>-102.51450526887287</v>
      </c>
      <c r="I851" s="304">
        <f t="shared" ca="1" si="390"/>
        <v>102.84998991931623</v>
      </c>
      <c r="J851" s="306">
        <f t="shared" ca="1" si="391"/>
        <v>706.74279346460708</v>
      </c>
      <c r="K851" s="307">
        <f t="shared" ca="1" si="392"/>
        <v>-11.679533752908972</v>
      </c>
      <c r="L851" s="304">
        <f t="shared" ca="1" si="377"/>
        <v>706.83929405688923</v>
      </c>
      <c r="M851" s="306">
        <f t="shared" ca="1" si="393"/>
        <v>-1.4900045200216367</v>
      </c>
      <c r="N851" s="304">
        <f t="shared" ca="1" si="394"/>
        <v>-85.370970452655754</v>
      </c>
      <c r="P851" s="310">
        <f t="shared" ca="1" si="395"/>
        <v>23</v>
      </c>
      <c r="Q851" s="304">
        <f t="shared" ca="1" si="396"/>
        <v>0</v>
      </c>
      <c r="R851" s="306">
        <f t="shared" ca="1" si="397"/>
        <v>0</v>
      </c>
      <c r="S851" s="307">
        <f t="shared" ca="1" si="398"/>
        <v>3.0549999999999997</v>
      </c>
      <c r="T851" s="304">
        <f t="shared" ca="1" si="378"/>
        <v>29.969549999999998</v>
      </c>
      <c r="U851" s="311">
        <f t="shared" ca="1" si="379"/>
        <v>0</v>
      </c>
      <c r="V851" s="306">
        <f t="shared" ca="1" si="380"/>
        <v>1.2264315788934317</v>
      </c>
      <c r="W851" s="304">
        <f t="shared" ca="1" si="381"/>
        <v>26.565910232894815</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1.0821485668829816</v>
      </c>
      <c r="AH851" s="304">
        <f t="shared" ca="1" si="405"/>
        <v>-8.695851749849048</v>
      </c>
    </row>
    <row r="852" spans="1:34" x14ac:dyDescent="0.2">
      <c r="A852" s="347">
        <f t="shared" ca="1" si="383"/>
        <v>1E-4</v>
      </c>
      <c r="B852" s="304">
        <f t="shared" ca="1" si="384"/>
        <v>31.947100000000052</v>
      </c>
      <c r="D852" s="306">
        <f t="shared" ca="1" si="385"/>
        <v>-0.70179172173528725</v>
      </c>
      <c r="E852" s="307">
        <f t="shared" ca="1" si="386"/>
        <v>-1.1424859778744452</v>
      </c>
      <c r="F852" s="304">
        <f t="shared" ca="1" si="387"/>
        <v>1.3408153602699762</v>
      </c>
      <c r="G852" s="306">
        <f t="shared" ca="1" si="388"/>
        <v>8.3003295631106297</v>
      </c>
      <c r="H852" s="307">
        <f t="shared" ca="1" si="389"/>
        <v>-102.51461951747065</v>
      </c>
      <c r="I852" s="304">
        <f t="shared" ca="1" si="390"/>
        <v>102.85009813154299</v>
      </c>
      <c r="J852" s="306">
        <f t="shared" ca="1" si="391"/>
        <v>706.74279346460708</v>
      </c>
      <c r="K852" s="307">
        <f t="shared" ca="1" si="392"/>
        <v>-11.689785209148289</v>
      </c>
      <c r="L852" s="304">
        <f t="shared" ca="1" si="377"/>
        <v>706.83946352222881</v>
      </c>
      <c r="M852" s="306">
        <f t="shared" ca="1" si="393"/>
        <v>-1.4900052897882163</v>
      </c>
      <c r="N852" s="304">
        <f t="shared" ca="1" si="394"/>
        <v>-85.37101455703197</v>
      </c>
      <c r="P852" s="310">
        <f t="shared" ca="1" si="395"/>
        <v>23</v>
      </c>
      <c r="Q852" s="304">
        <f t="shared" ca="1" si="396"/>
        <v>0</v>
      </c>
      <c r="R852" s="306">
        <f t="shared" ca="1" si="397"/>
        <v>0</v>
      </c>
      <c r="S852" s="307">
        <f t="shared" ca="1" si="398"/>
        <v>3.0549999999999997</v>
      </c>
      <c r="T852" s="304">
        <f t="shared" ca="1" si="378"/>
        <v>29.969549999999998</v>
      </c>
      <c r="U852" s="311">
        <f t="shared" ca="1" si="379"/>
        <v>0</v>
      </c>
      <c r="V852" s="306">
        <f t="shared" ca="1" si="380"/>
        <v>1.2264328361654717</v>
      </c>
      <c r="W852" s="304">
        <f t="shared" ca="1" si="381"/>
        <v>26.565993368858184</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1.0821219628655783</v>
      </c>
      <c r="AH852" s="304">
        <f t="shared" ca="1" si="405"/>
        <v>-8.6958789633043594</v>
      </c>
    </row>
    <row r="853" spans="1:34" x14ac:dyDescent="0.2">
      <c r="A853" s="347">
        <f t="shared" ca="1" si="383"/>
        <v>1E-4</v>
      </c>
      <c r="B853" s="304">
        <f t="shared" ca="1" si="384"/>
        <v>31.947200000000052</v>
      </c>
      <c r="D853" s="306">
        <f t="shared" ca="1" si="385"/>
        <v>-0.70178724595454445</v>
      </c>
      <c r="E853" s="307">
        <f t="shared" ca="1" si="386"/>
        <v>-1.1424583133441022</v>
      </c>
      <c r="F853" s="304">
        <f t="shared" ca="1" si="387"/>
        <v>1.340789445182768</v>
      </c>
      <c r="G853" s="306">
        <f t="shared" ca="1" si="388"/>
        <v>8.3002593843860346</v>
      </c>
      <c r="H853" s="307">
        <f t="shared" ca="1" si="389"/>
        <v>-102.51473376330199</v>
      </c>
      <c r="I853" s="304">
        <f t="shared" ca="1" si="390"/>
        <v>102.85020634110938</v>
      </c>
      <c r="J853" s="306">
        <f t="shared" ca="1" si="391"/>
        <v>706.74279346460708</v>
      </c>
      <c r="K853" s="307">
        <f t="shared" ca="1" si="392"/>
        <v>-11.700036676812328</v>
      </c>
      <c r="L853" s="304">
        <f t="shared" ca="1" si="377"/>
        <v>706.83963313639606</v>
      </c>
      <c r="M853" s="306">
        <f t="shared" ca="1" si="393"/>
        <v>-1.490006059546668</v>
      </c>
      <c r="N853" s="304">
        <f t="shared" ca="1" si="394"/>
        <v>-85.371058660942495</v>
      </c>
      <c r="P853" s="310">
        <f t="shared" ca="1" si="395"/>
        <v>23</v>
      </c>
      <c r="Q853" s="304">
        <f t="shared" ca="1" si="396"/>
        <v>0</v>
      </c>
      <c r="R853" s="306">
        <f t="shared" ca="1" si="397"/>
        <v>0</v>
      </c>
      <c r="S853" s="307">
        <f t="shared" ca="1" si="398"/>
        <v>3.0549999999999997</v>
      </c>
      <c r="T853" s="304">
        <f t="shared" ca="1" si="378"/>
        <v>29.969549999999998</v>
      </c>
      <c r="U853" s="311">
        <f t="shared" ca="1" si="379"/>
        <v>0</v>
      </c>
      <c r="V853" s="306">
        <f t="shared" ca="1" si="380"/>
        <v>1.226434093440202</v>
      </c>
      <c r="W853" s="304">
        <f t="shared" ca="1" si="381"/>
        <v>26.566076503678918</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1.0820953592099567</v>
      </c>
      <c r="AH853" s="304">
        <f t="shared" ca="1" si="405"/>
        <v>-8.6959061763856589</v>
      </c>
    </row>
    <row r="854" spans="1:34" x14ac:dyDescent="0.2">
      <c r="A854" s="347">
        <f t="shared" ca="1" si="383"/>
        <v>1E-4</v>
      </c>
      <c r="B854" s="304">
        <f t="shared" ca="1" si="384"/>
        <v>31.947300000000052</v>
      </c>
      <c r="D854" s="306">
        <f t="shared" ca="1" si="385"/>
        <v>-0.70178277017189206</v>
      </c>
      <c r="E854" s="307">
        <f t="shared" ca="1" si="386"/>
        <v>-1.1424306491940186</v>
      </c>
      <c r="F854" s="304">
        <f t="shared" ca="1" si="387"/>
        <v>1.3407635305034222</v>
      </c>
      <c r="G854" s="306">
        <f t="shared" ca="1" si="388"/>
        <v>8.3001892061090174</v>
      </c>
      <c r="H854" s="307">
        <f t="shared" ca="1" si="389"/>
        <v>-102.5148480063669</v>
      </c>
      <c r="I854" s="304">
        <f t="shared" ca="1" si="390"/>
        <v>102.85031454801545</v>
      </c>
      <c r="J854" s="306">
        <f t="shared" ca="1" si="391"/>
        <v>706.74279346460708</v>
      </c>
      <c r="K854" s="307">
        <f t="shared" ca="1" si="392"/>
        <v>-11.710288155900811</v>
      </c>
      <c r="L854" s="304">
        <f t="shared" ca="1" si="377"/>
        <v>706.83980289939143</v>
      </c>
      <c r="M854" s="306">
        <f t="shared" ca="1" si="393"/>
        <v>-1.4900068292969915</v>
      </c>
      <c r="N854" s="304">
        <f t="shared" ca="1" si="394"/>
        <v>-85.371102764387317</v>
      </c>
      <c r="P854" s="310">
        <f t="shared" ca="1" si="395"/>
        <v>23</v>
      </c>
      <c r="Q854" s="304">
        <f t="shared" ca="1" si="396"/>
        <v>0</v>
      </c>
      <c r="R854" s="306">
        <f t="shared" ca="1" si="397"/>
        <v>0</v>
      </c>
      <c r="S854" s="307">
        <f t="shared" ca="1" si="398"/>
        <v>3.0549999999999997</v>
      </c>
      <c r="T854" s="304">
        <f t="shared" ca="1" si="378"/>
        <v>29.969549999999998</v>
      </c>
      <c r="U854" s="311">
        <f t="shared" ca="1" si="379"/>
        <v>0</v>
      </c>
      <c r="V854" s="306">
        <f t="shared" ca="1" si="380"/>
        <v>1.2264353507176233</v>
      </c>
      <c r="W854" s="304">
        <f t="shared" ca="1" si="381"/>
        <v>26.566159637357046</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1.0820687559161293</v>
      </c>
      <c r="AH854" s="304">
        <f t="shared" ca="1" si="405"/>
        <v>-8.6959333890929358</v>
      </c>
    </row>
    <row r="855" spans="1:34" x14ac:dyDescent="0.2">
      <c r="A855" s="347">
        <f t="shared" ca="1" si="383"/>
        <v>1E-4</v>
      </c>
      <c r="B855" s="304">
        <f t="shared" ca="1" si="384"/>
        <v>31.947400000000052</v>
      </c>
      <c r="D855" s="306">
        <f t="shared" ca="1" si="385"/>
        <v>-0.70177829438733441</v>
      </c>
      <c r="E855" s="307">
        <f t="shared" ca="1" si="386"/>
        <v>-1.1424029854241855</v>
      </c>
      <c r="F855" s="304">
        <f t="shared" ca="1" si="387"/>
        <v>1.3407376162319338</v>
      </c>
      <c r="G855" s="306">
        <f t="shared" ca="1" si="388"/>
        <v>8.3001190282795783</v>
      </c>
      <c r="H855" s="307">
        <f t="shared" ca="1" si="389"/>
        <v>-102.51496224666545</v>
      </c>
      <c r="I855" s="304">
        <f t="shared" ca="1" si="390"/>
        <v>102.85042275226121</v>
      </c>
      <c r="J855" s="306">
        <f t="shared" ca="1" si="391"/>
        <v>706.74279346460708</v>
      </c>
      <c r="K855" s="307">
        <f t="shared" ca="1" si="392"/>
        <v>-11.720539646413462</v>
      </c>
      <c r="L855" s="304">
        <f t="shared" ca="1" si="377"/>
        <v>706.83997281121515</v>
      </c>
      <c r="M855" s="306">
        <f t="shared" ca="1" si="393"/>
        <v>-1.4900075990391874</v>
      </c>
      <c r="N855" s="304">
        <f t="shared" ca="1" si="394"/>
        <v>-85.371146867366463</v>
      </c>
      <c r="P855" s="310">
        <f t="shared" ca="1" si="395"/>
        <v>23</v>
      </c>
      <c r="Q855" s="304">
        <f t="shared" ca="1" si="396"/>
        <v>0</v>
      </c>
      <c r="R855" s="306">
        <f t="shared" ca="1" si="397"/>
        <v>0</v>
      </c>
      <c r="S855" s="307">
        <f t="shared" ca="1" si="398"/>
        <v>3.0549999999999997</v>
      </c>
      <c r="T855" s="304">
        <f t="shared" ca="1" si="378"/>
        <v>29.969549999999998</v>
      </c>
      <c r="U855" s="311">
        <f t="shared" ca="1" si="379"/>
        <v>0</v>
      </c>
      <c r="V855" s="306">
        <f t="shared" ca="1" si="380"/>
        <v>1.2264366079977354</v>
      </c>
      <c r="W855" s="304">
        <f t="shared" ca="1" si="381"/>
        <v>26.566242769892565</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1.0820421529840836</v>
      </c>
      <c r="AH855" s="304">
        <f t="shared" ca="1" si="405"/>
        <v>-8.6959606014262025</v>
      </c>
    </row>
    <row r="856" spans="1:34" x14ac:dyDescent="0.2">
      <c r="A856" s="347">
        <f t="shared" ca="1" si="383"/>
        <v>1E-4</v>
      </c>
      <c r="B856" s="304">
        <f t="shared" ca="1" si="384"/>
        <v>31.947500000000051</v>
      </c>
      <c r="D856" s="306">
        <f t="shared" ca="1" si="385"/>
        <v>-0.70177381860086718</v>
      </c>
      <c r="E856" s="307">
        <f t="shared" ca="1" si="386"/>
        <v>-1.1423753220346065</v>
      </c>
      <c r="F856" s="304">
        <f t="shared" ca="1" si="387"/>
        <v>1.3407117023683033</v>
      </c>
      <c r="G856" s="306">
        <f t="shared" ca="1" si="388"/>
        <v>8.3000488508977188</v>
      </c>
      <c r="H856" s="307">
        <f t="shared" ca="1" si="389"/>
        <v>-102.51507648419765</v>
      </c>
      <c r="I856" s="304">
        <f t="shared" ca="1" si="390"/>
        <v>102.85053095384673</v>
      </c>
      <c r="J856" s="306">
        <f t="shared" ca="1" si="391"/>
        <v>706.74279346460708</v>
      </c>
      <c r="K856" s="307">
        <f t="shared" ca="1" si="392"/>
        <v>-11.730791148350004</v>
      </c>
      <c r="L856" s="304">
        <f t="shared" ca="1" si="377"/>
        <v>706.84014287186778</v>
      </c>
      <c r="M856" s="306">
        <f t="shared" ca="1" si="393"/>
        <v>-1.4900083687732555</v>
      </c>
      <c r="N856" s="304">
        <f t="shared" ca="1" si="394"/>
        <v>-85.371190969879905</v>
      </c>
      <c r="P856" s="310">
        <f t="shared" ca="1" si="395"/>
        <v>23</v>
      </c>
      <c r="Q856" s="304">
        <f t="shared" ca="1" si="396"/>
        <v>0</v>
      </c>
      <c r="R856" s="306">
        <f t="shared" ca="1" si="397"/>
        <v>0</v>
      </c>
      <c r="S856" s="307">
        <f t="shared" ca="1" si="398"/>
        <v>3.0549999999999997</v>
      </c>
      <c r="T856" s="304">
        <f t="shared" ca="1" si="378"/>
        <v>29.969549999999998</v>
      </c>
      <c r="U856" s="311">
        <f t="shared" ca="1" si="379"/>
        <v>0</v>
      </c>
      <c r="V856" s="306">
        <f t="shared" ca="1" si="380"/>
        <v>1.2264378652805383</v>
      </c>
      <c r="W856" s="304">
        <f t="shared" ca="1" si="381"/>
        <v>26.566325901285516</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1.0820155504138231</v>
      </c>
      <c r="AH856" s="304">
        <f t="shared" ca="1" si="405"/>
        <v>-8.6959878133854556</v>
      </c>
    </row>
    <row r="857" spans="1:34" x14ac:dyDescent="0.2">
      <c r="A857" s="347">
        <f t="shared" ca="1" si="383"/>
        <v>1E-4</v>
      </c>
      <c r="B857" s="304">
        <f t="shared" ca="1" si="384"/>
        <v>31.947600000000051</v>
      </c>
      <c r="D857" s="306">
        <f t="shared" ca="1" si="385"/>
        <v>-0.7017693428124967</v>
      </c>
      <c r="E857" s="307">
        <f t="shared" ca="1" si="386"/>
        <v>-1.1423476590252637</v>
      </c>
      <c r="F857" s="304">
        <f t="shared" ca="1" si="387"/>
        <v>1.340685788912519</v>
      </c>
      <c r="G857" s="306">
        <f t="shared" ca="1" si="388"/>
        <v>8.2999786739634374</v>
      </c>
      <c r="H857" s="307">
        <f t="shared" ca="1" si="389"/>
        <v>-102.51519071896355</v>
      </c>
      <c r="I857" s="304">
        <f t="shared" ca="1" si="390"/>
        <v>102.850639152772</v>
      </c>
      <c r="J857" s="306">
        <f t="shared" ca="1" si="391"/>
        <v>706.74279346460708</v>
      </c>
      <c r="K857" s="307">
        <f t="shared" ca="1" si="392"/>
        <v>-11.741042661710162</v>
      </c>
      <c r="L857" s="304">
        <f t="shared" ca="1" si="377"/>
        <v>706.84031308134968</v>
      </c>
      <c r="M857" s="306">
        <f t="shared" ca="1" si="393"/>
        <v>-1.4900091384991958</v>
      </c>
      <c r="N857" s="304">
        <f t="shared" ca="1" si="394"/>
        <v>-85.371235071927671</v>
      </c>
      <c r="P857" s="310">
        <f t="shared" ca="1" si="395"/>
        <v>23</v>
      </c>
      <c r="Q857" s="304">
        <f t="shared" ca="1" si="396"/>
        <v>0</v>
      </c>
      <c r="R857" s="306">
        <f t="shared" ca="1" si="397"/>
        <v>0</v>
      </c>
      <c r="S857" s="307">
        <f t="shared" ca="1" si="398"/>
        <v>3.0549999999999997</v>
      </c>
      <c r="T857" s="304">
        <f t="shared" ca="1" si="378"/>
        <v>29.969549999999998</v>
      </c>
      <c r="U857" s="311">
        <f t="shared" ca="1" si="379"/>
        <v>0</v>
      </c>
      <c r="V857" s="306">
        <f t="shared" ca="1" si="380"/>
        <v>1.2264391225660316</v>
      </c>
      <c r="W857" s="304">
        <f t="shared" ca="1" si="381"/>
        <v>26.566409031535859</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1.0819889482053355</v>
      </c>
      <c r="AH857" s="304">
        <f t="shared" ca="1" si="405"/>
        <v>-8.6960150249707091</v>
      </c>
    </row>
    <row r="858" spans="1:34" x14ac:dyDescent="0.2">
      <c r="A858" s="347">
        <f t="shared" ca="1" si="383"/>
        <v>1E-4</v>
      </c>
      <c r="B858" s="304">
        <f t="shared" ca="1" si="384"/>
        <v>31.947700000000051</v>
      </c>
      <c r="D858" s="306">
        <f t="shared" ca="1" si="385"/>
        <v>-0.70176486702222163</v>
      </c>
      <c r="E858" s="307">
        <f t="shared" ca="1" si="386"/>
        <v>-1.1423199963961714</v>
      </c>
      <c r="F858" s="304">
        <f t="shared" ca="1" si="387"/>
        <v>1.3406598758645929</v>
      </c>
      <c r="G858" s="306">
        <f t="shared" ca="1" si="388"/>
        <v>8.2999084974767356</v>
      </c>
      <c r="H858" s="307">
        <f t="shared" ca="1" si="389"/>
        <v>-102.5153049509632</v>
      </c>
      <c r="I858" s="304">
        <f t="shared" ca="1" si="390"/>
        <v>102.85074734903712</v>
      </c>
      <c r="J858" s="306">
        <f t="shared" ca="1" si="391"/>
        <v>706.74279346460708</v>
      </c>
      <c r="K858" s="307">
        <f t="shared" ca="1" si="392"/>
        <v>-11.751294186493659</v>
      </c>
      <c r="L858" s="304">
        <f t="shared" ca="1" si="377"/>
        <v>706.84048343966106</v>
      </c>
      <c r="M858" s="306">
        <f t="shared" ca="1" si="393"/>
        <v>-1.4900099082170088</v>
      </c>
      <c r="N858" s="304">
        <f t="shared" ca="1" si="394"/>
        <v>-85.371279173509762</v>
      </c>
      <c r="P858" s="310">
        <f t="shared" ca="1" si="395"/>
        <v>23</v>
      </c>
      <c r="Q858" s="304">
        <f t="shared" ca="1" si="396"/>
        <v>0</v>
      </c>
      <c r="R858" s="306">
        <f t="shared" ca="1" si="397"/>
        <v>0</v>
      </c>
      <c r="S858" s="307">
        <f t="shared" ca="1" si="398"/>
        <v>3.0549999999999997</v>
      </c>
      <c r="T858" s="304">
        <f t="shared" ca="1" si="378"/>
        <v>29.969549999999998</v>
      </c>
      <c r="U858" s="311">
        <f t="shared" ca="1" si="379"/>
        <v>0</v>
      </c>
      <c r="V858" s="306">
        <f t="shared" ca="1" si="380"/>
        <v>1.2264403798542163</v>
      </c>
      <c r="W858" s="304">
        <f t="shared" ca="1" si="381"/>
        <v>26.566492160643659</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1.0819623463586314</v>
      </c>
      <c r="AH858" s="304">
        <f t="shared" ca="1" si="405"/>
        <v>-8.6960422361819507</v>
      </c>
    </row>
    <row r="859" spans="1:34" x14ac:dyDescent="0.2">
      <c r="A859" s="347">
        <f t="shared" ca="1" si="383"/>
        <v>1E-4</v>
      </c>
      <c r="B859" s="304">
        <f t="shared" ca="1" si="384"/>
        <v>31.947800000000051</v>
      </c>
      <c r="D859" s="306">
        <f t="shared" ca="1" si="385"/>
        <v>-0.70176039123004141</v>
      </c>
      <c r="E859" s="307">
        <f t="shared" ca="1" si="386"/>
        <v>-1.1422923341473101</v>
      </c>
      <c r="F859" s="304">
        <f t="shared" ca="1" si="387"/>
        <v>1.3406339632245077</v>
      </c>
      <c r="G859" s="306">
        <f t="shared" ca="1" si="388"/>
        <v>8.2998383214376119</v>
      </c>
      <c r="H859" s="307">
        <f t="shared" ca="1" si="389"/>
        <v>-102.51541918019662</v>
      </c>
      <c r="I859" s="304">
        <f t="shared" ca="1" si="390"/>
        <v>102.85085554264208</v>
      </c>
      <c r="J859" s="306">
        <f t="shared" ca="1" si="391"/>
        <v>706.74279346460708</v>
      </c>
      <c r="K859" s="307">
        <f t="shared" ca="1" si="392"/>
        <v>-11.761545722700218</v>
      </c>
      <c r="L859" s="304">
        <f t="shared" ca="1" si="377"/>
        <v>706.84065394680249</v>
      </c>
      <c r="M859" s="306">
        <f t="shared" ca="1" si="393"/>
        <v>-1.4900106779266944</v>
      </c>
      <c r="N859" s="304">
        <f t="shared" ca="1" si="394"/>
        <v>-85.371323274626207</v>
      </c>
      <c r="P859" s="310">
        <f t="shared" ca="1" si="395"/>
        <v>23</v>
      </c>
      <c r="Q859" s="304">
        <f t="shared" ca="1" si="396"/>
        <v>0</v>
      </c>
      <c r="R859" s="306">
        <f t="shared" ca="1" si="397"/>
        <v>0</v>
      </c>
      <c r="S859" s="307">
        <f t="shared" ca="1" si="398"/>
        <v>3.0549999999999997</v>
      </c>
      <c r="T859" s="304">
        <f t="shared" ca="1" si="378"/>
        <v>29.969549999999998</v>
      </c>
      <c r="U859" s="311">
        <f t="shared" ca="1" si="379"/>
        <v>0</v>
      </c>
      <c r="V859" s="306">
        <f t="shared" ca="1" si="380"/>
        <v>1.2264416371450908</v>
      </c>
      <c r="W859" s="304">
        <f t="shared" ca="1" si="381"/>
        <v>26.566575288608888</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1.0819357448736895</v>
      </c>
      <c r="AH859" s="304">
        <f t="shared" ca="1" si="405"/>
        <v>-8.6960694470192017</v>
      </c>
    </row>
    <row r="860" spans="1:34" x14ac:dyDescent="0.2">
      <c r="A860" s="347">
        <f t="shared" ca="1" si="383"/>
        <v>1E-4</v>
      </c>
      <c r="B860" s="304">
        <f t="shared" ca="1" si="384"/>
        <v>31.94790000000005</v>
      </c>
      <c r="D860" s="306">
        <f t="shared" ca="1" si="385"/>
        <v>-0.70175591543595872</v>
      </c>
      <c r="E860" s="307">
        <f t="shared" ca="1" si="386"/>
        <v>-1.1422646722786869</v>
      </c>
      <c r="F860" s="304">
        <f t="shared" ca="1" si="387"/>
        <v>1.3406080509922713</v>
      </c>
      <c r="G860" s="306">
        <f t="shared" ca="1" si="388"/>
        <v>8.2997681458460679</v>
      </c>
      <c r="H860" s="307">
        <f t="shared" ca="1" si="389"/>
        <v>-102.51553340666385</v>
      </c>
      <c r="I860" s="304">
        <f t="shared" ca="1" si="390"/>
        <v>102.85096373358692</v>
      </c>
      <c r="J860" s="306">
        <f t="shared" ca="1" si="391"/>
        <v>706.74279346460708</v>
      </c>
      <c r="K860" s="307">
        <f t="shared" ca="1" si="392"/>
        <v>-11.771797270329561</v>
      </c>
      <c r="L860" s="304">
        <f t="shared" ca="1" si="377"/>
        <v>706.84082460277432</v>
      </c>
      <c r="M860" s="306">
        <f t="shared" ca="1" si="393"/>
        <v>-1.4900114476282527</v>
      </c>
      <c r="N860" s="304">
        <f t="shared" ca="1" si="394"/>
        <v>-85.371367375276975</v>
      </c>
      <c r="P860" s="310">
        <f t="shared" ca="1" si="395"/>
        <v>23</v>
      </c>
      <c r="Q860" s="304">
        <f t="shared" ca="1" si="396"/>
        <v>0</v>
      </c>
      <c r="R860" s="306">
        <f t="shared" ca="1" si="397"/>
        <v>0</v>
      </c>
      <c r="S860" s="307">
        <f t="shared" ca="1" si="398"/>
        <v>3.0549999999999997</v>
      </c>
      <c r="T860" s="304">
        <f t="shared" ca="1" si="378"/>
        <v>29.969549999999998</v>
      </c>
      <c r="U860" s="311">
        <f t="shared" ca="1" si="379"/>
        <v>0</v>
      </c>
      <c r="V860" s="306">
        <f t="shared" ca="1" si="380"/>
        <v>1.2264428944386561</v>
      </c>
      <c r="W860" s="304">
        <f t="shared" ca="1" si="381"/>
        <v>26.566658415431565</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1.0819091437505239</v>
      </c>
      <c r="AH860" s="304">
        <f t="shared" ca="1" si="405"/>
        <v>-8.6960966574824514</v>
      </c>
    </row>
    <row r="861" spans="1:34" x14ac:dyDescent="0.2">
      <c r="A861" s="347">
        <f t="shared" ca="1" si="383"/>
        <v>1E-4</v>
      </c>
      <c r="B861" s="304">
        <f t="shared" ca="1" si="384"/>
        <v>31.94800000000005</v>
      </c>
      <c r="D861" s="306">
        <f t="shared" ca="1" si="385"/>
        <v>-0.70175143963997377</v>
      </c>
      <c r="E861" s="307">
        <f t="shared" ca="1" si="386"/>
        <v>-1.1422370107902964</v>
      </c>
      <c r="F861" s="304">
        <f t="shared" ca="1" si="387"/>
        <v>1.3405821391678794</v>
      </c>
      <c r="G861" s="306">
        <f t="shared" ca="1" si="388"/>
        <v>8.2996979707021037</v>
      </c>
      <c r="H861" s="307">
        <f t="shared" ca="1" si="389"/>
        <v>-102.51564763036492</v>
      </c>
      <c r="I861" s="304">
        <f t="shared" ca="1" si="390"/>
        <v>102.85107192187168</v>
      </c>
      <c r="J861" s="306">
        <f t="shared" ca="1" si="391"/>
        <v>706.74279346460708</v>
      </c>
      <c r="K861" s="307">
        <f t="shared" ca="1" si="392"/>
        <v>-11.782048829381413</v>
      </c>
      <c r="L861" s="304">
        <f t="shared" ca="1" si="377"/>
        <v>706.840995407577</v>
      </c>
      <c r="M861" s="306">
        <f t="shared" ca="1" si="393"/>
        <v>-1.4900122173216837</v>
      </c>
      <c r="N861" s="304">
        <f t="shared" ca="1" si="394"/>
        <v>-85.371411475462082</v>
      </c>
      <c r="P861" s="310">
        <f t="shared" ca="1" si="395"/>
        <v>23</v>
      </c>
      <c r="Q861" s="304">
        <f t="shared" ca="1" si="396"/>
        <v>0</v>
      </c>
      <c r="R861" s="306">
        <f t="shared" ca="1" si="397"/>
        <v>0</v>
      </c>
      <c r="S861" s="307">
        <f t="shared" ca="1" si="398"/>
        <v>3.0549999999999997</v>
      </c>
      <c r="T861" s="304">
        <f t="shared" ca="1" si="378"/>
        <v>29.969549999999998</v>
      </c>
      <c r="U861" s="311">
        <f t="shared" ca="1" si="379"/>
        <v>0</v>
      </c>
      <c r="V861" s="306">
        <f t="shared" ca="1" si="380"/>
        <v>1.2264441517349121</v>
      </c>
      <c r="W861" s="304">
        <f t="shared" ca="1" si="381"/>
        <v>26.566741541111696</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1.0818825429891206</v>
      </c>
      <c r="AH861" s="304">
        <f t="shared" ca="1" si="405"/>
        <v>-8.6961238675717087</v>
      </c>
    </row>
    <row r="862" spans="1:34" x14ac:dyDescent="0.2">
      <c r="A862" s="347">
        <f t="shared" ca="1" si="383"/>
        <v>1E-4</v>
      </c>
      <c r="B862" s="304">
        <f t="shared" ca="1" si="384"/>
        <v>31.94810000000005</v>
      </c>
      <c r="D862" s="306">
        <f t="shared" ca="1" si="385"/>
        <v>-0.70174696384208801</v>
      </c>
      <c r="E862" s="307">
        <f t="shared" ca="1" si="386"/>
        <v>-1.1422093496821368</v>
      </c>
      <c r="F862" s="304">
        <f t="shared" ca="1" si="387"/>
        <v>1.3405562277513312</v>
      </c>
      <c r="G862" s="306">
        <f t="shared" ca="1" si="388"/>
        <v>8.2996277960057192</v>
      </c>
      <c r="H862" s="307">
        <f t="shared" ca="1" si="389"/>
        <v>-102.5157618512999</v>
      </c>
      <c r="I862" s="304">
        <f t="shared" ca="1" si="390"/>
        <v>102.85118010749642</v>
      </c>
      <c r="J862" s="306">
        <f t="shared" ca="1" si="391"/>
        <v>706.74279346460708</v>
      </c>
      <c r="K862" s="307">
        <f t="shared" ca="1" si="392"/>
        <v>-11.792300399855495</v>
      </c>
      <c r="L862" s="304">
        <f t="shared" ca="1" si="377"/>
        <v>706.84116636121064</v>
      </c>
      <c r="M862" s="306">
        <f t="shared" ca="1" si="393"/>
        <v>-1.4900129870069878</v>
      </c>
      <c r="N862" s="304">
        <f t="shared" ca="1" si="394"/>
        <v>-85.371455575181571</v>
      </c>
      <c r="P862" s="310">
        <f t="shared" ca="1" si="395"/>
        <v>23</v>
      </c>
      <c r="Q862" s="304">
        <f t="shared" ca="1" si="396"/>
        <v>0</v>
      </c>
      <c r="R862" s="306">
        <f t="shared" ca="1" si="397"/>
        <v>0</v>
      </c>
      <c r="S862" s="307">
        <f t="shared" ca="1" si="398"/>
        <v>3.0549999999999997</v>
      </c>
      <c r="T862" s="304">
        <f t="shared" ca="1" si="378"/>
        <v>29.969549999999998</v>
      </c>
      <c r="U862" s="311">
        <f t="shared" ca="1" si="379"/>
        <v>0</v>
      </c>
      <c r="V862" s="306">
        <f t="shared" ca="1" si="380"/>
        <v>1.2264454090338588</v>
      </c>
      <c r="W862" s="304">
        <f t="shared" ca="1" si="381"/>
        <v>26.566824665649317</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1.0818559425894865</v>
      </c>
      <c r="AH862" s="304">
        <f t="shared" ca="1" si="405"/>
        <v>-8.6961510772869719</v>
      </c>
    </row>
    <row r="863" spans="1:34" x14ac:dyDescent="0.2">
      <c r="A863" s="347">
        <f t="shared" ca="1" si="383"/>
        <v>1E-4</v>
      </c>
      <c r="B863" s="304">
        <f t="shared" ca="1" si="384"/>
        <v>31.94820000000005</v>
      </c>
      <c r="D863" s="306">
        <f t="shared" ca="1" si="385"/>
        <v>-0.70174248804230022</v>
      </c>
      <c r="E863" s="307">
        <f t="shared" ca="1" si="386"/>
        <v>-1.1421816889541958</v>
      </c>
      <c r="F863" s="304">
        <f t="shared" ca="1" si="387"/>
        <v>1.3405303167426155</v>
      </c>
      <c r="G863" s="306">
        <f t="shared" ca="1" si="388"/>
        <v>8.2995576217569145</v>
      </c>
      <c r="H863" s="307">
        <f t="shared" ca="1" si="389"/>
        <v>-102.51587606946879</v>
      </c>
      <c r="I863" s="304">
        <f t="shared" ca="1" si="390"/>
        <v>102.85128829046113</v>
      </c>
      <c r="J863" s="306">
        <f t="shared" ca="1" si="391"/>
        <v>706.74279346460708</v>
      </c>
      <c r="K863" s="307">
        <f t="shared" ca="1" si="392"/>
        <v>-11.802551981751535</v>
      </c>
      <c r="L863" s="304">
        <f t="shared" ca="1" si="377"/>
        <v>706.84133746367593</v>
      </c>
      <c r="M863" s="306">
        <f t="shared" ca="1" si="393"/>
        <v>-1.4900137566841649</v>
      </c>
      <c r="N863" s="304">
        <f t="shared" ca="1" si="394"/>
        <v>-85.371499674435398</v>
      </c>
      <c r="P863" s="310">
        <f t="shared" ca="1" si="395"/>
        <v>23</v>
      </c>
      <c r="Q863" s="304">
        <f t="shared" ca="1" si="396"/>
        <v>0</v>
      </c>
      <c r="R863" s="306">
        <f t="shared" ca="1" si="397"/>
        <v>0</v>
      </c>
      <c r="S863" s="307">
        <f t="shared" ca="1" si="398"/>
        <v>3.0549999999999997</v>
      </c>
      <c r="T863" s="304">
        <f t="shared" ca="1" si="378"/>
        <v>29.969549999999998</v>
      </c>
      <c r="U863" s="311">
        <f t="shared" ca="1" si="379"/>
        <v>0</v>
      </c>
      <c r="V863" s="306">
        <f t="shared" ca="1" si="380"/>
        <v>1.226446666335496</v>
      </c>
      <c r="W863" s="304">
        <f t="shared" ca="1" si="381"/>
        <v>26.566907789044407</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1.0818293425516075</v>
      </c>
      <c r="AH863" s="304">
        <f t="shared" ca="1" si="405"/>
        <v>-8.6961782866282551</v>
      </c>
    </row>
    <row r="864" spans="1:34" x14ac:dyDescent="0.2">
      <c r="A864" s="347">
        <f t="shared" ca="1" si="383"/>
        <v>1E-4</v>
      </c>
      <c r="B864" s="304">
        <f t="shared" ca="1" si="384"/>
        <v>31.948300000000049</v>
      </c>
      <c r="D864" s="306">
        <f t="shared" ca="1" si="385"/>
        <v>-0.70173801224061327</v>
      </c>
      <c r="E864" s="307">
        <f t="shared" ca="1" si="386"/>
        <v>-1.1421540286064804</v>
      </c>
      <c r="F864" s="304">
        <f t="shared" ca="1" si="387"/>
        <v>1.3405044061417404</v>
      </c>
      <c r="G864" s="306">
        <f t="shared" ca="1" si="388"/>
        <v>8.2994874479556913</v>
      </c>
      <c r="H864" s="307">
        <f t="shared" ca="1" si="389"/>
        <v>-102.51599028487165</v>
      </c>
      <c r="I864" s="304">
        <f t="shared" ca="1" si="390"/>
        <v>102.85139647076588</v>
      </c>
      <c r="J864" s="306">
        <f t="shared" ca="1" si="391"/>
        <v>706.74279346460708</v>
      </c>
      <c r="K864" s="307">
        <f t="shared" ca="1" si="392"/>
        <v>-11.812803575069251</v>
      </c>
      <c r="L864" s="304">
        <f t="shared" ca="1" si="377"/>
        <v>706.84150871497309</v>
      </c>
      <c r="M864" s="306">
        <f t="shared" ca="1" si="393"/>
        <v>-1.4900145263532152</v>
      </c>
      <c r="N864" s="304">
        <f t="shared" ca="1" si="394"/>
        <v>-85.371543773223607</v>
      </c>
      <c r="P864" s="310">
        <f t="shared" ca="1" si="395"/>
        <v>23</v>
      </c>
      <c r="Q864" s="304">
        <f t="shared" ca="1" si="396"/>
        <v>0</v>
      </c>
      <c r="R864" s="306">
        <f t="shared" ca="1" si="397"/>
        <v>0</v>
      </c>
      <c r="S864" s="307">
        <f t="shared" ca="1" si="398"/>
        <v>3.0549999999999997</v>
      </c>
      <c r="T864" s="304">
        <f t="shared" ca="1" si="378"/>
        <v>29.969549999999998</v>
      </c>
      <c r="U864" s="311">
        <f t="shared" ca="1" si="379"/>
        <v>0</v>
      </c>
      <c r="V864" s="306">
        <f t="shared" ca="1" si="380"/>
        <v>1.2264479236398236</v>
      </c>
      <c r="W864" s="304">
        <f t="shared" ca="1" si="381"/>
        <v>26.566990911296983</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1.0818027428754871</v>
      </c>
      <c r="AH864" s="304">
        <f t="shared" ca="1" si="405"/>
        <v>-8.6962054955955512</v>
      </c>
    </row>
    <row r="865" spans="1:34" x14ac:dyDescent="0.2">
      <c r="A865" s="347">
        <f t="shared" ca="1" si="383"/>
        <v>1E-4</v>
      </c>
      <c r="B865" s="304">
        <f t="shared" ca="1" si="384"/>
        <v>31.948400000000049</v>
      </c>
      <c r="D865" s="306">
        <f t="shared" ca="1" si="385"/>
        <v>-0.70173353643702729</v>
      </c>
      <c r="E865" s="307">
        <f t="shared" ca="1" si="386"/>
        <v>-1.1421263686389871</v>
      </c>
      <c r="F865" s="304">
        <f t="shared" ca="1" si="387"/>
        <v>1.3404784959487026</v>
      </c>
      <c r="G865" s="306">
        <f t="shared" ca="1" si="388"/>
        <v>8.2994172746020478</v>
      </c>
      <c r="H865" s="307">
        <f t="shared" ca="1" si="389"/>
        <v>-102.51610449750851</v>
      </c>
      <c r="I865" s="304">
        <f t="shared" ca="1" si="390"/>
        <v>102.8515046484107</v>
      </c>
      <c r="J865" s="306">
        <f t="shared" ca="1" si="391"/>
        <v>706.74279346460708</v>
      </c>
      <c r="K865" s="307">
        <f t="shared" ca="1" si="392"/>
        <v>-11.823055179808371</v>
      </c>
      <c r="L865" s="304">
        <f t="shared" ca="1" si="377"/>
        <v>706.84168011510258</v>
      </c>
      <c r="M865" s="306">
        <f t="shared" ca="1" si="393"/>
        <v>-1.4900152960141388</v>
      </c>
      <c r="N865" s="304">
        <f t="shared" ca="1" si="394"/>
        <v>-85.371587871546183</v>
      </c>
      <c r="P865" s="310">
        <f t="shared" ca="1" si="395"/>
        <v>23</v>
      </c>
      <c r="Q865" s="304">
        <f t="shared" ca="1" si="396"/>
        <v>0</v>
      </c>
      <c r="R865" s="306">
        <f t="shared" ca="1" si="397"/>
        <v>0</v>
      </c>
      <c r="S865" s="307">
        <f t="shared" ca="1" si="398"/>
        <v>3.0549999999999997</v>
      </c>
      <c r="T865" s="304">
        <f t="shared" ca="1" si="378"/>
        <v>29.969549999999998</v>
      </c>
      <c r="U865" s="311">
        <f t="shared" ca="1" si="379"/>
        <v>0</v>
      </c>
      <c r="V865" s="306">
        <f t="shared" ca="1" si="380"/>
        <v>1.2264491809468416</v>
      </c>
      <c r="W865" s="304">
        <f t="shared" ca="1" si="381"/>
        <v>26.567074032407064</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1.0817761435611235</v>
      </c>
      <c r="AH865" s="304">
        <f t="shared" ca="1" si="405"/>
        <v>-8.6962327041888656</v>
      </c>
    </row>
    <row r="866" spans="1:34" x14ac:dyDescent="0.2">
      <c r="A866" s="347">
        <f t="shared" ca="1" si="383"/>
        <v>1E-4</v>
      </c>
      <c r="B866" s="304">
        <f t="shared" ca="1" si="384"/>
        <v>31.948500000000049</v>
      </c>
      <c r="D866" s="306">
        <f t="shared" ca="1" si="385"/>
        <v>-0.70172906063154239</v>
      </c>
      <c r="E866" s="307">
        <f t="shared" ca="1" si="386"/>
        <v>-1.1420987090517034</v>
      </c>
      <c r="F866" s="304">
        <f t="shared" ca="1" si="387"/>
        <v>1.3404525861634922</v>
      </c>
      <c r="G866" s="306">
        <f t="shared" ca="1" si="388"/>
        <v>8.2993471016959841</v>
      </c>
      <c r="H866" s="307">
        <f t="shared" ca="1" si="389"/>
        <v>-102.51621870737941</v>
      </c>
      <c r="I866" s="304">
        <f t="shared" ca="1" si="390"/>
        <v>102.85161282339561</v>
      </c>
      <c r="J866" s="306">
        <f t="shared" ca="1" si="391"/>
        <v>706.74279346460708</v>
      </c>
      <c r="K866" s="307">
        <f t="shared" ca="1" si="392"/>
        <v>-11.833306795968616</v>
      </c>
      <c r="L866" s="304">
        <f t="shared" ca="1" si="377"/>
        <v>706.84185166406485</v>
      </c>
      <c r="M866" s="306">
        <f t="shared" ca="1" si="393"/>
        <v>-1.4900160656669359</v>
      </c>
      <c r="N866" s="304">
        <f t="shared" ca="1" si="394"/>
        <v>-85.371631969403154</v>
      </c>
      <c r="P866" s="310">
        <f t="shared" ca="1" si="395"/>
        <v>23</v>
      </c>
      <c r="Q866" s="304">
        <f t="shared" ca="1" si="396"/>
        <v>0</v>
      </c>
      <c r="R866" s="306">
        <f t="shared" ca="1" si="397"/>
        <v>0</v>
      </c>
      <c r="S866" s="307">
        <f t="shared" ca="1" si="398"/>
        <v>3.0549999999999997</v>
      </c>
      <c r="T866" s="304">
        <f t="shared" ca="1" si="378"/>
        <v>29.969549999999998</v>
      </c>
      <c r="U866" s="311">
        <f t="shared" ca="1" si="379"/>
        <v>0</v>
      </c>
      <c r="V866" s="306">
        <f t="shared" ca="1" si="380"/>
        <v>1.22645043825655</v>
      </c>
      <c r="W866" s="304">
        <f t="shared" ca="1" si="381"/>
        <v>26.567157152374651</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1.0817495446085097</v>
      </c>
      <c r="AH866" s="304">
        <f t="shared" ca="1" si="405"/>
        <v>-8.6962599124082054</v>
      </c>
    </row>
    <row r="867" spans="1:34" x14ac:dyDescent="0.2">
      <c r="A867" s="347">
        <f t="shared" ca="1" si="383"/>
        <v>1E-4</v>
      </c>
      <c r="B867" s="304">
        <f t="shared" ca="1" si="384"/>
        <v>31.948600000000049</v>
      </c>
      <c r="D867" s="306">
        <f t="shared" ca="1" si="385"/>
        <v>-0.70172458482416</v>
      </c>
      <c r="E867" s="307">
        <f t="shared" ca="1" si="386"/>
        <v>-1.1420710498446365</v>
      </c>
      <c r="F867" s="304">
        <f t="shared" ca="1" si="387"/>
        <v>1.3404266767861157</v>
      </c>
      <c r="G867" s="306">
        <f t="shared" ca="1" si="388"/>
        <v>8.2992769292375019</v>
      </c>
      <c r="H867" s="307">
        <f t="shared" ca="1" si="389"/>
        <v>-102.51633291448439</v>
      </c>
      <c r="I867" s="304">
        <f t="shared" ca="1" si="390"/>
        <v>102.85172099572068</v>
      </c>
      <c r="J867" s="306">
        <f t="shared" ca="1" si="391"/>
        <v>706.74279346460708</v>
      </c>
      <c r="K867" s="307">
        <f t="shared" ca="1" si="392"/>
        <v>-11.843558423549709</v>
      </c>
      <c r="L867" s="304">
        <f t="shared" ca="1" si="377"/>
        <v>706.84202336186002</v>
      </c>
      <c r="M867" s="306">
        <f t="shared" ca="1" si="393"/>
        <v>-1.4900168353116063</v>
      </c>
      <c r="N867" s="304">
        <f t="shared" ca="1" si="394"/>
        <v>-85.371676066794492</v>
      </c>
      <c r="P867" s="310">
        <f t="shared" ca="1" si="395"/>
        <v>23</v>
      </c>
      <c r="Q867" s="304">
        <f t="shared" ca="1" si="396"/>
        <v>0</v>
      </c>
      <c r="R867" s="306">
        <f t="shared" ca="1" si="397"/>
        <v>0</v>
      </c>
      <c r="S867" s="307">
        <f t="shared" ca="1" si="398"/>
        <v>3.0549999999999997</v>
      </c>
      <c r="T867" s="304">
        <f t="shared" ca="1" si="378"/>
        <v>29.969549999999998</v>
      </c>
      <c r="U867" s="311">
        <f t="shared" ca="1" si="379"/>
        <v>0</v>
      </c>
      <c r="V867" s="306">
        <f t="shared" ca="1" si="380"/>
        <v>1.2264516955689491</v>
      </c>
      <c r="W867" s="304">
        <f t="shared" ca="1" si="381"/>
        <v>26.567240271199768</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1.0817229460176474</v>
      </c>
      <c r="AH867" s="304">
        <f t="shared" ca="1" si="405"/>
        <v>-8.6962871202535688</v>
      </c>
    </row>
    <row r="868" spans="1:34" x14ac:dyDescent="0.2">
      <c r="A868" s="347">
        <f t="shared" ca="1" si="383"/>
        <v>1E-4</v>
      </c>
      <c r="B868" s="304">
        <f t="shared" ca="1" si="384"/>
        <v>31.948700000000049</v>
      </c>
      <c r="D868" s="306">
        <f t="shared" ca="1" si="385"/>
        <v>-0.70172010901488246</v>
      </c>
      <c r="E868" s="307">
        <f t="shared" ca="1" si="386"/>
        <v>-1.1420433910177739</v>
      </c>
      <c r="F868" s="304">
        <f t="shared" ca="1" si="387"/>
        <v>1.3404007678165641</v>
      </c>
      <c r="G868" s="306">
        <f t="shared" ca="1" si="388"/>
        <v>8.2992067572266013</v>
      </c>
      <c r="H868" s="307">
        <f t="shared" ca="1" si="389"/>
        <v>-102.51644711882349</v>
      </c>
      <c r="I868" s="304">
        <f t="shared" ca="1" si="390"/>
        <v>102.85182916538592</v>
      </c>
      <c r="J868" s="306">
        <f t="shared" ca="1" si="391"/>
        <v>706.74279346460708</v>
      </c>
      <c r="K868" s="307">
        <f t="shared" ca="1" si="392"/>
        <v>-11.853810062551375</v>
      </c>
      <c r="L868" s="304">
        <f t="shared" ca="1" si="377"/>
        <v>706.84219520848876</v>
      </c>
      <c r="M868" s="306">
        <f t="shared" ca="1" si="393"/>
        <v>-1.4900176049481506</v>
      </c>
      <c r="N868" s="304">
        <f t="shared" ca="1" si="394"/>
        <v>-85.371720163720241</v>
      </c>
      <c r="P868" s="310">
        <f t="shared" ca="1" si="395"/>
        <v>23</v>
      </c>
      <c r="Q868" s="304">
        <f t="shared" ca="1" si="396"/>
        <v>0</v>
      </c>
      <c r="R868" s="306">
        <f t="shared" ca="1" si="397"/>
        <v>0</v>
      </c>
      <c r="S868" s="307">
        <f t="shared" ca="1" si="398"/>
        <v>3.0549999999999997</v>
      </c>
      <c r="T868" s="304">
        <f t="shared" ca="1" si="378"/>
        <v>29.969549999999998</v>
      </c>
      <c r="U868" s="311">
        <f t="shared" ca="1" si="379"/>
        <v>0</v>
      </c>
      <c r="V868" s="306">
        <f t="shared" ca="1" si="380"/>
        <v>1.2264529528840384</v>
      </c>
      <c r="W868" s="304">
        <f t="shared" ca="1" si="381"/>
        <v>26.567323388882411</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1.0816963477885242</v>
      </c>
      <c r="AH868" s="304">
        <f t="shared" ca="1" si="405"/>
        <v>-8.6963143277249664</v>
      </c>
    </row>
    <row r="869" spans="1:34" x14ac:dyDescent="0.2">
      <c r="A869" s="347">
        <f t="shared" ca="1" si="383"/>
        <v>1E-4</v>
      </c>
      <c r="B869" s="304">
        <f t="shared" ca="1" si="384"/>
        <v>31.948800000000048</v>
      </c>
      <c r="D869" s="306">
        <f t="shared" ca="1" si="385"/>
        <v>-0.70171563320370722</v>
      </c>
      <c r="E869" s="307">
        <f t="shared" ca="1" si="386"/>
        <v>-1.1420157325711173</v>
      </c>
      <c r="F869" s="304">
        <f t="shared" ca="1" si="387"/>
        <v>1.3403748592548375</v>
      </c>
      <c r="G869" s="306">
        <f t="shared" ca="1" si="388"/>
        <v>8.2991365856632804</v>
      </c>
      <c r="H869" s="307">
        <f t="shared" ca="1" si="389"/>
        <v>-102.51656132039675</v>
      </c>
      <c r="I869" s="304">
        <f t="shared" ca="1" si="390"/>
        <v>102.85193733239136</v>
      </c>
      <c r="J869" s="306">
        <f t="shared" ca="1" si="391"/>
        <v>706.74279346460708</v>
      </c>
      <c r="K869" s="307">
        <f t="shared" ca="1" si="392"/>
        <v>-11.864061712973337</v>
      </c>
      <c r="L869" s="304">
        <f t="shared" ca="1" si="377"/>
        <v>706.84236720395131</v>
      </c>
      <c r="M869" s="306">
        <f t="shared" ca="1" si="393"/>
        <v>-1.4900183745765685</v>
      </c>
      <c r="N869" s="304">
        <f t="shared" ca="1" si="394"/>
        <v>-85.37176426018037</v>
      </c>
      <c r="P869" s="310">
        <f t="shared" ca="1" si="395"/>
        <v>23</v>
      </c>
      <c r="Q869" s="304">
        <f t="shared" ca="1" si="396"/>
        <v>0</v>
      </c>
      <c r="R869" s="306">
        <f t="shared" ca="1" si="397"/>
        <v>0</v>
      </c>
      <c r="S869" s="307">
        <f t="shared" ca="1" si="398"/>
        <v>3.0549999999999997</v>
      </c>
      <c r="T869" s="304">
        <f t="shared" ca="1" si="378"/>
        <v>29.969549999999998</v>
      </c>
      <c r="U869" s="311">
        <f t="shared" ca="1" si="379"/>
        <v>0</v>
      </c>
      <c r="V869" s="306">
        <f t="shared" ca="1" si="380"/>
        <v>1.2264542102018186</v>
      </c>
      <c r="W869" s="304">
        <f t="shared" ca="1" si="381"/>
        <v>26.567406505422593</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1.0816697499211472</v>
      </c>
      <c r="AH869" s="304">
        <f t="shared" ca="1" si="405"/>
        <v>-8.6963415348223947</v>
      </c>
    </row>
    <row r="870" spans="1:34" x14ac:dyDescent="0.2">
      <c r="A870" s="347">
        <f t="shared" ca="1" si="383"/>
        <v>1E-4</v>
      </c>
      <c r="B870" s="304">
        <f t="shared" ca="1" si="384"/>
        <v>31.948900000000048</v>
      </c>
      <c r="D870" s="306">
        <f t="shared" ca="1" si="385"/>
        <v>-0.70171115739063805</v>
      </c>
      <c r="E870" s="307">
        <f t="shared" ca="1" si="386"/>
        <v>-1.1419880745046651</v>
      </c>
      <c r="F870" s="304">
        <f t="shared" ca="1" si="387"/>
        <v>1.3403489511009368</v>
      </c>
      <c r="G870" s="306">
        <f t="shared" ca="1" si="388"/>
        <v>8.299066414547541</v>
      </c>
      <c r="H870" s="307">
        <f t="shared" ca="1" si="389"/>
        <v>-102.5166755192042</v>
      </c>
      <c r="I870" s="304">
        <f t="shared" ca="1" si="390"/>
        <v>102.85204549673706</v>
      </c>
      <c r="J870" s="306">
        <f t="shared" ca="1" si="391"/>
        <v>706.74279346460708</v>
      </c>
      <c r="K870" s="307">
        <f t="shared" ca="1" si="392"/>
        <v>-11.874313374815317</v>
      </c>
      <c r="L870" s="304">
        <f t="shared" ca="1" si="377"/>
        <v>706.84253934824801</v>
      </c>
      <c r="M870" s="306">
        <f t="shared" ca="1" si="393"/>
        <v>-1.4900191441968602</v>
      </c>
      <c r="N870" s="304">
        <f t="shared" ca="1" si="394"/>
        <v>-85.371808356174924</v>
      </c>
      <c r="P870" s="310">
        <f t="shared" ca="1" si="395"/>
        <v>23</v>
      </c>
      <c r="Q870" s="304">
        <f t="shared" ca="1" si="396"/>
        <v>0</v>
      </c>
      <c r="R870" s="306">
        <f t="shared" ca="1" si="397"/>
        <v>0</v>
      </c>
      <c r="S870" s="307">
        <f t="shared" ca="1" si="398"/>
        <v>3.0549999999999997</v>
      </c>
      <c r="T870" s="304">
        <f t="shared" ca="1" si="378"/>
        <v>29.969549999999998</v>
      </c>
      <c r="U870" s="311">
        <f t="shared" ca="1" si="379"/>
        <v>0</v>
      </c>
      <c r="V870" s="306">
        <f t="shared" ca="1" si="380"/>
        <v>1.2264554675222881</v>
      </c>
      <c r="W870" s="304">
        <f t="shared" ca="1" si="381"/>
        <v>26.567489620820325</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1.081643152415511</v>
      </c>
      <c r="AH870" s="304">
        <f t="shared" ca="1" si="405"/>
        <v>-8.6963687415458573</v>
      </c>
    </row>
    <row r="871" spans="1:34" x14ac:dyDescent="0.2">
      <c r="A871" s="347">
        <f t="shared" ca="1" si="383"/>
        <v>1E-4</v>
      </c>
      <c r="B871" s="304">
        <f t="shared" ca="1" si="384"/>
        <v>31.949000000000048</v>
      </c>
      <c r="D871" s="306">
        <f t="shared" ca="1" si="385"/>
        <v>-0.70170668157567517</v>
      </c>
      <c r="E871" s="307">
        <f t="shared" ca="1" si="386"/>
        <v>-1.1419604168184083</v>
      </c>
      <c r="F871" s="304">
        <f t="shared" ca="1" si="387"/>
        <v>1.3403230433548543</v>
      </c>
      <c r="G871" s="306">
        <f t="shared" ca="1" si="388"/>
        <v>8.2989962438793832</v>
      </c>
      <c r="H871" s="307">
        <f t="shared" ca="1" si="389"/>
        <v>-102.51678971524588</v>
      </c>
      <c r="I871" s="304">
        <f t="shared" ca="1" si="390"/>
        <v>102.85215365842305</v>
      </c>
      <c r="J871" s="306">
        <f t="shared" ca="1" si="391"/>
        <v>706.74279346460708</v>
      </c>
      <c r="K871" s="307">
        <f t="shared" ca="1" si="392"/>
        <v>-11.88456504807704</v>
      </c>
      <c r="L871" s="304">
        <f t="shared" ca="1" si="377"/>
        <v>706.84271164137942</v>
      </c>
      <c r="M871" s="306">
        <f t="shared" ca="1" si="393"/>
        <v>-1.490019913809026</v>
      </c>
      <c r="N871" s="304">
        <f t="shared" ca="1" si="394"/>
        <v>-85.371852451703873</v>
      </c>
      <c r="P871" s="310">
        <f t="shared" ca="1" si="395"/>
        <v>23</v>
      </c>
      <c r="Q871" s="304">
        <f t="shared" ca="1" si="396"/>
        <v>0</v>
      </c>
      <c r="R871" s="306">
        <f t="shared" ca="1" si="397"/>
        <v>0</v>
      </c>
      <c r="S871" s="307">
        <f t="shared" ca="1" si="398"/>
        <v>3.0549999999999997</v>
      </c>
      <c r="T871" s="304">
        <f t="shared" ca="1" si="378"/>
        <v>29.969549999999998</v>
      </c>
      <c r="U871" s="311">
        <f t="shared" ca="1" si="379"/>
        <v>0</v>
      </c>
      <c r="V871" s="306">
        <f t="shared" ca="1" si="380"/>
        <v>1.2264567248454485</v>
      </c>
      <c r="W871" s="304">
        <f t="shared" ca="1" si="381"/>
        <v>26.567572735075625</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1.0816165552716104</v>
      </c>
      <c r="AH871" s="304">
        <f t="shared" ca="1" si="405"/>
        <v>-8.6963959478953612</v>
      </c>
    </row>
    <row r="872" spans="1:34" x14ac:dyDescent="0.2">
      <c r="A872" s="347">
        <f t="shared" ca="1" si="383"/>
        <v>1E-4</v>
      </c>
      <c r="B872" s="304">
        <f t="shared" ca="1" si="384"/>
        <v>31.949100000000048</v>
      </c>
      <c r="D872" s="306">
        <f t="shared" ca="1" si="385"/>
        <v>-0.70170220575881825</v>
      </c>
      <c r="E872" s="307">
        <f t="shared" ca="1" si="386"/>
        <v>-1.1419327595123452</v>
      </c>
      <c r="F872" s="304">
        <f t="shared" ca="1" si="387"/>
        <v>1.3402971360165887</v>
      </c>
      <c r="G872" s="306">
        <f t="shared" ca="1" si="388"/>
        <v>8.2989260736588069</v>
      </c>
      <c r="H872" s="307">
        <f t="shared" ca="1" si="389"/>
        <v>-102.51690390852183</v>
      </c>
      <c r="I872" s="304">
        <f t="shared" ca="1" si="390"/>
        <v>102.85226181744936</v>
      </c>
      <c r="J872" s="306">
        <f t="shared" ca="1" si="391"/>
        <v>706.74279346460708</v>
      </c>
      <c r="K872" s="307">
        <f t="shared" ca="1" si="392"/>
        <v>-11.894816732758228</v>
      </c>
      <c r="L872" s="304">
        <f t="shared" ca="1" si="377"/>
        <v>706.84288408334578</v>
      </c>
      <c r="M872" s="306">
        <f t="shared" ca="1" si="393"/>
        <v>-1.4900206834130658</v>
      </c>
      <c r="N872" s="304">
        <f t="shared" ca="1" si="394"/>
        <v>-85.37189654676726</v>
      </c>
      <c r="P872" s="310">
        <f t="shared" ca="1" si="395"/>
        <v>23</v>
      </c>
      <c r="Q872" s="304">
        <f t="shared" ca="1" si="396"/>
        <v>0</v>
      </c>
      <c r="R872" s="306">
        <f t="shared" ca="1" si="397"/>
        <v>0</v>
      </c>
      <c r="S872" s="307">
        <f t="shared" ca="1" si="398"/>
        <v>3.0549999999999997</v>
      </c>
      <c r="T872" s="304">
        <f t="shared" ca="1" si="378"/>
        <v>29.969549999999998</v>
      </c>
      <c r="U872" s="311">
        <f t="shared" ca="1" si="379"/>
        <v>0</v>
      </c>
      <c r="V872" s="306">
        <f t="shared" ca="1" si="380"/>
        <v>1.2264579821712993</v>
      </c>
      <c r="W872" s="304">
        <f t="shared" ca="1" si="381"/>
        <v>26.567655848188494</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1.0815899584894382</v>
      </c>
      <c r="AH872" s="304">
        <f t="shared" ca="1" si="405"/>
        <v>-8.69642315387091</v>
      </c>
    </row>
    <row r="873" spans="1:34" x14ac:dyDescent="0.2">
      <c r="A873" s="347">
        <f t="shared" ca="1" si="383"/>
        <v>1E-4</v>
      </c>
      <c r="B873" s="304">
        <f t="shared" ca="1" si="384"/>
        <v>31.949200000000047</v>
      </c>
      <c r="D873" s="306">
        <f t="shared" ca="1" si="385"/>
        <v>-0.70169772994006918</v>
      </c>
      <c r="E873" s="307">
        <f t="shared" ca="1" si="386"/>
        <v>-1.1419051025864757</v>
      </c>
      <c r="F873" s="304">
        <f t="shared" ca="1" si="387"/>
        <v>1.3402712290861414</v>
      </c>
      <c r="G873" s="306">
        <f t="shared" ca="1" si="388"/>
        <v>8.2988559038858121</v>
      </c>
      <c r="H873" s="307">
        <f t="shared" ca="1" si="389"/>
        <v>-102.51701809903209</v>
      </c>
      <c r="I873" s="304">
        <f t="shared" ca="1" si="390"/>
        <v>102.85236997381602</v>
      </c>
      <c r="J873" s="306">
        <f t="shared" ca="1" si="391"/>
        <v>706.74279346460708</v>
      </c>
      <c r="K873" s="307">
        <f t="shared" ca="1" si="392"/>
        <v>-11.905068428858606</v>
      </c>
      <c r="L873" s="304">
        <f t="shared" ca="1" si="377"/>
        <v>706.84305667414753</v>
      </c>
      <c r="M873" s="306">
        <f t="shared" ca="1" si="393"/>
        <v>-1.4900214530089799</v>
      </c>
      <c r="N873" s="304">
        <f t="shared" ca="1" si="394"/>
        <v>-85.371940641365072</v>
      </c>
      <c r="P873" s="310">
        <f t="shared" ca="1" si="395"/>
        <v>23</v>
      </c>
      <c r="Q873" s="304">
        <f t="shared" ca="1" si="396"/>
        <v>0</v>
      </c>
      <c r="R873" s="306">
        <f t="shared" ca="1" si="397"/>
        <v>0</v>
      </c>
      <c r="S873" s="307">
        <f t="shared" ca="1" si="398"/>
        <v>3.0549999999999997</v>
      </c>
      <c r="T873" s="304">
        <f t="shared" ca="1" si="378"/>
        <v>29.969549999999998</v>
      </c>
      <c r="U873" s="311">
        <f t="shared" ca="1" si="379"/>
        <v>0</v>
      </c>
      <c r="V873" s="306">
        <f t="shared" ca="1" si="380"/>
        <v>1.2264592394998404</v>
      </c>
      <c r="W873" s="304">
        <f t="shared" ca="1" si="381"/>
        <v>26.567738960158945</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1.0815633620689997</v>
      </c>
      <c r="AH873" s="304">
        <f t="shared" ca="1" si="405"/>
        <v>-8.6964503594725038</v>
      </c>
    </row>
    <row r="874" spans="1:34" x14ac:dyDescent="0.2">
      <c r="A874" s="347">
        <f t="shared" ca="1" si="383"/>
        <v>1E-4</v>
      </c>
      <c r="B874" s="304">
        <f t="shared" ca="1" si="384"/>
        <v>31.949300000000047</v>
      </c>
      <c r="D874" s="306">
        <f t="shared" ca="1" si="385"/>
        <v>-0.70169325411942751</v>
      </c>
      <c r="E874" s="307">
        <f t="shared" ca="1" si="386"/>
        <v>-1.1418774460407946</v>
      </c>
      <c r="F874" s="304">
        <f t="shared" ca="1" si="387"/>
        <v>1.3402453225635071</v>
      </c>
      <c r="G874" s="306">
        <f t="shared" ca="1" si="388"/>
        <v>8.2987857345604006</v>
      </c>
      <c r="H874" s="307">
        <f t="shared" ca="1" si="389"/>
        <v>-102.51713228677669</v>
      </c>
      <c r="I874" s="304">
        <f t="shared" ca="1" si="390"/>
        <v>102.85247812752309</v>
      </c>
      <c r="J874" s="306">
        <f t="shared" ca="1" si="391"/>
        <v>706.74279346460708</v>
      </c>
      <c r="K874" s="307">
        <f t="shared" ca="1" si="392"/>
        <v>-11.915320136377895</v>
      </c>
      <c r="L874" s="304">
        <f t="shared" ca="1" si="377"/>
        <v>706.84322941378491</v>
      </c>
      <c r="M874" s="306">
        <f t="shared" ca="1" si="393"/>
        <v>-1.4900222225967683</v>
      </c>
      <c r="N874" s="304">
        <f t="shared" ca="1" si="394"/>
        <v>-85.371984735497307</v>
      </c>
      <c r="P874" s="310">
        <f t="shared" ca="1" si="395"/>
        <v>23</v>
      </c>
      <c r="Q874" s="304">
        <f t="shared" ca="1" si="396"/>
        <v>0</v>
      </c>
      <c r="R874" s="306">
        <f t="shared" ca="1" si="397"/>
        <v>0</v>
      </c>
      <c r="S874" s="307">
        <f t="shared" ca="1" si="398"/>
        <v>3.0549999999999997</v>
      </c>
      <c r="T874" s="304">
        <f t="shared" ca="1" si="378"/>
        <v>29.969549999999998</v>
      </c>
      <c r="U874" s="311">
        <f t="shared" ca="1" si="379"/>
        <v>0</v>
      </c>
      <c r="V874" s="306">
        <f t="shared" ca="1" si="380"/>
        <v>1.2264604968310713</v>
      </c>
      <c r="W874" s="304">
        <f t="shared" ca="1" si="381"/>
        <v>26.567822070986988</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1.0815367660102897</v>
      </c>
      <c r="AH874" s="304">
        <f t="shared" ca="1" si="405"/>
        <v>-8.696477564700146</v>
      </c>
    </row>
    <row r="875" spans="1:34" x14ac:dyDescent="0.2">
      <c r="A875" s="347">
        <f t="shared" ca="1" si="383"/>
        <v>1E-4</v>
      </c>
      <c r="B875" s="304">
        <f t="shared" ca="1" si="384"/>
        <v>31.949400000000047</v>
      </c>
      <c r="D875" s="306">
        <f t="shared" ca="1" si="385"/>
        <v>-0.70168877829689558</v>
      </c>
      <c r="E875" s="307">
        <f t="shared" ca="1" si="386"/>
        <v>-1.1418497898752964</v>
      </c>
      <c r="F875" s="304">
        <f t="shared" ca="1" si="387"/>
        <v>1.3402194164486829</v>
      </c>
      <c r="G875" s="306">
        <f t="shared" ca="1" si="388"/>
        <v>8.2987155656825706</v>
      </c>
      <c r="H875" s="307">
        <f t="shared" ca="1" si="389"/>
        <v>-102.51724647175567</v>
      </c>
      <c r="I875" s="304">
        <f t="shared" ca="1" si="390"/>
        <v>102.85258627857057</v>
      </c>
      <c r="J875" s="306">
        <f t="shared" ca="1" si="391"/>
        <v>706.74279346460708</v>
      </c>
      <c r="K875" s="307">
        <f t="shared" ca="1" si="392"/>
        <v>-11.925571855315821</v>
      </c>
      <c r="L875" s="304">
        <f t="shared" ca="1" si="377"/>
        <v>706.8434023022586</v>
      </c>
      <c r="M875" s="306">
        <f t="shared" ca="1" si="393"/>
        <v>-1.490022992176431</v>
      </c>
      <c r="N875" s="304">
        <f t="shared" ca="1" si="394"/>
        <v>-85.37202882916398</v>
      </c>
      <c r="P875" s="310">
        <f t="shared" ca="1" si="395"/>
        <v>23</v>
      </c>
      <c r="Q875" s="304">
        <f t="shared" ca="1" si="396"/>
        <v>0</v>
      </c>
      <c r="R875" s="306">
        <f t="shared" ca="1" si="397"/>
        <v>0</v>
      </c>
      <c r="S875" s="307">
        <f t="shared" ca="1" si="398"/>
        <v>3.0549999999999997</v>
      </c>
      <c r="T875" s="304">
        <f t="shared" ca="1" si="378"/>
        <v>29.969549999999998</v>
      </c>
      <c r="U875" s="311">
        <f t="shared" ca="1" si="379"/>
        <v>0</v>
      </c>
      <c r="V875" s="306">
        <f t="shared" ca="1" si="380"/>
        <v>1.2264617541649925</v>
      </c>
      <c r="W875" s="304">
        <f t="shared" ca="1" si="381"/>
        <v>26.567905180672625</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1.0815101703132992</v>
      </c>
      <c r="AH875" s="304">
        <f t="shared" ca="1" si="405"/>
        <v>-8.6965047695538438</v>
      </c>
    </row>
    <row r="876" spans="1:34" x14ac:dyDescent="0.2">
      <c r="A876" s="347">
        <f t="shared" ca="1" si="383"/>
        <v>1E-4</v>
      </c>
      <c r="B876" s="304">
        <f t="shared" ca="1" si="384"/>
        <v>31.949500000000047</v>
      </c>
      <c r="D876" s="306">
        <f t="shared" ca="1" si="385"/>
        <v>-0.70168430247247449</v>
      </c>
      <c r="E876" s="307">
        <f t="shared" ca="1" si="386"/>
        <v>-1.141822134089983</v>
      </c>
      <c r="F876" s="304">
        <f t="shared" ca="1" si="387"/>
        <v>1.3401935107416714</v>
      </c>
      <c r="G876" s="306">
        <f t="shared" ca="1" si="388"/>
        <v>8.298645397252324</v>
      </c>
      <c r="H876" s="307">
        <f t="shared" ca="1" si="389"/>
        <v>-102.51736065396908</v>
      </c>
      <c r="I876" s="304">
        <f t="shared" ca="1" si="390"/>
        <v>102.85269442695852</v>
      </c>
      <c r="J876" s="306">
        <f t="shared" ca="1" si="391"/>
        <v>706.74279346460708</v>
      </c>
      <c r="K876" s="307">
        <f t="shared" ca="1" si="392"/>
        <v>-11.935823585672107</v>
      </c>
      <c r="L876" s="304">
        <f t="shared" ca="1" si="377"/>
        <v>706.8435753395687</v>
      </c>
      <c r="M876" s="306">
        <f t="shared" ca="1" si="393"/>
        <v>-1.4900237617479684</v>
      </c>
      <c r="N876" s="304">
        <f t="shared" ca="1" si="394"/>
        <v>-85.372072922365106</v>
      </c>
      <c r="P876" s="310">
        <f t="shared" ca="1" si="395"/>
        <v>23</v>
      </c>
      <c r="Q876" s="304">
        <f t="shared" ca="1" si="396"/>
        <v>0</v>
      </c>
      <c r="R876" s="306">
        <f t="shared" ca="1" si="397"/>
        <v>0</v>
      </c>
      <c r="S876" s="307">
        <f t="shared" ca="1" si="398"/>
        <v>3.0549999999999997</v>
      </c>
      <c r="T876" s="304">
        <f t="shared" ca="1" si="378"/>
        <v>29.969549999999998</v>
      </c>
      <c r="U876" s="311">
        <f t="shared" ca="1" si="379"/>
        <v>0</v>
      </c>
      <c r="V876" s="306">
        <f t="shared" ca="1" si="380"/>
        <v>1.2264630115016042</v>
      </c>
      <c r="W876" s="304">
        <f t="shared" ca="1" si="381"/>
        <v>26.567988289215883</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1.0814835749780354</v>
      </c>
      <c r="AH876" s="304">
        <f t="shared" ca="1" si="405"/>
        <v>-8.6965319740335936</v>
      </c>
    </row>
    <row r="877" spans="1:34" x14ac:dyDescent="0.2">
      <c r="A877" s="347">
        <f t="shared" ca="1" si="383"/>
        <v>1E-4</v>
      </c>
      <c r="B877" s="304">
        <f t="shared" ca="1" si="384"/>
        <v>31.949600000000046</v>
      </c>
      <c r="D877" s="306">
        <f t="shared" ca="1" si="385"/>
        <v>-0.70167982664616291</v>
      </c>
      <c r="E877" s="307">
        <f t="shared" ca="1" si="386"/>
        <v>-1.1417944786848455</v>
      </c>
      <c r="F877" s="304">
        <f t="shared" ca="1" si="387"/>
        <v>1.3401676054424638</v>
      </c>
      <c r="G877" s="306">
        <f t="shared" ca="1" si="388"/>
        <v>8.2985752292696588</v>
      </c>
      <c r="H877" s="307">
        <f t="shared" ca="1" si="389"/>
        <v>-102.51747483341694</v>
      </c>
      <c r="I877" s="304">
        <f t="shared" ca="1" si="390"/>
        <v>102.85280257268697</v>
      </c>
      <c r="J877" s="306">
        <f t="shared" ca="1" si="391"/>
        <v>706.74279346460708</v>
      </c>
      <c r="K877" s="307">
        <f t="shared" ca="1" si="392"/>
        <v>-11.946075327446477</v>
      </c>
      <c r="L877" s="304">
        <f t="shared" ca="1" si="377"/>
        <v>706.8437485257158</v>
      </c>
      <c r="M877" s="306">
        <f t="shared" ca="1" si="393"/>
        <v>-1.4900245313113802</v>
      </c>
      <c r="N877" s="304">
        <f t="shared" ca="1" si="394"/>
        <v>-85.37211701510067</v>
      </c>
      <c r="P877" s="310">
        <f t="shared" ca="1" si="395"/>
        <v>23</v>
      </c>
      <c r="Q877" s="304">
        <f t="shared" ca="1" si="396"/>
        <v>0</v>
      </c>
      <c r="R877" s="306">
        <f t="shared" ca="1" si="397"/>
        <v>0</v>
      </c>
      <c r="S877" s="307">
        <f t="shared" ca="1" si="398"/>
        <v>3.0549999999999997</v>
      </c>
      <c r="T877" s="304">
        <f t="shared" ca="1" si="378"/>
        <v>29.969549999999998</v>
      </c>
      <c r="U877" s="311">
        <f t="shared" ca="1" si="379"/>
        <v>0</v>
      </c>
      <c r="V877" s="306">
        <f t="shared" ca="1" si="380"/>
        <v>1.226464268840906</v>
      </c>
      <c r="W877" s="304">
        <f t="shared" ca="1" si="381"/>
        <v>26.568071396616752</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1.0814569800044858</v>
      </c>
      <c r="AH877" s="304">
        <f t="shared" ca="1" si="405"/>
        <v>-8.696559178139406</v>
      </c>
    </row>
    <row r="878" spans="1:34" x14ac:dyDescent="0.2">
      <c r="A878" s="347">
        <f t="shared" ca="1" si="383"/>
        <v>1E-4</v>
      </c>
      <c r="B878" s="304">
        <f t="shared" ca="1" si="384"/>
        <v>31.949700000000046</v>
      </c>
      <c r="D878" s="306">
        <f t="shared" ca="1" si="385"/>
        <v>-0.70167535081796395</v>
      </c>
      <c r="E878" s="307">
        <f t="shared" ca="1" si="386"/>
        <v>-1.1417668236598857</v>
      </c>
      <c r="F878" s="304">
        <f t="shared" ca="1" si="387"/>
        <v>1.3401417005510639</v>
      </c>
      <c r="G878" s="306">
        <f t="shared" ca="1" si="388"/>
        <v>8.298505061734577</v>
      </c>
      <c r="H878" s="307">
        <f t="shared" ca="1" si="389"/>
        <v>-102.5175890100993</v>
      </c>
      <c r="I878" s="304">
        <f t="shared" ca="1" si="390"/>
        <v>102.85291071575595</v>
      </c>
      <c r="J878" s="306">
        <f t="shared" ca="1" si="391"/>
        <v>706.74279346460708</v>
      </c>
      <c r="K878" s="307">
        <f t="shared" ca="1" si="392"/>
        <v>-11.956327080638653</v>
      </c>
      <c r="L878" s="304">
        <f t="shared" ca="1" si="377"/>
        <v>706.84392186070011</v>
      </c>
      <c r="M878" s="306">
        <f t="shared" ca="1" si="393"/>
        <v>-1.4900253008666671</v>
      </c>
      <c r="N878" s="304">
        <f t="shared" ca="1" si="394"/>
        <v>-85.372161107370701</v>
      </c>
      <c r="P878" s="310">
        <f t="shared" ca="1" si="395"/>
        <v>23</v>
      </c>
      <c r="Q878" s="304">
        <f t="shared" ca="1" si="396"/>
        <v>0</v>
      </c>
      <c r="R878" s="306">
        <f t="shared" ca="1" si="397"/>
        <v>0</v>
      </c>
      <c r="S878" s="307">
        <f t="shared" ca="1" si="398"/>
        <v>3.0549999999999997</v>
      </c>
      <c r="T878" s="304">
        <f t="shared" ca="1" si="378"/>
        <v>29.969549999999998</v>
      </c>
      <c r="U878" s="311">
        <f t="shared" ca="1" si="379"/>
        <v>0</v>
      </c>
      <c r="V878" s="306">
        <f t="shared" ca="1" si="380"/>
        <v>1.2264655261828978</v>
      </c>
      <c r="W878" s="304">
        <f t="shared" ca="1" si="381"/>
        <v>26.568154502875263</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1.0814303853926557</v>
      </c>
      <c r="AH878" s="304">
        <f t="shared" ca="1" si="405"/>
        <v>-8.6965863818712776</v>
      </c>
    </row>
    <row r="879" spans="1:34" x14ac:dyDescent="0.2">
      <c r="A879" s="347">
        <f t="shared" ca="1" si="383"/>
        <v>1E-4</v>
      </c>
      <c r="B879" s="304">
        <f t="shared" ca="1" si="384"/>
        <v>31.949800000000046</v>
      </c>
      <c r="D879" s="306">
        <f t="shared" ca="1" si="385"/>
        <v>-0.70167087498787606</v>
      </c>
      <c r="E879" s="307">
        <f t="shared" ca="1" si="386"/>
        <v>-1.1417391690150929</v>
      </c>
      <c r="F879" s="304">
        <f t="shared" ca="1" si="387"/>
        <v>1.3401157960674617</v>
      </c>
      <c r="G879" s="306">
        <f t="shared" ca="1" si="388"/>
        <v>8.2984348946470785</v>
      </c>
      <c r="H879" s="307">
        <f t="shared" ca="1" si="389"/>
        <v>-102.5177031840162</v>
      </c>
      <c r="I879" s="304">
        <f t="shared" ca="1" si="390"/>
        <v>102.85301885616552</v>
      </c>
      <c r="J879" s="306">
        <f t="shared" ca="1" si="391"/>
        <v>706.74279346460708</v>
      </c>
      <c r="K879" s="307">
        <f t="shared" ca="1" si="392"/>
        <v>-11.966578845248359</v>
      </c>
      <c r="L879" s="304">
        <f t="shared" ca="1" si="377"/>
        <v>706.84409534452209</v>
      </c>
      <c r="M879" s="306">
        <f t="shared" ca="1" si="393"/>
        <v>-1.4900260704138288</v>
      </c>
      <c r="N879" s="304">
        <f t="shared" ca="1" si="394"/>
        <v>-85.372205199175212</v>
      </c>
      <c r="P879" s="310">
        <f t="shared" ca="1" si="395"/>
        <v>23</v>
      </c>
      <c r="Q879" s="304">
        <f t="shared" ca="1" si="396"/>
        <v>0</v>
      </c>
      <c r="R879" s="306">
        <f t="shared" ca="1" si="397"/>
        <v>0</v>
      </c>
      <c r="S879" s="307">
        <f t="shared" ca="1" si="398"/>
        <v>3.0549999999999997</v>
      </c>
      <c r="T879" s="304">
        <f t="shared" ca="1" si="378"/>
        <v>29.969549999999998</v>
      </c>
      <c r="U879" s="311">
        <f t="shared" ca="1" si="379"/>
        <v>0</v>
      </c>
      <c r="V879" s="306">
        <f t="shared" ca="1" si="380"/>
        <v>1.2264667835275793</v>
      </c>
      <c r="W879" s="304">
        <f t="shared" ca="1" si="381"/>
        <v>26.568237607991403</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1.0814037911425327</v>
      </c>
      <c r="AH879" s="304">
        <f t="shared" ca="1" si="405"/>
        <v>-8.696613585229219</v>
      </c>
    </row>
    <row r="880" spans="1:34" x14ac:dyDescent="0.2">
      <c r="A880" s="347">
        <f t="shared" ca="1" si="383"/>
        <v>1E-4</v>
      </c>
      <c r="B880" s="304">
        <f t="shared" ca="1" si="384"/>
        <v>31.949900000000046</v>
      </c>
      <c r="D880" s="306">
        <f t="shared" ca="1" si="385"/>
        <v>-0.70166639915590079</v>
      </c>
      <c r="E880" s="307">
        <f t="shared" ca="1" si="386"/>
        <v>-1.1417115147504724</v>
      </c>
      <c r="F880" s="304">
        <f t="shared" ca="1" si="387"/>
        <v>1.3400898919916626</v>
      </c>
      <c r="G880" s="306">
        <f t="shared" ca="1" si="388"/>
        <v>8.2983647280071633</v>
      </c>
      <c r="H880" s="307">
        <f t="shared" ca="1" si="389"/>
        <v>-102.51781735516768</v>
      </c>
      <c r="I880" s="304">
        <f t="shared" ca="1" si="390"/>
        <v>102.85312699391571</v>
      </c>
      <c r="J880" s="306">
        <f t="shared" ca="1" si="391"/>
        <v>706.74279346460708</v>
      </c>
      <c r="K880" s="307">
        <f t="shared" ca="1" si="392"/>
        <v>-11.976830621275317</v>
      </c>
      <c r="L880" s="304">
        <f t="shared" ca="1" si="377"/>
        <v>706.84426897718208</v>
      </c>
      <c r="M880" s="306">
        <f t="shared" ca="1" si="393"/>
        <v>-1.4900268399528653</v>
      </c>
      <c r="N880" s="304">
        <f t="shared" ca="1" si="394"/>
        <v>-85.372249290514176</v>
      </c>
      <c r="P880" s="310">
        <f t="shared" ca="1" si="395"/>
        <v>23</v>
      </c>
      <c r="Q880" s="304">
        <f t="shared" ca="1" si="396"/>
        <v>0</v>
      </c>
      <c r="R880" s="306">
        <f t="shared" ca="1" si="397"/>
        <v>0</v>
      </c>
      <c r="S880" s="307">
        <f t="shared" ca="1" si="398"/>
        <v>3.0549999999999997</v>
      </c>
      <c r="T880" s="304">
        <f t="shared" ca="1" si="378"/>
        <v>29.969549999999998</v>
      </c>
      <c r="U880" s="311">
        <f t="shared" ca="1" si="379"/>
        <v>0</v>
      </c>
      <c r="V880" s="306">
        <f t="shared" ca="1" si="380"/>
        <v>1.2264680408749515</v>
      </c>
      <c r="W880" s="304">
        <f t="shared" ca="1" si="381"/>
        <v>26.568320711965217</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1.0813771972541222</v>
      </c>
      <c r="AH880" s="304">
        <f t="shared" ca="1" si="405"/>
        <v>-8.6966407882132266</v>
      </c>
    </row>
    <row r="881" spans="1:34" x14ac:dyDescent="0.2">
      <c r="A881" s="347">
        <f t="shared" ca="1" si="383"/>
        <v>1E-4</v>
      </c>
      <c r="B881" s="304">
        <f t="shared" ca="1" si="384"/>
        <v>31.950000000000045</v>
      </c>
      <c r="D881" s="306">
        <f t="shared" ca="1" si="385"/>
        <v>-0.70166192332204225</v>
      </c>
      <c r="E881" s="307">
        <f t="shared" ca="1" si="386"/>
        <v>-1.14168386086601</v>
      </c>
      <c r="F881" s="304">
        <f t="shared" ca="1" si="387"/>
        <v>1.3400639883236569</v>
      </c>
      <c r="G881" s="306">
        <f t="shared" ca="1" si="388"/>
        <v>8.2982945618148314</v>
      </c>
      <c r="H881" s="307">
        <f t="shared" ca="1" si="389"/>
        <v>-102.51793152355377</v>
      </c>
      <c r="I881" s="304">
        <f t="shared" ca="1" si="390"/>
        <v>102.85323512900655</v>
      </c>
      <c r="J881" s="306">
        <f t="shared" ca="1" si="391"/>
        <v>706.74279346460708</v>
      </c>
      <c r="K881" s="307">
        <f t="shared" ca="1" si="392"/>
        <v>-11.987082408719253</v>
      </c>
      <c r="L881" s="304">
        <f t="shared" ca="1" si="377"/>
        <v>706.84444275868066</v>
      </c>
      <c r="M881" s="306">
        <f t="shared" ca="1" si="393"/>
        <v>-1.4900276094837772</v>
      </c>
      <c r="N881" s="304">
        <f t="shared" ca="1" si="394"/>
        <v>-85.372293381387635</v>
      </c>
      <c r="P881" s="310">
        <f t="shared" ca="1" si="395"/>
        <v>23</v>
      </c>
      <c r="Q881" s="304">
        <f t="shared" ca="1" si="396"/>
        <v>0</v>
      </c>
      <c r="R881" s="306">
        <f t="shared" ca="1" si="397"/>
        <v>0</v>
      </c>
      <c r="S881" s="307">
        <f t="shared" ca="1" si="398"/>
        <v>3.0549999999999997</v>
      </c>
      <c r="T881" s="304">
        <f t="shared" ca="1" si="378"/>
        <v>29.969549999999998</v>
      </c>
      <c r="U881" s="311">
        <f t="shared" ca="1" si="379"/>
        <v>0</v>
      </c>
      <c r="V881" s="306">
        <f t="shared" ca="1" si="380"/>
        <v>1.2264692982250134</v>
      </c>
      <c r="W881" s="304">
        <f t="shared" ca="1" si="381"/>
        <v>26.568403814796682</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1.0813506037274117</v>
      </c>
      <c r="AH881" s="304">
        <f t="shared" ca="1" si="405"/>
        <v>-8.6966679908233129</v>
      </c>
    </row>
    <row r="882" spans="1:34" x14ac:dyDescent="0.2">
      <c r="A882" s="347">
        <f t="shared" ca="1" si="383"/>
        <v>1E-4</v>
      </c>
      <c r="B882" s="304">
        <f t="shared" ca="1" si="384"/>
        <v>31.950100000000045</v>
      </c>
      <c r="D882" s="306">
        <f t="shared" ca="1" si="385"/>
        <v>-0.70165744748629577</v>
      </c>
      <c r="E882" s="307">
        <f t="shared" ca="1" si="386"/>
        <v>-1.1416562073617147</v>
      </c>
      <c r="F882" s="304">
        <f t="shared" ca="1" si="387"/>
        <v>1.3400380850634501</v>
      </c>
      <c r="G882" s="306">
        <f t="shared" ca="1" si="388"/>
        <v>8.2982243960700828</v>
      </c>
      <c r="H882" s="307">
        <f t="shared" ca="1" si="389"/>
        <v>-102.5180456891745</v>
      </c>
      <c r="I882" s="304">
        <f t="shared" ca="1" si="390"/>
        <v>102.85334326143804</v>
      </c>
      <c r="J882" s="306">
        <f t="shared" ca="1" si="391"/>
        <v>706.74279346460708</v>
      </c>
      <c r="K882" s="307">
        <f t="shared" ca="1" si="392"/>
        <v>-11.99733420757989</v>
      </c>
      <c r="L882" s="304">
        <f t="shared" ca="1" si="377"/>
        <v>706.84461668901793</v>
      </c>
      <c r="M882" s="306">
        <f t="shared" ca="1" si="393"/>
        <v>-1.490028379006564</v>
      </c>
      <c r="N882" s="304">
        <f t="shared" ca="1" si="394"/>
        <v>-85.372337471795561</v>
      </c>
      <c r="P882" s="310">
        <f t="shared" ca="1" si="395"/>
        <v>23</v>
      </c>
      <c r="Q882" s="304">
        <f t="shared" ca="1" si="396"/>
        <v>0</v>
      </c>
      <c r="R882" s="306">
        <f t="shared" ca="1" si="397"/>
        <v>0</v>
      </c>
      <c r="S882" s="307">
        <f t="shared" ca="1" si="398"/>
        <v>3.0549999999999997</v>
      </c>
      <c r="T882" s="304">
        <f t="shared" ca="1" si="378"/>
        <v>29.969549999999998</v>
      </c>
      <c r="U882" s="311">
        <f t="shared" ca="1" si="379"/>
        <v>0</v>
      </c>
      <c r="V882" s="306">
        <f t="shared" ca="1" si="380"/>
        <v>1.2264705555777653</v>
      </c>
      <c r="W882" s="304">
        <f t="shared" ca="1" si="381"/>
        <v>26.56848691648581</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1.0813240105624082</v>
      </c>
      <c r="AH882" s="304">
        <f t="shared" ca="1" si="405"/>
        <v>-8.6966951930594707</v>
      </c>
    </row>
    <row r="883" spans="1:34" x14ac:dyDescent="0.2">
      <c r="A883" s="347">
        <f t="shared" ca="1" si="383"/>
        <v>1E-4</v>
      </c>
      <c r="B883" s="304">
        <f t="shared" ca="1" si="384"/>
        <v>31.950200000000045</v>
      </c>
      <c r="D883" s="306">
        <f t="shared" ca="1" si="385"/>
        <v>-0.70165297164866725</v>
      </c>
      <c r="E883" s="307">
        <f t="shared" ca="1" si="386"/>
        <v>-1.1416285542375775</v>
      </c>
      <c r="F883" s="304">
        <f t="shared" ca="1" si="387"/>
        <v>1.3400121822110376</v>
      </c>
      <c r="G883" s="306">
        <f t="shared" ca="1" si="388"/>
        <v>8.2981542307729175</v>
      </c>
      <c r="H883" s="307">
        <f t="shared" ca="1" si="389"/>
        <v>-102.51815985202992</v>
      </c>
      <c r="I883" s="304">
        <f t="shared" ca="1" si="390"/>
        <v>102.85345139121027</v>
      </c>
      <c r="J883" s="306">
        <f t="shared" ca="1" si="391"/>
        <v>706.74279346460708</v>
      </c>
      <c r="K883" s="307">
        <f t="shared" ca="1" si="392"/>
        <v>-12.00758601785695</v>
      </c>
      <c r="L883" s="304">
        <f t="shared" ca="1" si="377"/>
        <v>706.84479076819434</v>
      </c>
      <c r="M883" s="306">
        <f t="shared" ca="1" si="393"/>
        <v>-1.4900291485212265</v>
      </c>
      <c r="N883" s="304">
        <f t="shared" ca="1" si="394"/>
        <v>-85.372381561737981</v>
      </c>
      <c r="P883" s="310">
        <f t="shared" ca="1" si="395"/>
        <v>23</v>
      </c>
      <c r="Q883" s="304">
        <f t="shared" ca="1" si="396"/>
        <v>0</v>
      </c>
      <c r="R883" s="306">
        <f t="shared" ca="1" si="397"/>
        <v>0</v>
      </c>
      <c r="S883" s="307">
        <f t="shared" ca="1" si="398"/>
        <v>3.0549999999999997</v>
      </c>
      <c r="T883" s="304">
        <f t="shared" ca="1" si="378"/>
        <v>29.969549999999998</v>
      </c>
      <c r="U883" s="311">
        <f t="shared" ca="1" si="379"/>
        <v>0</v>
      </c>
      <c r="V883" s="306">
        <f t="shared" ca="1" si="380"/>
        <v>1.2264718129332075</v>
      </c>
      <c r="W883" s="304">
        <f t="shared" ca="1" si="381"/>
        <v>26.568570017032634</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1.0812974177591084</v>
      </c>
      <c r="AH883" s="304">
        <f t="shared" ca="1" si="405"/>
        <v>-8.6967223949217054</v>
      </c>
    </row>
    <row r="884" spans="1:34" x14ac:dyDescent="0.2">
      <c r="A884" s="347">
        <f t="shared" ca="1" si="383"/>
        <v>1E-4</v>
      </c>
      <c r="B884" s="304">
        <f t="shared" ca="1" si="384"/>
        <v>31.950300000000045</v>
      </c>
      <c r="D884" s="306">
        <f t="shared" ca="1" si="385"/>
        <v>-0.70164849580915312</v>
      </c>
      <c r="E884" s="307">
        <f t="shared" ca="1" si="386"/>
        <v>-1.1416009014935913</v>
      </c>
      <c r="F884" s="304">
        <f t="shared" ca="1" si="387"/>
        <v>1.3399862797664115</v>
      </c>
      <c r="G884" s="306">
        <f t="shared" ca="1" si="388"/>
        <v>8.2980840659233372</v>
      </c>
      <c r="H884" s="307">
        <f t="shared" ca="1" si="389"/>
        <v>-102.51827401212007</v>
      </c>
      <c r="I884" s="304">
        <f t="shared" ca="1" si="390"/>
        <v>102.85355951832325</v>
      </c>
      <c r="J884" s="306">
        <f t="shared" ca="1" si="391"/>
        <v>706.74279346460708</v>
      </c>
      <c r="K884" s="307">
        <f t="shared" ca="1" si="392"/>
        <v>-12.017837839550157</v>
      </c>
      <c r="L884" s="304">
        <f t="shared" ca="1" si="377"/>
        <v>706.84496499621048</v>
      </c>
      <c r="M884" s="306">
        <f t="shared" ca="1" si="393"/>
        <v>-1.4900299180277643</v>
      </c>
      <c r="N884" s="304">
        <f t="shared" ca="1" si="394"/>
        <v>-85.372425651214911</v>
      </c>
      <c r="P884" s="310">
        <f t="shared" ca="1" si="395"/>
        <v>23</v>
      </c>
      <c r="Q884" s="304">
        <f t="shared" ca="1" si="396"/>
        <v>0</v>
      </c>
      <c r="R884" s="306">
        <f t="shared" ca="1" si="397"/>
        <v>0</v>
      </c>
      <c r="S884" s="307">
        <f t="shared" ca="1" si="398"/>
        <v>3.0549999999999997</v>
      </c>
      <c r="T884" s="304">
        <f t="shared" ca="1" si="378"/>
        <v>29.969549999999998</v>
      </c>
      <c r="U884" s="311">
        <f t="shared" ca="1" si="379"/>
        <v>0</v>
      </c>
      <c r="V884" s="306">
        <f t="shared" ca="1" si="380"/>
        <v>1.2264730702913393</v>
      </c>
      <c r="W884" s="304">
        <f t="shared" ca="1" si="381"/>
        <v>26.56865311643714</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1.0812708253174996</v>
      </c>
      <c r="AH884" s="304">
        <f t="shared" ca="1" si="405"/>
        <v>-8.6967495964100276</v>
      </c>
    </row>
    <row r="885" spans="1:34" x14ac:dyDescent="0.2">
      <c r="A885" s="347">
        <f t="shared" ca="1" si="383"/>
        <v>1E-4</v>
      </c>
      <c r="B885" s="304">
        <f t="shared" ca="1" si="384"/>
        <v>31.950400000000045</v>
      </c>
      <c r="D885" s="306">
        <f t="shared" ca="1" si="385"/>
        <v>-0.70164401996775672</v>
      </c>
      <c r="E885" s="307">
        <f t="shared" ca="1" si="386"/>
        <v>-1.1415732491297597</v>
      </c>
      <c r="F885" s="304">
        <f t="shared" ca="1" si="387"/>
        <v>1.3399603777295768</v>
      </c>
      <c r="G885" s="306">
        <f t="shared" ca="1" si="388"/>
        <v>8.2980139015213403</v>
      </c>
      <c r="H885" s="307">
        <f t="shared" ca="1" si="389"/>
        <v>-102.51838816944499</v>
      </c>
      <c r="I885" s="304">
        <f t="shared" ca="1" si="390"/>
        <v>102.85366764277704</v>
      </c>
      <c r="J885" s="306">
        <f t="shared" ca="1" si="391"/>
        <v>706.74279346460708</v>
      </c>
      <c r="K885" s="307">
        <f t="shared" ca="1" si="392"/>
        <v>-12.028089672659236</v>
      </c>
      <c r="L885" s="304">
        <f t="shared" ca="1" si="377"/>
        <v>706.84513937306644</v>
      </c>
      <c r="M885" s="306">
        <f t="shared" ca="1" si="393"/>
        <v>-1.4900306875261777</v>
      </c>
      <c r="N885" s="304">
        <f t="shared" ca="1" si="394"/>
        <v>-85.372469740226336</v>
      </c>
      <c r="P885" s="310">
        <f t="shared" ca="1" si="395"/>
        <v>23</v>
      </c>
      <c r="Q885" s="304">
        <f t="shared" ca="1" si="396"/>
        <v>0</v>
      </c>
      <c r="R885" s="306">
        <f t="shared" ca="1" si="397"/>
        <v>0</v>
      </c>
      <c r="S885" s="307">
        <f t="shared" ca="1" si="398"/>
        <v>3.0549999999999997</v>
      </c>
      <c r="T885" s="304">
        <f t="shared" ca="1" si="378"/>
        <v>29.969549999999998</v>
      </c>
      <c r="U885" s="311">
        <f t="shared" ca="1" si="379"/>
        <v>0</v>
      </c>
      <c r="V885" s="306">
        <f t="shared" ca="1" si="380"/>
        <v>1.226474327652161</v>
      </c>
      <c r="W885" s="304">
        <f t="shared" ca="1" si="381"/>
        <v>26.568736214699364</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1.0812442332375873</v>
      </c>
      <c r="AH885" s="304">
        <f t="shared" ca="1" si="405"/>
        <v>-8.6967767975244321</v>
      </c>
    </row>
    <row r="886" spans="1:34" x14ac:dyDescent="0.2">
      <c r="A886" s="347">
        <f t="shared" ca="1" si="383"/>
        <v>1E-4</v>
      </c>
      <c r="B886" s="304">
        <f t="shared" ca="1" si="384"/>
        <v>31.950500000000044</v>
      </c>
      <c r="D886" s="306">
        <f t="shared" ca="1" si="385"/>
        <v>-0.70163954412447826</v>
      </c>
      <c r="E886" s="307">
        <f t="shared" ca="1" si="386"/>
        <v>-1.1415455971460702</v>
      </c>
      <c r="F886" s="304">
        <f t="shared" ca="1" si="387"/>
        <v>1.3399344761005232</v>
      </c>
      <c r="G886" s="306">
        <f t="shared" ca="1" si="388"/>
        <v>8.2979437375669285</v>
      </c>
      <c r="H886" s="307">
        <f t="shared" ca="1" si="389"/>
        <v>-102.5185023240047</v>
      </c>
      <c r="I886" s="304">
        <f t="shared" ca="1" si="390"/>
        <v>102.85377576457164</v>
      </c>
      <c r="J886" s="306">
        <f t="shared" ca="1" si="391"/>
        <v>706.74279346460708</v>
      </c>
      <c r="K886" s="307">
        <f t="shared" ca="1" si="392"/>
        <v>-12.038341517183909</v>
      </c>
      <c r="L886" s="304">
        <f t="shared" ca="1" si="377"/>
        <v>706.84531389876281</v>
      </c>
      <c r="M886" s="306">
        <f t="shared" ca="1" si="393"/>
        <v>-1.4900314570164666</v>
      </c>
      <c r="N886" s="304">
        <f t="shared" ca="1" si="394"/>
        <v>-85.37251382877227</v>
      </c>
      <c r="P886" s="310">
        <f t="shared" ca="1" si="395"/>
        <v>23</v>
      </c>
      <c r="Q886" s="304">
        <f t="shared" ca="1" si="396"/>
        <v>0</v>
      </c>
      <c r="R886" s="306">
        <f t="shared" ca="1" si="397"/>
        <v>0</v>
      </c>
      <c r="S886" s="307">
        <f t="shared" ca="1" si="398"/>
        <v>3.0549999999999997</v>
      </c>
      <c r="T886" s="304">
        <f t="shared" ca="1" si="378"/>
        <v>29.969549999999998</v>
      </c>
      <c r="U886" s="311">
        <f t="shared" ca="1" si="379"/>
        <v>0</v>
      </c>
      <c r="V886" s="306">
        <f t="shared" ca="1" si="380"/>
        <v>1.2264755850156732</v>
      </c>
      <c r="W886" s="304">
        <f t="shared" ca="1" si="381"/>
        <v>26.568819311819286</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1.0812176415193626</v>
      </c>
      <c r="AH886" s="304">
        <f t="shared" ca="1" si="405"/>
        <v>-8.6968039982649312</v>
      </c>
    </row>
    <row r="887" spans="1:34" x14ac:dyDescent="0.2">
      <c r="A887" s="347">
        <f t="shared" ca="1" si="383"/>
        <v>1E-4</v>
      </c>
      <c r="B887" s="304">
        <f t="shared" ca="1" si="384"/>
        <v>31.950600000000044</v>
      </c>
      <c r="D887" s="306">
        <f t="shared" ca="1" si="385"/>
        <v>-0.70163506827932098</v>
      </c>
      <c r="E887" s="307">
        <f t="shared" ca="1" si="386"/>
        <v>-1.1415179455425317</v>
      </c>
      <c r="F887" s="304">
        <f t="shared" ca="1" si="387"/>
        <v>1.3399085748792601</v>
      </c>
      <c r="G887" s="306">
        <f t="shared" ca="1" si="388"/>
        <v>8.2978735740601</v>
      </c>
      <c r="H887" s="307">
        <f t="shared" ca="1" si="389"/>
        <v>-102.51861647579925</v>
      </c>
      <c r="I887" s="304">
        <f t="shared" ca="1" si="390"/>
        <v>102.8538838837071</v>
      </c>
      <c r="J887" s="306">
        <f t="shared" ca="1" si="391"/>
        <v>706.74279346460708</v>
      </c>
      <c r="K887" s="307">
        <f t="shared" ca="1" si="392"/>
        <v>-12.048593373123898</v>
      </c>
      <c r="L887" s="304">
        <f t="shared" ca="1" si="377"/>
        <v>706.84548857330003</v>
      </c>
      <c r="M887" s="306">
        <f t="shared" ca="1" si="393"/>
        <v>-1.4900322264986314</v>
      </c>
      <c r="N887" s="304">
        <f t="shared" ca="1" si="394"/>
        <v>-85.372557916852728</v>
      </c>
      <c r="P887" s="310">
        <f t="shared" ca="1" si="395"/>
        <v>23</v>
      </c>
      <c r="Q887" s="304">
        <f t="shared" ca="1" si="396"/>
        <v>0</v>
      </c>
      <c r="R887" s="306">
        <f t="shared" ca="1" si="397"/>
        <v>0</v>
      </c>
      <c r="S887" s="307">
        <f t="shared" ca="1" si="398"/>
        <v>3.0549999999999997</v>
      </c>
      <c r="T887" s="304">
        <f t="shared" ca="1" si="378"/>
        <v>29.969549999999998</v>
      </c>
      <c r="U887" s="311">
        <f t="shared" ca="1" si="379"/>
        <v>0</v>
      </c>
      <c r="V887" s="306">
        <f t="shared" ca="1" si="380"/>
        <v>1.2264768423818748</v>
      </c>
      <c r="W887" s="304">
        <f t="shared" ca="1" si="381"/>
        <v>26.568902407796937</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1.0811910501628272</v>
      </c>
      <c r="AH887" s="304">
        <f t="shared" ca="1" si="405"/>
        <v>-8.6968311986315179</v>
      </c>
    </row>
    <row r="888" spans="1:34" x14ac:dyDescent="0.2">
      <c r="A888" s="347">
        <f t="shared" ca="1" si="383"/>
        <v>1E-4</v>
      </c>
      <c r="B888" s="304">
        <f t="shared" ca="1" si="384"/>
        <v>31.950700000000044</v>
      </c>
      <c r="D888" s="306">
        <f t="shared" ca="1" si="385"/>
        <v>-0.70163059243228121</v>
      </c>
      <c r="E888" s="307">
        <f t="shared" ca="1" si="386"/>
        <v>-1.1414902943191301</v>
      </c>
      <c r="F888" s="304">
        <f t="shared" ca="1" si="387"/>
        <v>1.3398826740657737</v>
      </c>
      <c r="G888" s="306">
        <f t="shared" ca="1" si="388"/>
        <v>8.2978034110008565</v>
      </c>
      <c r="H888" s="307">
        <f t="shared" ca="1" si="389"/>
        <v>-102.51873062482868</v>
      </c>
      <c r="I888" s="304">
        <f t="shared" ca="1" si="390"/>
        <v>102.85399200018345</v>
      </c>
      <c r="J888" s="306">
        <f t="shared" ca="1" si="391"/>
        <v>706.74279346460708</v>
      </c>
      <c r="K888" s="307">
        <f t="shared" ca="1" si="392"/>
        <v>-12.058845240478929</v>
      </c>
      <c r="L888" s="304">
        <f t="shared" ca="1" si="377"/>
        <v>706.84566339667822</v>
      </c>
      <c r="M888" s="306">
        <f t="shared" ca="1" si="393"/>
        <v>-1.4900329959726721</v>
      </c>
      <c r="N888" s="304">
        <f t="shared" ca="1" si="394"/>
        <v>-85.372602004467709</v>
      </c>
      <c r="P888" s="310">
        <f t="shared" ca="1" si="395"/>
        <v>23</v>
      </c>
      <c r="Q888" s="304">
        <f t="shared" ca="1" si="396"/>
        <v>0</v>
      </c>
      <c r="R888" s="306">
        <f t="shared" ca="1" si="397"/>
        <v>0</v>
      </c>
      <c r="S888" s="307">
        <f t="shared" ca="1" si="398"/>
        <v>3.0549999999999997</v>
      </c>
      <c r="T888" s="304">
        <f t="shared" ca="1" si="378"/>
        <v>29.969549999999998</v>
      </c>
      <c r="U888" s="311">
        <f t="shared" ca="1" si="379"/>
        <v>0</v>
      </c>
      <c r="V888" s="306">
        <f t="shared" ca="1" si="380"/>
        <v>1.2264780997507658</v>
      </c>
      <c r="W888" s="304">
        <f t="shared" ca="1" si="381"/>
        <v>26.568985502632302</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1.0811644591679777</v>
      </c>
      <c r="AH888" s="304">
        <f t="shared" ca="1" si="405"/>
        <v>-8.6968583986242027</v>
      </c>
    </row>
    <row r="889" spans="1:34" x14ac:dyDescent="0.2">
      <c r="A889" s="347">
        <f t="shared" ca="1" si="383"/>
        <v>1E-4</v>
      </c>
      <c r="B889" s="304">
        <f t="shared" ca="1" si="384"/>
        <v>31.950800000000044</v>
      </c>
      <c r="D889" s="306">
        <f t="shared" ca="1" si="385"/>
        <v>-0.70162611658336216</v>
      </c>
      <c r="E889" s="307">
        <f t="shared" ca="1" si="386"/>
        <v>-1.1414626434758723</v>
      </c>
      <c r="F889" s="304">
        <f t="shared" ca="1" si="387"/>
        <v>1.3398567736600715</v>
      </c>
      <c r="G889" s="306">
        <f t="shared" ca="1" si="388"/>
        <v>8.2977332483891981</v>
      </c>
      <c r="H889" s="307">
        <f t="shared" ca="1" si="389"/>
        <v>-102.51884477109303</v>
      </c>
      <c r="I889" s="304">
        <f t="shared" ca="1" si="390"/>
        <v>102.85410011400076</v>
      </c>
      <c r="J889" s="306">
        <f t="shared" ca="1" si="391"/>
        <v>706.74279346460708</v>
      </c>
      <c r="K889" s="307">
        <f t="shared" ca="1" si="392"/>
        <v>-12.069097119248726</v>
      </c>
      <c r="L889" s="304">
        <f t="shared" ca="1" si="377"/>
        <v>706.84583836889794</v>
      </c>
      <c r="M889" s="306">
        <f t="shared" ca="1" si="393"/>
        <v>-1.4900337654385891</v>
      </c>
      <c r="N889" s="304">
        <f t="shared" ca="1" si="394"/>
        <v>-85.372646091617227</v>
      </c>
      <c r="P889" s="310">
        <f t="shared" ca="1" si="395"/>
        <v>23</v>
      </c>
      <c r="Q889" s="304">
        <f t="shared" ca="1" si="396"/>
        <v>0</v>
      </c>
      <c r="R889" s="306">
        <f t="shared" ca="1" si="397"/>
        <v>0</v>
      </c>
      <c r="S889" s="307">
        <f t="shared" ca="1" si="398"/>
        <v>3.0549999999999997</v>
      </c>
      <c r="T889" s="304">
        <f t="shared" ca="1" si="378"/>
        <v>29.969549999999998</v>
      </c>
      <c r="U889" s="311">
        <f t="shared" ca="1" si="379"/>
        <v>0</v>
      </c>
      <c r="V889" s="306">
        <f t="shared" ca="1" si="380"/>
        <v>1.2264793571223471</v>
      </c>
      <c r="W889" s="304">
        <f t="shared" ca="1" si="381"/>
        <v>26.569068596325433</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1.0811378685348139</v>
      </c>
      <c r="AH889" s="304">
        <f t="shared" ca="1" si="405"/>
        <v>-8.6968855982429805</v>
      </c>
    </row>
    <row r="890" spans="1:34" x14ac:dyDescent="0.2">
      <c r="A890" s="347">
        <f t="shared" ca="1" si="383"/>
        <v>1E-4</v>
      </c>
      <c r="B890" s="304">
        <f t="shared" ca="1" si="384"/>
        <v>31.950900000000043</v>
      </c>
      <c r="D890" s="306">
        <f t="shared" ca="1" si="385"/>
        <v>-0.70162164073256283</v>
      </c>
      <c r="E890" s="307">
        <f t="shared" ca="1" si="386"/>
        <v>-1.1414349930127443</v>
      </c>
      <c r="F890" s="304">
        <f t="shared" ca="1" si="387"/>
        <v>1.3398308736621414</v>
      </c>
      <c r="G890" s="306">
        <f t="shared" ca="1" si="388"/>
        <v>8.2976630862251248</v>
      </c>
      <c r="H890" s="307">
        <f t="shared" ca="1" si="389"/>
        <v>-102.51895891459233</v>
      </c>
      <c r="I890" s="304">
        <f t="shared" ca="1" si="390"/>
        <v>102.85420822515904</v>
      </c>
      <c r="J890" s="306">
        <f t="shared" ca="1" si="391"/>
        <v>706.74279346460708</v>
      </c>
      <c r="K890" s="307">
        <f t="shared" ca="1" si="392"/>
        <v>-12.07934900943301</v>
      </c>
      <c r="L890" s="304">
        <f t="shared" ca="1" si="377"/>
        <v>706.84601348995943</v>
      </c>
      <c r="M890" s="306">
        <f t="shared" ca="1" si="393"/>
        <v>-1.4900345348963819</v>
      </c>
      <c r="N890" s="304">
        <f t="shared" ca="1" si="394"/>
        <v>-85.372690178301269</v>
      </c>
      <c r="P890" s="310">
        <f t="shared" ca="1" si="395"/>
        <v>23</v>
      </c>
      <c r="Q890" s="304">
        <f t="shared" ca="1" si="396"/>
        <v>0</v>
      </c>
      <c r="R890" s="306">
        <f t="shared" ca="1" si="397"/>
        <v>0</v>
      </c>
      <c r="S890" s="307">
        <f t="shared" ca="1" si="398"/>
        <v>3.0549999999999997</v>
      </c>
      <c r="T890" s="304">
        <f t="shared" ca="1" si="378"/>
        <v>29.969549999999998</v>
      </c>
      <c r="U890" s="311">
        <f t="shared" ca="1" si="379"/>
        <v>0</v>
      </c>
      <c r="V890" s="306">
        <f t="shared" ca="1" si="380"/>
        <v>1.2264806144966183</v>
      </c>
      <c r="W890" s="304">
        <f t="shared" ca="1" si="381"/>
        <v>26.569151688876307</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1.0811112782633234</v>
      </c>
      <c r="AH890" s="304">
        <f t="shared" ca="1" si="405"/>
        <v>-8.6969127974878671</v>
      </c>
    </row>
    <row r="891" spans="1:34" x14ac:dyDescent="0.2">
      <c r="A891" s="347">
        <f t="shared" ca="1" si="383"/>
        <v>1E-4</v>
      </c>
      <c r="B891" s="304">
        <f t="shared" ca="1" si="384"/>
        <v>31.951000000000043</v>
      </c>
      <c r="D891" s="306">
        <f t="shared" ca="1" si="385"/>
        <v>-0.70161716487988812</v>
      </c>
      <c r="E891" s="307">
        <f t="shared" ca="1" si="386"/>
        <v>-1.1414073429297478</v>
      </c>
      <c r="F891" s="304">
        <f t="shared" ca="1" si="387"/>
        <v>1.3398049740719875</v>
      </c>
      <c r="G891" s="306">
        <f t="shared" ca="1" si="388"/>
        <v>8.2975929245086366</v>
      </c>
      <c r="H891" s="307">
        <f t="shared" ca="1" si="389"/>
        <v>-102.51907305532663</v>
      </c>
      <c r="I891" s="304">
        <f t="shared" ca="1" si="390"/>
        <v>102.85431633365833</v>
      </c>
      <c r="J891" s="306">
        <f t="shared" ca="1" si="391"/>
        <v>706.74279346460708</v>
      </c>
      <c r="K891" s="307">
        <f t="shared" ca="1" si="392"/>
        <v>-12.089600911031505</v>
      </c>
      <c r="L891" s="304">
        <f t="shared" ca="1" si="377"/>
        <v>706.84618875986325</v>
      </c>
      <c r="M891" s="306">
        <f t="shared" ca="1" si="393"/>
        <v>-1.490035304346051</v>
      </c>
      <c r="N891" s="304">
        <f t="shared" ca="1" si="394"/>
        <v>-85.372734264519849</v>
      </c>
      <c r="P891" s="310">
        <f t="shared" ca="1" si="395"/>
        <v>23</v>
      </c>
      <c r="Q891" s="304">
        <f t="shared" ca="1" si="396"/>
        <v>0</v>
      </c>
      <c r="R891" s="306">
        <f t="shared" ca="1" si="397"/>
        <v>0</v>
      </c>
      <c r="S891" s="307">
        <f t="shared" ca="1" si="398"/>
        <v>3.0549999999999997</v>
      </c>
      <c r="T891" s="304">
        <f t="shared" ca="1" si="378"/>
        <v>29.969549999999998</v>
      </c>
      <c r="U891" s="311">
        <f t="shared" ca="1" si="379"/>
        <v>0</v>
      </c>
      <c r="V891" s="306">
        <f t="shared" ca="1" si="380"/>
        <v>1.2264818718735793</v>
      </c>
      <c r="W891" s="304">
        <f t="shared" ca="1" si="381"/>
        <v>26.569234780284958</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1.0810846883535099</v>
      </c>
      <c r="AH891" s="304">
        <f t="shared" ca="1" si="405"/>
        <v>-8.6969399963588572</v>
      </c>
    </row>
    <row r="892" spans="1:34" x14ac:dyDescent="0.2">
      <c r="A892" s="347">
        <f t="shared" ca="1" si="383"/>
        <v>1E-4</v>
      </c>
      <c r="B892" s="304">
        <f t="shared" ca="1" si="384"/>
        <v>31.951100000000043</v>
      </c>
      <c r="D892" s="306">
        <f t="shared" ca="1" si="385"/>
        <v>-0.70161268902533647</v>
      </c>
      <c r="E892" s="307">
        <f t="shared" ca="1" si="386"/>
        <v>-1.1413796932268738</v>
      </c>
      <c r="F892" s="304">
        <f t="shared" ca="1" si="387"/>
        <v>1.3397790748896015</v>
      </c>
      <c r="G892" s="306">
        <f t="shared" ca="1" si="388"/>
        <v>8.2975227632397335</v>
      </c>
      <c r="H892" s="307">
        <f t="shared" ca="1" si="389"/>
        <v>-102.51918719329595</v>
      </c>
      <c r="I892" s="304">
        <f t="shared" ca="1" si="390"/>
        <v>102.85442443949866</v>
      </c>
      <c r="J892" s="306">
        <f t="shared" ca="1" si="391"/>
        <v>706.74279346460708</v>
      </c>
      <c r="K892" s="307">
        <f t="shared" ca="1" si="392"/>
        <v>-12.099852824043936</v>
      </c>
      <c r="L892" s="304">
        <f t="shared" ca="1" si="377"/>
        <v>706.84636417860975</v>
      </c>
      <c r="M892" s="306">
        <f t="shared" ca="1" si="393"/>
        <v>-1.4900360737875966</v>
      </c>
      <c r="N892" s="304">
        <f t="shared" ca="1" si="394"/>
        <v>-85.372778350272995</v>
      </c>
      <c r="P892" s="310">
        <f t="shared" ca="1" si="395"/>
        <v>23</v>
      </c>
      <c r="Q892" s="304">
        <f t="shared" ca="1" si="396"/>
        <v>0</v>
      </c>
      <c r="R892" s="306">
        <f t="shared" ca="1" si="397"/>
        <v>0</v>
      </c>
      <c r="S892" s="307">
        <f t="shared" ca="1" si="398"/>
        <v>3.0549999999999997</v>
      </c>
      <c r="T892" s="304">
        <f t="shared" ca="1" si="378"/>
        <v>29.969549999999998</v>
      </c>
      <c r="U892" s="311">
        <f t="shared" ca="1" si="379"/>
        <v>0</v>
      </c>
      <c r="V892" s="306">
        <f t="shared" ca="1" si="380"/>
        <v>1.2264831292532297</v>
      </c>
      <c r="W892" s="304">
        <f t="shared" ca="1" si="381"/>
        <v>26.569317870551366</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1.0810580988053644</v>
      </c>
      <c r="AH892" s="304">
        <f t="shared" ca="1" si="405"/>
        <v>-8.6969671948559615</v>
      </c>
    </row>
    <row r="893" spans="1:34" x14ac:dyDescent="0.2">
      <c r="A893" s="347">
        <f t="shared" ca="1" si="383"/>
        <v>1E-4</v>
      </c>
      <c r="B893" s="304">
        <f t="shared" ca="1" si="384"/>
        <v>31.951200000000043</v>
      </c>
      <c r="D893" s="306">
        <f t="shared" ca="1" si="385"/>
        <v>-0.70160821316890687</v>
      </c>
      <c r="E893" s="307">
        <f t="shared" ca="1" si="386"/>
        <v>-1.1413520439041331</v>
      </c>
      <c r="F893" s="304">
        <f t="shared" ca="1" si="387"/>
        <v>1.3397531761149919</v>
      </c>
      <c r="G893" s="306">
        <f t="shared" ca="1" si="388"/>
        <v>8.2974526024184172</v>
      </c>
      <c r="H893" s="307">
        <f t="shared" ca="1" si="389"/>
        <v>-102.51930132850033</v>
      </c>
      <c r="I893" s="304">
        <f t="shared" ca="1" si="390"/>
        <v>102.85453254268006</v>
      </c>
      <c r="J893" s="306">
        <f t="shared" ca="1" si="391"/>
        <v>706.74279346460708</v>
      </c>
      <c r="K893" s="307">
        <f t="shared" ca="1" si="392"/>
        <v>-12.110104748470025</v>
      </c>
      <c r="L893" s="304">
        <f t="shared" ca="1" si="377"/>
        <v>706.84653974619926</v>
      </c>
      <c r="M893" s="306">
        <f t="shared" ca="1" si="393"/>
        <v>-1.4900368432210187</v>
      </c>
      <c r="N893" s="304">
        <f t="shared" ca="1" si="394"/>
        <v>-85.372822435560707</v>
      </c>
      <c r="P893" s="310">
        <f t="shared" ca="1" si="395"/>
        <v>23</v>
      </c>
      <c r="Q893" s="304">
        <f t="shared" ca="1" si="396"/>
        <v>0</v>
      </c>
      <c r="R893" s="306">
        <f t="shared" ca="1" si="397"/>
        <v>0</v>
      </c>
      <c r="S893" s="307">
        <f t="shared" ca="1" si="398"/>
        <v>3.0549999999999997</v>
      </c>
      <c r="T893" s="304">
        <f t="shared" ca="1" si="378"/>
        <v>29.969549999999998</v>
      </c>
      <c r="U893" s="311">
        <f t="shared" ca="1" si="379"/>
        <v>0</v>
      </c>
      <c r="V893" s="306">
        <f t="shared" ca="1" si="380"/>
        <v>1.2264843866355699</v>
      </c>
      <c r="W893" s="304">
        <f t="shared" ca="1" si="381"/>
        <v>26.569400959675558</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1.081031509618894</v>
      </c>
      <c r="AH893" s="304">
        <f t="shared" ca="1" si="405"/>
        <v>-8.6969943929791711</v>
      </c>
    </row>
    <row r="894" spans="1:34" x14ac:dyDescent="0.2">
      <c r="A894" s="347">
        <f t="shared" ca="1" si="383"/>
        <v>1E-4</v>
      </c>
      <c r="B894" s="304">
        <f t="shared" ca="1" si="384"/>
        <v>31.951300000000042</v>
      </c>
      <c r="D894" s="306">
        <f t="shared" ca="1" si="385"/>
        <v>-0.70160373731060188</v>
      </c>
      <c r="E894" s="307">
        <f t="shared" ca="1" si="386"/>
        <v>-1.1413243949615097</v>
      </c>
      <c r="F894" s="304">
        <f t="shared" ca="1" si="387"/>
        <v>1.339727277748147</v>
      </c>
      <c r="G894" s="306">
        <f t="shared" ca="1" si="388"/>
        <v>8.297382442044686</v>
      </c>
      <c r="H894" s="307">
        <f t="shared" ca="1" si="389"/>
        <v>-102.51941546093983</v>
      </c>
      <c r="I894" s="304">
        <f t="shared" ca="1" si="390"/>
        <v>102.85464064320257</v>
      </c>
      <c r="J894" s="306">
        <f t="shared" ca="1" si="391"/>
        <v>706.74279346460708</v>
      </c>
      <c r="K894" s="307">
        <f t="shared" ca="1" si="392"/>
        <v>-12.120356684309497</v>
      </c>
      <c r="L894" s="304">
        <f t="shared" ca="1" si="377"/>
        <v>706.84671546263212</v>
      </c>
      <c r="M894" s="306">
        <f t="shared" ca="1" si="393"/>
        <v>-1.4900376126463173</v>
      </c>
      <c r="N894" s="304">
        <f t="shared" ca="1" si="394"/>
        <v>-85.372866520382956</v>
      </c>
      <c r="P894" s="310">
        <f t="shared" ca="1" si="395"/>
        <v>23</v>
      </c>
      <c r="Q894" s="304">
        <f t="shared" ca="1" si="396"/>
        <v>0</v>
      </c>
      <c r="R894" s="306">
        <f t="shared" ca="1" si="397"/>
        <v>0</v>
      </c>
      <c r="S894" s="307">
        <f t="shared" ca="1" si="398"/>
        <v>3.0549999999999997</v>
      </c>
      <c r="T894" s="304">
        <f t="shared" ca="1" si="378"/>
        <v>29.969549999999998</v>
      </c>
      <c r="U894" s="311">
        <f t="shared" ca="1" si="379"/>
        <v>0</v>
      </c>
      <c r="V894" s="306">
        <f t="shared" ca="1" si="380"/>
        <v>1.2264856440206</v>
      </c>
      <c r="W894" s="304">
        <f t="shared" ca="1" si="381"/>
        <v>26.569484047657539</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1.0810049207940899</v>
      </c>
      <c r="AH894" s="304">
        <f t="shared" ca="1" si="405"/>
        <v>-8.6970215907284985</v>
      </c>
    </row>
    <row r="895" spans="1:34" x14ac:dyDescent="0.2">
      <c r="A895" s="347">
        <f t="shared" ca="1" si="383"/>
        <v>1E-4</v>
      </c>
      <c r="B895" s="304">
        <f t="shared" ca="1" si="384"/>
        <v>31.951400000000042</v>
      </c>
      <c r="D895" s="306">
        <f t="shared" ca="1" si="385"/>
        <v>-0.70159926145042284</v>
      </c>
      <c r="E895" s="307">
        <f t="shared" ca="1" si="386"/>
        <v>-1.1412967463990054</v>
      </c>
      <c r="F895" s="304">
        <f t="shared" ca="1" si="387"/>
        <v>1.3397013797890687</v>
      </c>
      <c r="G895" s="306">
        <f t="shared" ca="1" si="388"/>
        <v>8.2973122821185417</v>
      </c>
      <c r="H895" s="307">
        <f t="shared" ca="1" si="389"/>
        <v>-102.51952959061447</v>
      </c>
      <c r="I895" s="304">
        <f t="shared" ca="1" si="390"/>
        <v>102.85474874106626</v>
      </c>
      <c r="J895" s="306">
        <f t="shared" ca="1" si="391"/>
        <v>706.74279346460708</v>
      </c>
      <c r="K895" s="307">
        <f t="shared" ca="1" si="392"/>
        <v>-12.130608631562074</v>
      </c>
      <c r="L895" s="304">
        <f t="shared" ca="1" si="377"/>
        <v>706.84689132790868</v>
      </c>
      <c r="M895" s="306">
        <f t="shared" ca="1" si="393"/>
        <v>-1.4900383820634926</v>
      </c>
      <c r="N895" s="304">
        <f t="shared" ca="1" si="394"/>
        <v>-85.372910604739786</v>
      </c>
      <c r="P895" s="310">
        <f t="shared" ca="1" si="395"/>
        <v>23</v>
      </c>
      <c r="Q895" s="304">
        <f t="shared" ca="1" si="396"/>
        <v>0</v>
      </c>
      <c r="R895" s="306">
        <f t="shared" ca="1" si="397"/>
        <v>0</v>
      </c>
      <c r="S895" s="307">
        <f t="shared" ca="1" si="398"/>
        <v>3.0549999999999997</v>
      </c>
      <c r="T895" s="304">
        <f t="shared" ca="1" si="378"/>
        <v>29.969549999999998</v>
      </c>
      <c r="U895" s="311">
        <f t="shared" ca="1" si="379"/>
        <v>0</v>
      </c>
      <c r="V895" s="306">
        <f t="shared" ca="1" si="380"/>
        <v>1.2264869014083195</v>
      </c>
      <c r="W895" s="304">
        <f t="shared" ca="1" si="381"/>
        <v>26.569567134497333</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1.0809783323309503</v>
      </c>
      <c r="AH895" s="304">
        <f t="shared" ca="1" si="405"/>
        <v>-8.6970487881039418</v>
      </c>
    </row>
    <row r="896" spans="1:34" x14ac:dyDescent="0.2">
      <c r="A896" s="347">
        <f t="shared" ca="1" si="383"/>
        <v>1E-4</v>
      </c>
      <c r="B896" s="304">
        <f t="shared" ca="1" si="384"/>
        <v>31.951500000000042</v>
      </c>
      <c r="D896" s="306">
        <f t="shared" ca="1" si="385"/>
        <v>-0.7015947855883703</v>
      </c>
      <c r="E896" s="307">
        <f t="shared" ca="1" si="386"/>
        <v>-1.1412690982166129</v>
      </c>
      <c r="F896" s="304">
        <f t="shared" ca="1" si="387"/>
        <v>1.3396754822377517</v>
      </c>
      <c r="G896" s="306">
        <f t="shared" ca="1" si="388"/>
        <v>8.2972421226399824</v>
      </c>
      <c r="H896" s="307">
        <f t="shared" ca="1" si="389"/>
        <v>-102.51964371752429</v>
      </c>
      <c r="I896" s="304">
        <f t="shared" ca="1" si="390"/>
        <v>102.85485683627113</v>
      </c>
      <c r="J896" s="306">
        <f t="shared" ca="1" si="391"/>
        <v>706.74279346460708</v>
      </c>
      <c r="K896" s="307">
        <f t="shared" ca="1" si="392"/>
        <v>-12.140860590227481</v>
      </c>
      <c r="L896" s="304">
        <f t="shared" ca="1" si="377"/>
        <v>706.8470673420295</v>
      </c>
      <c r="M896" s="306">
        <f t="shared" ca="1" si="393"/>
        <v>-1.4900391514725446</v>
      </c>
      <c r="N896" s="304">
        <f t="shared" ca="1" si="394"/>
        <v>-85.372954688631197</v>
      </c>
      <c r="P896" s="310">
        <f t="shared" ca="1" si="395"/>
        <v>23</v>
      </c>
      <c r="Q896" s="304">
        <f t="shared" ca="1" si="396"/>
        <v>0</v>
      </c>
      <c r="R896" s="306">
        <f t="shared" ca="1" si="397"/>
        <v>0</v>
      </c>
      <c r="S896" s="307">
        <f t="shared" ca="1" si="398"/>
        <v>3.0549999999999997</v>
      </c>
      <c r="T896" s="304">
        <f t="shared" ca="1" si="378"/>
        <v>29.969549999999998</v>
      </c>
      <c r="U896" s="311">
        <f t="shared" ca="1" si="379"/>
        <v>0</v>
      </c>
      <c r="V896" s="306">
        <f t="shared" ca="1" si="380"/>
        <v>1.2264881587987286</v>
      </c>
      <c r="W896" s="304">
        <f t="shared" ca="1" si="381"/>
        <v>26.569650220194937</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1.080951744229468</v>
      </c>
      <c r="AH896" s="304">
        <f t="shared" ca="1" si="405"/>
        <v>-8.6970759851055117</v>
      </c>
    </row>
    <row r="897" spans="1:34" x14ac:dyDescent="0.2">
      <c r="A897" s="347">
        <f t="shared" ca="1" si="383"/>
        <v>1E-4</v>
      </c>
      <c r="B897" s="304">
        <f t="shared" ca="1" si="384"/>
        <v>31.951600000000042</v>
      </c>
      <c r="D897" s="306">
        <f t="shared" ca="1" si="385"/>
        <v>-0.70159030972444547</v>
      </c>
      <c r="E897" s="307">
        <f t="shared" ca="1" si="386"/>
        <v>-1.1412414504143342</v>
      </c>
      <c r="F897" s="304">
        <f t="shared" ca="1" si="387"/>
        <v>1.3396495850941978</v>
      </c>
      <c r="G897" s="306">
        <f t="shared" ca="1" si="388"/>
        <v>8.29717196360901</v>
      </c>
      <c r="H897" s="307">
        <f t="shared" ca="1" si="389"/>
        <v>-102.51975784166933</v>
      </c>
      <c r="I897" s="304">
        <f t="shared" ca="1" si="390"/>
        <v>102.85496492881721</v>
      </c>
      <c r="J897" s="306">
        <f t="shared" ca="1" si="391"/>
        <v>706.74279346460708</v>
      </c>
      <c r="K897" s="307">
        <f t="shared" ca="1" si="392"/>
        <v>-12.151112560305441</v>
      </c>
      <c r="L897" s="304">
        <f t="shared" ca="1" si="377"/>
        <v>706.84724350499482</v>
      </c>
      <c r="M897" s="306">
        <f t="shared" ca="1" si="393"/>
        <v>-1.4900399208734736</v>
      </c>
      <c r="N897" s="304">
        <f t="shared" ca="1" si="394"/>
        <v>-85.372998772057173</v>
      </c>
      <c r="P897" s="310">
        <f t="shared" ca="1" si="395"/>
        <v>23</v>
      </c>
      <c r="Q897" s="304">
        <f t="shared" ca="1" si="396"/>
        <v>0</v>
      </c>
      <c r="R897" s="306">
        <f t="shared" ca="1" si="397"/>
        <v>0</v>
      </c>
      <c r="S897" s="307">
        <f t="shared" ca="1" si="398"/>
        <v>3.0549999999999997</v>
      </c>
      <c r="T897" s="304">
        <f t="shared" ca="1" si="378"/>
        <v>29.969549999999998</v>
      </c>
      <c r="U897" s="311">
        <f t="shared" ca="1" si="379"/>
        <v>0</v>
      </c>
      <c r="V897" s="306">
        <f t="shared" ca="1" si="380"/>
        <v>1.2264894161918276</v>
      </c>
      <c r="W897" s="304">
        <f t="shared" ca="1" si="381"/>
        <v>26.569733304750358</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1.0809251564896449</v>
      </c>
      <c r="AH897" s="304">
        <f t="shared" ca="1" si="405"/>
        <v>-8.6971031817332047</v>
      </c>
    </row>
    <row r="898" spans="1:34" x14ac:dyDescent="0.2">
      <c r="A898" s="347">
        <f t="shared" ca="1" si="383"/>
        <v>1E-4</v>
      </c>
      <c r="B898" s="304">
        <f t="shared" ca="1" si="384"/>
        <v>31.951700000000042</v>
      </c>
      <c r="D898" s="306">
        <f t="shared" ca="1" si="385"/>
        <v>-0.70158583385864826</v>
      </c>
      <c r="E898" s="307">
        <f t="shared" ca="1" si="386"/>
        <v>-1.1412138029921639</v>
      </c>
      <c r="F898" s="304">
        <f t="shared" ca="1" si="387"/>
        <v>1.3396236883584032</v>
      </c>
      <c r="G898" s="306">
        <f t="shared" ca="1" si="388"/>
        <v>8.2971018050256244</v>
      </c>
      <c r="H898" s="307">
        <f t="shared" ca="1" si="389"/>
        <v>-102.51987196304962</v>
      </c>
      <c r="I898" s="304">
        <f t="shared" ca="1" si="390"/>
        <v>102.85507301870457</v>
      </c>
      <c r="J898" s="306">
        <f t="shared" ca="1" si="391"/>
        <v>706.74279346460708</v>
      </c>
      <c r="K898" s="307">
        <f t="shared" ca="1" si="392"/>
        <v>-12.161364541795676</v>
      </c>
      <c r="L898" s="304">
        <f t="shared" ca="1" si="377"/>
        <v>706.84741981680509</v>
      </c>
      <c r="M898" s="306">
        <f t="shared" ca="1" si="393"/>
        <v>-1.4900406902662797</v>
      </c>
      <c r="N898" s="304">
        <f t="shared" ca="1" si="394"/>
        <v>-85.373042855017758</v>
      </c>
      <c r="P898" s="310">
        <f t="shared" ca="1" si="395"/>
        <v>23</v>
      </c>
      <c r="Q898" s="304">
        <f t="shared" ca="1" si="396"/>
        <v>0</v>
      </c>
      <c r="R898" s="306">
        <f t="shared" ca="1" si="397"/>
        <v>0</v>
      </c>
      <c r="S898" s="307">
        <f t="shared" ca="1" si="398"/>
        <v>3.0549999999999997</v>
      </c>
      <c r="T898" s="304">
        <f t="shared" ca="1" si="378"/>
        <v>29.969549999999998</v>
      </c>
      <c r="U898" s="311">
        <f t="shared" ca="1" si="379"/>
        <v>0</v>
      </c>
      <c r="V898" s="306">
        <f t="shared" ca="1" si="380"/>
        <v>1.2264906735876158</v>
      </c>
      <c r="W898" s="304">
        <f t="shared" ca="1" si="381"/>
        <v>26.569816388163623</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1.0808985691114792</v>
      </c>
      <c r="AH898" s="304">
        <f t="shared" ca="1" si="405"/>
        <v>-8.6971303779870244</v>
      </c>
    </row>
    <row r="899" spans="1:34" x14ac:dyDescent="0.2">
      <c r="A899" s="347">
        <f t="shared" ca="1" si="383"/>
        <v>1E-4</v>
      </c>
      <c r="B899" s="304">
        <f t="shared" ca="1" si="384"/>
        <v>31.951800000000041</v>
      </c>
      <c r="D899" s="306">
        <f t="shared" ca="1" si="385"/>
        <v>-0.70158135799097898</v>
      </c>
      <c r="E899" s="307">
        <f t="shared" ca="1" si="386"/>
        <v>-1.1411861559500931</v>
      </c>
      <c r="F899" s="304">
        <f t="shared" ca="1" si="387"/>
        <v>1.3395977920303603</v>
      </c>
      <c r="G899" s="306">
        <f t="shared" ca="1" si="388"/>
        <v>8.2970316468898258</v>
      </c>
      <c r="H899" s="307">
        <f t="shared" ca="1" si="389"/>
        <v>-102.51998608166522</v>
      </c>
      <c r="I899" s="304">
        <f t="shared" ca="1" si="390"/>
        <v>102.85518110593321</v>
      </c>
      <c r="J899" s="306">
        <f t="shared" ca="1" si="391"/>
        <v>706.74279346460708</v>
      </c>
      <c r="K899" s="307">
        <f t="shared" ca="1" si="392"/>
        <v>-12.171616534697911</v>
      </c>
      <c r="L899" s="304">
        <f t="shared" ca="1" si="377"/>
        <v>706.84759627746064</v>
      </c>
      <c r="M899" s="306">
        <f t="shared" ca="1" si="393"/>
        <v>-1.490041459650963</v>
      </c>
      <c r="N899" s="304">
        <f t="shared" ca="1" si="394"/>
        <v>-85.373086937512923</v>
      </c>
      <c r="P899" s="310">
        <f t="shared" ca="1" si="395"/>
        <v>23</v>
      </c>
      <c r="Q899" s="304">
        <f t="shared" ca="1" si="396"/>
        <v>0</v>
      </c>
      <c r="R899" s="306">
        <f t="shared" ca="1" si="397"/>
        <v>0</v>
      </c>
      <c r="S899" s="307">
        <f t="shared" ca="1" si="398"/>
        <v>3.0549999999999997</v>
      </c>
      <c r="T899" s="304">
        <f t="shared" ca="1" si="378"/>
        <v>29.969549999999998</v>
      </c>
      <c r="U899" s="311">
        <f t="shared" ca="1" si="379"/>
        <v>0</v>
      </c>
      <c r="V899" s="306">
        <f t="shared" ca="1" si="380"/>
        <v>1.2264919309860938</v>
      </c>
      <c r="W899" s="304">
        <f t="shared" ca="1" si="381"/>
        <v>26.569899470434727</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1.0808719820949602</v>
      </c>
      <c r="AH899" s="304">
        <f t="shared" ca="1" si="405"/>
        <v>-8.6971575738669813</v>
      </c>
    </row>
    <row r="900" spans="1:34" x14ac:dyDescent="0.2">
      <c r="A900" s="347">
        <f t="shared" ca="1" si="383"/>
        <v>1E-4</v>
      </c>
      <c r="B900" s="304">
        <f t="shared" ca="1" si="384"/>
        <v>31.951900000000041</v>
      </c>
      <c r="D900" s="306">
        <f t="shared" ca="1" si="385"/>
        <v>-0.70157688212143898</v>
      </c>
      <c r="E900" s="307">
        <f t="shared" ca="1" si="386"/>
        <v>-1.1411585092881271</v>
      </c>
      <c r="F900" s="304">
        <f t="shared" ca="1" si="387"/>
        <v>1.3395718961100744</v>
      </c>
      <c r="G900" s="306">
        <f t="shared" ca="1" si="388"/>
        <v>8.2969614892016139</v>
      </c>
      <c r="H900" s="307">
        <f t="shared" ca="1" si="389"/>
        <v>-102.52010019751616</v>
      </c>
      <c r="I900" s="304">
        <f t="shared" ca="1" si="390"/>
        <v>102.8552891905032</v>
      </c>
      <c r="J900" s="306">
        <f t="shared" ca="1" si="391"/>
        <v>706.74279346460708</v>
      </c>
      <c r="K900" s="307">
        <f t="shared" ca="1" si="392"/>
        <v>-12.18186853901187</v>
      </c>
      <c r="L900" s="304">
        <f t="shared" ref="L900:L963" ca="1" si="406">SQRT(pos_x^2+pos_z^2)</f>
        <v>706.84777288696193</v>
      </c>
      <c r="M900" s="306">
        <f t="shared" ca="1" si="393"/>
        <v>-1.4900422290275235</v>
      </c>
      <c r="N900" s="304">
        <f t="shared" ca="1" si="394"/>
        <v>-85.373131019542697</v>
      </c>
      <c r="P900" s="310">
        <f t="shared" ca="1" si="395"/>
        <v>23</v>
      </c>
      <c r="Q900" s="304">
        <f t="shared" ca="1" si="396"/>
        <v>0</v>
      </c>
      <c r="R900" s="306">
        <f t="shared" ca="1" si="397"/>
        <v>0</v>
      </c>
      <c r="S900" s="307">
        <f t="shared" ca="1" si="398"/>
        <v>3.0549999999999997</v>
      </c>
      <c r="T900" s="304">
        <f t="shared" ref="T900:T963" ca="1" si="407">m*g</f>
        <v>29.969549999999998</v>
      </c>
      <c r="U900" s="311">
        <f t="shared" ref="U900:U963" ca="1" si="408">IF(pos_xz&lt;L_rampe,Poids*COS(Beta),0)</f>
        <v>0</v>
      </c>
      <c r="V900" s="306">
        <f t="shared" ref="V900:V963" ca="1" si="409">Rho_moyen*(20000-Alt_rampe-pos_z)/(20000+Alt_rampe+pos_z)</f>
        <v>1.226493188387261</v>
      </c>
      <c r="W900" s="304">
        <f t="shared" ref="W900:W963" ca="1" si="410">1/2*Rho*Sref*Cx*vit_xz^2</f>
        <v>26.569982551563676</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1.0808453954400932</v>
      </c>
      <c r="AH900" s="304">
        <f t="shared" ca="1" si="405"/>
        <v>-8.6971847693730702</v>
      </c>
    </row>
    <row r="901" spans="1:34" x14ac:dyDescent="0.2">
      <c r="A901" s="347">
        <f t="shared" ref="A901:A964" ca="1" si="412">IF(B900+0.01&lt;=T_ini+ROUNDUP(Temps_fin_propu,0), 0.01, IF(K900&gt;0, 0.1, 0.0001))</f>
        <v>1E-4</v>
      </c>
      <c r="B901" s="304">
        <f t="shared" ref="B901:B964" ca="1" si="413">B900+pas</f>
        <v>31.952000000000041</v>
      </c>
      <c r="D901" s="306">
        <f t="shared" ref="D901:D964" ca="1" si="414">IF(AND(L900&lt;L_rampe,Poussee&lt;Poids*SIN(M900)),0,(-W900+Poussee)/m*COS(M900)-U900/m*SIN(M900))</f>
        <v>-0.70157240625003003</v>
      </c>
      <c r="E901" s="307">
        <f t="shared" ref="E901:E964" ca="1" si="415">IF(AND(L900&lt;L_rampe,Poussee&lt;Poids*SIN(M900)),0,(-W900+Poussee)/m*SIN(M900)+U900/m*COS(M900)-Poids/m)</f>
        <v>-1.1411308630062589</v>
      </c>
      <c r="F901" s="304">
        <f t="shared" ref="F901:F964" ca="1" si="416">SQRT(acc_x^2+acc_z^2)</f>
        <v>1.3395460005975406</v>
      </c>
      <c r="G901" s="306">
        <f t="shared" ref="G901:G964" ca="1" si="417">G900+acc_x*pas</f>
        <v>8.2968913319609889</v>
      </c>
      <c r="H901" s="307">
        <f t="shared" ref="H901:H964" ca="1" si="418">H900+acc_z*pas</f>
        <v>-102.52021431060246</v>
      </c>
      <c r="I901" s="304">
        <f t="shared" ref="I901:I964" ca="1" si="419">SQRT(vit_x^2+vit_z^2)</f>
        <v>102.85539727241456</v>
      </c>
      <c r="J901" s="306">
        <f t="shared" ref="J901:J964" ca="1" si="420">J900+0.5*(vit_x+G900)*pas*(K900&gt;=0)</f>
        <v>706.74279346460708</v>
      </c>
      <c r="K901" s="307">
        <f t="shared" ref="K901:K964" ca="1" si="421">K900+0.5*(vit_z+H900)*pas</f>
        <v>-12.192120554737276</v>
      </c>
      <c r="L901" s="304">
        <f t="shared" ca="1" si="406"/>
        <v>706.8479496453092</v>
      </c>
      <c r="M901" s="306">
        <f t="shared" ref="M901:M964" ca="1" si="422">IF(AND(L900&gt;L_rampe,G901&gt;0),ATAN2(G901,H901),$M$4)</f>
        <v>-1.4900429983959615</v>
      </c>
      <c r="N901" s="304">
        <f t="shared" ref="N901:N964" ca="1" si="423">DEGREES(Beta)</f>
        <v>-85.373175101107094</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3.0549999999999997</v>
      </c>
      <c r="T901" s="304">
        <f t="shared" ca="1" si="407"/>
        <v>29.969549999999998</v>
      </c>
      <c r="U901" s="311">
        <f t="shared" ca="1" si="408"/>
        <v>0</v>
      </c>
      <c r="V901" s="306">
        <f t="shared" ca="1" si="409"/>
        <v>1.2264944457911178</v>
      </c>
      <c r="W901" s="304">
        <f t="shared" ca="1" si="410"/>
        <v>26.570065631550506</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1.0808188091468693</v>
      </c>
      <c r="AH901" s="304">
        <f t="shared" ref="AH901:AH964" ca="1" si="434">IF(AND(L900&lt;L_rampe,Poussee&lt;Poids*SIN(M900)), g*SIN(M900), (-W900+Poussee)/m)</f>
        <v>-8.6972119645052963</v>
      </c>
    </row>
    <row r="902" spans="1:34" x14ac:dyDescent="0.2">
      <c r="A902" s="347">
        <f t="shared" ca="1" si="412"/>
        <v>1E-4</v>
      </c>
      <c r="B902" s="304">
        <f t="shared" ca="1" si="413"/>
        <v>31.952100000000041</v>
      </c>
      <c r="D902" s="306">
        <f t="shared" ca="1" si="414"/>
        <v>-0.70156793037675058</v>
      </c>
      <c r="E902" s="307">
        <f t="shared" ca="1" si="415"/>
        <v>-1.1411032171044813</v>
      </c>
      <c r="F902" s="304">
        <f t="shared" ca="1" si="416"/>
        <v>1.3395201054927521</v>
      </c>
      <c r="G902" s="306">
        <f t="shared" ca="1" si="417"/>
        <v>8.2968211751679508</v>
      </c>
      <c r="H902" s="307">
        <f t="shared" ca="1" si="418"/>
        <v>-102.52032842092416</v>
      </c>
      <c r="I902" s="304">
        <f t="shared" ca="1" si="419"/>
        <v>102.85550535166732</v>
      </c>
      <c r="J902" s="306">
        <f t="shared" ca="1" si="420"/>
        <v>706.74279346460708</v>
      </c>
      <c r="K902" s="307">
        <f t="shared" ca="1" si="421"/>
        <v>-12.202372581873853</v>
      </c>
      <c r="L902" s="304">
        <f t="shared" ca="1" si="406"/>
        <v>706.84812655250289</v>
      </c>
      <c r="M902" s="306">
        <f t="shared" ca="1" si="422"/>
        <v>-1.490043767756277</v>
      </c>
      <c r="N902" s="304">
        <f t="shared" ca="1" si="423"/>
        <v>-85.373219182206086</v>
      </c>
      <c r="P902" s="310">
        <f t="shared" ca="1" si="424"/>
        <v>23</v>
      </c>
      <c r="Q902" s="304">
        <f t="shared" ca="1" si="425"/>
        <v>0</v>
      </c>
      <c r="R902" s="306">
        <f t="shared" ca="1" si="426"/>
        <v>0</v>
      </c>
      <c r="S902" s="307">
        <f t="shared" ca="1" si="427"/>
        <v>3.0549999999999997</v>
      </c>
      <c r="T902" s="304">
        <f t="shared" ca="1" si="407"/>
        <v>29.969549999999998</v>
      </c>
      <c r="U902" s="311">
        <f t="shared" ca="1" si="408"/>
        <v>0</v>
      </c>
      <c r="V902" s="306">
        <f t="shared" ca="1" si="409"/>
        <v>1.226495703197664</v>
      </c>
      <c r="W902" s="304">
        <f t="shared" ca="1" si="410"/>
        <v>26.570148710395195</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1.0807922232152887</v>
      </c>
      <c r="AH902" s="304">
        <f t="shared" ca="1" si="434"/>
        <v>-8.6972391592636686</v>
      </c>
    </row>
    <row r="903" spans="1:34" x14ac:dyDescent="0.2">
      <c r="A903" s="347">
        <f t="shared" ca="1" si="412"/>
        <v>1E-4</v>
      </c>
      <c r="B903" s="304">
        <f t="shared" ca="1" si="413"/>
        <v>31.95220000000004</v>
      </c>
      <c r="D903" s="306">
        <f t="shared" ca="1" si="414"/>
        <v>-0.70156345450160362</v>
      </c>
      <c r="E903" s="307">
        <f t="shared" ca="1" si="415"/>
        <v>-1.1410755715827978</v>
      </c>
      <c r="F903" s="304">
        <f t="shared" ca="1" si="416"/>
        <v>1.339494210795714</v>
      </c>
      <c r="G903" s="306">
        <f t="shared" ca="1" si="417"/>
        <v>8.2967510188225013</v>
      </c>
      <c r="H903" s="307">
        <f t="shared" ca="1" si="418"/>
        <v>-102.52044252848131</v>
      </c>
      <c r="I903" s="304">
        <f t="shared" ca="1" si="419"/>
        <v>102.85561342826151</v>
      </c>
      <c r="J903" s="306">
        <f t="shared" ca="1" si="420"/>
        <v>706.74279346460708</v>
      </c>
      <c r="K903" s="307">
        <f t="shared" ca="1" si="421"/>
        <v>-12.212624620421323</v>
      </c>
      <c r="L903" s="304">
        <f t="shared" ca="1" si="406"/>
        <v>706.84830360854346</v>
      </c>
      <c r="M903" s="306">
        <f t="shared" ca="1" si="422"/>
        <v>-1.4900445371084698</v>
      </c>
      <c r="N903" s="304">
        <f t="shared" ca="1" si="423"/>
        <v>-85.3732632628397</v>
      </c>
      <c r="P903" s="310">
        <f t="shared" ca="1" si="424"/>
        <v>23</v>
      </c>
      <c r="Q903" s="304">
        <f t="shared" ca="1" si="425"/>
        <v>0</v>
      </c>
      <c r="R903" s="306">
        <f t="shared" ca="1" si="426"/>
        <v>0</v>
      </c>
      <c r="S903" s="307">
        <f t="shared" ca="1" si="427"/>
        <v>3.0549999999999997</v>
      </c>
      <c r="T903" s="304">
        <f t="shared" ca="1" si="407"/>
        <v>29.969549999999998</v>
      </c>
      <c r="U903" s="311">
        <f t="shared" ca="1" si="408"/>
        <v>0</v>
      </c>
      <c r="V903" s="306">
        <f t="shared" ca="1" si="409"/>
        <v>1.2264969606068998</v>
      </c>
      <c r="W903" s="304">
        <f t="shared" ca="1" si="410"/>
        <v>26.570231788097757</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1.0807656376453494</v>
      </c>
      <c r="AH903" s="304">
        <f t="shared" ca="1" si="434"/>
        <v>-8.6972663536481818</v>
      </c>
    </row>
    <row r="904" spans="1:34" x14ac:dyDescent="0.2">
      <c r="A904" s="347">
        <f t="shared" ca="1" si="412"/>
        <v>1E-4</v>
      </c>
      <c r="B904" s="304">
        <f t="shared" ca="1" si="413"/>
        <v>31.95230000000004</v>
      </c>
      <c r="D904" s="306">
        <f t="shared" ca="1" si="414"/>
        <v>-0.70155897862459127</v>
      </c>
      <c r="E904" s="307">
        <f t="shared" ca="1" si="415"/>
        <v>-1.141047926441205</v>
      </c>
      <c r="F904" s="304">
        <f t="shared" ca="1" si="416"/>
        <v>1.3394683165064238</v>
      </c>
      <c r="G904" s="306">
        <f t="shared" ca="1" si="417"/>
        <v>8.2966808629246387</v>
      </c>
      <c r="H904" s="307">
        <f t="shared" ca="1" si="418"/>
        <v>-102.52055663327396</v>
      </c>
      <c r="I904" s="304">
        <f t="shared" ca="1" si="419"/>
        <v>102.8557215021972</v>
      </c>
      <c r="J904" s="306">
        <f t="shared" ca="1" si="420"/>
        <v>706.74279346460708</v>
      </c>
      <c r="K904" s="307">
        <f t="shared" ca="1" si="421"/>
        <v>-12.22287667037941</v>
      </c>
      <c r="L904" s="304">
        <f t="shared" ca="1" si="406"/>
        <v>706.84848081343114</v>
      </c>
      <c r="M904" s="306">
        <f t="shared" ca="1" si="422"/>
        <v>-1.4900453064525407</v>
      </c>
      <c r="N904" s="304">
        <f t="shared" ca="1" si="423"/>
        <v>-85.373307343007951</v>
      </c>
      <c r="P904" s="310">
        <f t="shared" ca="1" si="424"/>
        <v>23</v>
      </c>
      <c r="Q904" s="304">
        <f t="shared" ca="1" si="425"/>
        <v>0</v>
      </c>
      <c r="R904" s="306">
        <f t="shared" ca="1" si="426"/>
        <v>0</v>
      </c>
      <c r="S904" s="307">
        <f t="shared" ca="1" si="427"/>
        <v>3.0549999999999997</v>
      </c>
      <c r="T904" s="304">
        <f t="shared" ca="1" si="407"/>
        <v>29.969549999999998</v>
      </c>
      <c r="U904" s="311">
        <f t="shared" ca="1" si="408"/>
        <v>0</v>
      </c>
      <c r="V904" s="306">
        <f t="shared" ca="1" si="409"/>
        <v>1.2264982180188253</v>
      </c>
      <c r="W904" s="304">
        <f t="shared" ca="1" si="410"/>
        <v>26.570314864658247</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1.0807390524370479</v>
      </c>
      <c r="AH904" s="304">
        <f t="shared" ca="1" si="434"/>
        <v>-8.6972935476588411</v>
      </c>
    </row>
    <row r="905" spans="1:34" x14ac:dyDescent="0.2">
      <c r="A905" s="347">
        <f t="shared" ca="1" si="412"/>
        <v>1E-4</v>
      </c>
      <c r="B905" s="304">
        <f t="shared" ca="1" si="413"/>
        <v>31.95240000000004</v>
      </c>
      <c r="D905" s="306">
        <f t="shared" ca="1" si="414"/>
        <v>-0.70155450274571052</v>
      </c>
      <c r="E905" s="307">
        <f t="shared" ca="1" si="415"/>
        <v>-1.1410202816796868</v>
      </c>
      <c r="F905" s="304">
        <f t="shared" ca="1" si="416"/>
        <v>1.3394424226248671</v>
      </c>
      <c r="G905" s="306">
        <f t="shared" ca="1" si="417"/>
        <v>8.2966107074743647</v>
      </c>
      <c r="H905" s="307">
        <f t="shared" ca="1" si="418"/>
        <v>-102.52067073530212</v>
      </c>
      <c r="I905" s="304">
        <f t="shared" ca="1" si="419"/>
        <v>102.85582957347441</v>
      </c>
      <c r="J905" s="306">
        <f t="shared" ca="1" si="420"/>
        <v>706.74279346460708</v>
      </c>
      <c r="K905" s="307">
        <f t="shared" ca="1" si="421"/>
        <v>-12.233128731747838</v>
      </c>
      <c r="L905" s="304">
        <f t="shared" ca="1" si="406"/>
        <v>706.84865816716649</v>
      </c>
      <c r="M905" s="306">
        <f t="shared" ca="1" si="422"/>
        <v>-1.4900460757884892</v>
      </c>
      <c r="N905" s="304">
        <f t="shared" ca="1" si="423"/>
        <v>-85.373351422710826</v>
      </c>
      <c r="P905" s="310">
        <f t="shared" ca="1" si="424"/>
        <v>23</v>
      </c>
      <c r="Q905" s="304">
        <f t="shared" ca="1" si="425"/>
        <v>0</v>
      </c>
      <c r="R905" s="306">
        <f t="shared" ca="1" si="426"/>
        <v>0</v>
      </c>
      <c r="S905" s="307">
        <f t="shared" ca="1" si="427"/>
        <v>3.0549999999999997</v>
      </c>
      <c r="T905" s="304">
        <f t="shared" ca="1" si="407"/>
        <v>29.969549999999998</v>
      </c>
      <c r="U905" s="311">
        <f t="shared" ca="1" si="408"/>
        <v>0</v>
      </c>
      <c r="V905" s="306">
        <f t="shared" ca="1" si="409"/>
        <v>1.2264994754334393</v>
      </c>
      <c r="W905" s="304">
        <f t="shared" ca="1" si="410"/>
        <v>26.570397940076617</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1.0807124675903719</v>
      </c>
      <c r="AH905" s="304">
        <f t="shared" ca="1" si="434"/>
        <v>-8.6973207412956626</v>
      </c>
    </row>
    <row r="906" spans="1:34" x14ac:dyDescent="0.2">
      <c r="A906" s="347">
        <f t="shared" ca="1" si="412"/>
        <v>1E-4</v>
      </c>
      <c r="B906" s="304">
        <f t="shared" ca="1" si="413"/>
        <v>31.95250000000004</v>
      </c>
      <c r="D906" s="306">
        <f t="shared" ca="1" si="414"/>
        <v>-0.70155002686496548</v>
      </c>
      <c r="E906" s="307">
        <f t="shared" ca="1" si="415"/>
        <v>-1.1409926372982557</v>
      </c>
      <c r="F906" s="304">
        <f t="shared" ca="1" si="416"/>
        <v>1.3394165291510565</v>
      </c>
      <c r="G906" s="306">
        <f t="shared" ca="1" si="417"/>
        <v>8.2965405524716775</v>
      </c>
      <c r="H906" s="307">
        <f t="shared" ca="1" si="418"/>
        <v>-102.52078483456584</v>
      </c>
      <c r="I906" s="304">
        <f t="shared" ca="1" si="419"/>
        <v>102.85593764209315</v>
      </c>
      <c r="J906" s="306">
        <f t="shared" ca="1" si="420"/>
        <v>706.74279346460708</v>
      </c>
      <c r="K906" s="307">
        <f t="shared" ca="1" si="421"/>
        <v>-12.243380804526332</v>
      </c>
      <c r="L906" s="304">
        <f t="shared" ca="1" si="406"/>
        <v>706.84883566974975</v>
      </c>
      <c r="M906" s="306">
        <f t="shared" ca="1" si="422"/>
        <v>-1.4900468451163158</v>
      </c>
      <c r="N906" s="304">
        <f t="shared" ca="1" si="423"/>
        <v>-85.373395501948352</v>
      </c>
      <c r="P906" s="310">
        <f t="shared" ca="1" si="424"/>
        <v>23</v>
      </c>
      <c r="Q906" s="304">
        <f t="shared" ca="1" si="425"/>
        <v>0</v>
      </c>
      <c r="R906" s="306">
        <f t="shared" ca="1" si="426"/>
        <v>0</v>
      </c>
      <c r="S906" s="307">
        <f t="shared" ca="1" si="427"/>
        <v>3.0549999999999997</v>
      </c>
      <c r="T906" s="304">
        <f t="shared" ca="1" si="407"/>
        <v>29.969549999999998</v>
      </c>
      <c r="U906" s="311">
        <f t="shared" ca="1" si="408"/>
        <v>0</v>
      </c>
      <c r="V906" s="306">
        <f t="shared" ca="1" si="409"/>
        <v>1.2265007328507438</v>
      </c>
      <c r="W906" s="304">
        <f t="shared" ca="1" si="410"/>
        <v>26.570481014352918</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1.0806858831053301</v>
      </c>
      <c r="AH906" s="304">
        <f t="shared" ca="1" si="434"/>
        <v>-8.697347934558632</v>
      </c>
    </row>
    <row r="907" spans="1:34" x14ac:dyDescent="0.2">
      <c r="A907" s="347">
        <f t="shared" ca="1" si="412"/>
        <v>1E-4</v>
      </c>
      <c r="B907" s="304">
        <f t="shared" ca="1" si="413"/>
        <v>31.952600000000039</v>
      </c>
      <c r="D907" s="306">
        <f t="shared" ca="1" si="414"/>
        <v>-0.70154555098235516</v>
      </c>
      <c r="E907" s="307">
        <f t="shared" ca="1" si="415"/>
        <v>-1.1409649932968957</v>
      </c>
      <c r="F907" s="304">
        <f t="shared" ca="1" si="416"/>
        <v>1.3393906360849779</v>
      </c>
      <c r="G907" s="306">
        <f t="shared" ca="1" si="417"/>
        <v>8.296470397916579</v>
      </c>
      <c r="H907" s="307">
        <f t="shared" ca="1" si="418"/>
        <v>-102.52089893106518</v>
      </c>
      <c r="I907" s="304">
        <f t="shared" ca="1" si="419"/>
        <v>102.85604570805347</v>
      </c>
      <c r="J907" s="306">
        <f t="shared" ca="1" si="420"/>
        <v>706.74279346460708</v>
      </c>
      <c r="K907" s="307">
        <f t="shared" ca="1" si="421"/>
        <v>-12.253632888714613</v>
      </c>
      <c r="L907" s="304">
        <f t="shared" ca="1" si="406"/>
        <v>706.84901332118136</v>
      </c>
      <c r="M907" s="306">
        <f t="shared" ca="1" si="422"/>
        <v>-1.4900476144360206</v>
      </c>
      <c r="N907" s="304">
        <f t="shared" ca="1" si="423"/>
        <v>-85.373439580720543</v>
      </c>
      <c r="P907" s="310">
        <f t="shared" ca="1" si="424"/>
        <v>23</v>
      </c>
      <c r="Q907" s="304">
        <f t="shared" ca="1" si="425"/>
        <v>0</v>
      </c>
      <c r="R907" s="306">
        <f t="shared" ca="1" si="426"/>
        <v>0</v>
      </c>
      <c r="S907" s="307">
        <f t="shared" ca="1" si="427"/>
        <v>3.0549999999999997</v>
      </c>
      <c r="T907" s="304">
        <f t="shared" ca="1" si="407"/>
        <v>29.969549999999998</v>
      </c>
      <c r="U907" s="311">
        <f t="shared" ca="1" si="408"/>
        <v>0</v>
      </c>
      <c r="V907" s="306">
        <f t="shared" ca="1" si="409"/>
        <v>1.2265019902707366</v>
      </c>
      <c r="W907" s="304">
        <f t="shared" ca="1" si="410"/>
        <v>26.570564087487114</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1.0806592989819137</v>
      </c>
      <c r="AH907" s="304">
        <f t="shared" ca="1" si="434"/>
        <v>-8.6973751274477653</v>
      </c>
    </row>
    <row r="908" spans="1:34" x14ac:dyDescent="0.2">
      <c r="A908" s="347">
        <f t="shared" ca="1" si="412"/>
        <v>1E-4</v>
      </c>
      <c r="B908" s="304">
        <f t="shared" ca="1" si="413"/>
        <v>31.952700000000039</v>
      </c>
      <c r="D908" s="306">
        <f t="shared" ca="1" si="414"/>
        <v>-0.70154107509787833</v>
      </c>
      <c r="E908" s="307">
        <f t="shared" ca="1" si="415"/>
        <v>-1.140937349675621</v>
      </c>
      <c r="F908" s="304">
        <f t="shared" ca="1" si="416"/>
        <v>1.3393647434266429</v>
      </c>
      <c r="G908" s="306">
        <f t="shared" ca="1" si="417"/>
        <v>8.2964002438090692</v>
      </c>
      <c r="H908" s="307">
        <f t="shared" ca="1" si="418"/>
        <v>-102.52101302480014</v>
      </c>
      <c r="I908" s="304">
        <f t="shared" ca="1" si="419"/>
        <v>102.85615377135544</v>
      </c>
      <c r="J908" s="306">
        <f t="shared" ca="1" si="420"/>
        <v>706.74279346460708</v>
      </c>
      <c r="K908" s="307">
        <f t="shared" ca="1" si="421"/>
        <v>-12.263884984312407</v>
      </c>
      <c r="L908" s="304">
        <f t="shared" ca="1" si="406"/>
        <v>706.84919112146179</v>
      </c>
      <c r="M908" s="306">
        <f t="shared" ca="1" si="422"/>
        <v>-1.4900483837476033</v>
      </c>
      <c r="N908" s="304">
        <f t="shared" ca="1" si="423"/>
        <v>-85.373483659027357</v>
      </c>
      <c r="P908" s="310">
        <f t="shared" ca="1" si="424"/>
        <v>23</v>
      </c>
      <c r="Q908" s="304">
        <f t="shared" ca="1" si="425"/>
        <v>0</v>
      </c>
      <c r="R908" s="306">
        <f t="shared" ca="1" si="426"/>
        <v>0</v>
      </c>
      <c r="S908" s="307">
        <f t="shared" ca="1" si="427"/>
        <v>3.0549999999999997</v>
      </c>
      <c r="T908" s="304">
        <f t="shared" ca="1" si="407"/>
        <v>29.969549999999998</v>
      </c>
      <c r="U908" s="311">
        <f t="shared" ca="1" si="408"/>
        <v>0</v>
      </c>
      <c r="V908" s="306">
        <f t="shared" ca="1" si="409"/>
        <v>1.2265032476934192</v>
      </c>
      <c r="W908" s="304">
        <f t="shared" ca="1" si="410"/>
        <v>26.570647159479265</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1.0806327152201298</v>
      </c>
      <c r="AH908" s="304">
        <f t="shared" ca="1" si="434"/>
        <v>-8.6974023199630501</v>
      </c>
    </row>
    <row r="909" spans="1:34" x14ac:dyDescent="0.2">
      <c r="A909" s="347">
        <f t="shared" ca="1" si="412"/>
        <v>1E-4</v>
      </c>
      <c r="B909" s="304">
        <f t="shared" ca="1" si="413"/>
        <v>31.952800000000039</v>
      </c>
      <c r="D909" s="306">
        <f t="shared" ca="1" si="414"/>
        <v>-0.70153659921154188</v>
      </c>
      <c r="E909" s="307">
        <f t="shared" ca="1" si="415"/>
        <v>-1.1409097064344103</v>
      </c>
      <c r="F909" s="304">
        <f t="shared" ca="1" si="416"/>
        <v>1.3393388511760373</v>
      </c>
      <c r="G909" s="306">
        <f t="shared" ca="1" si="417"/>
        <v>8.2963300901491479</v>
      </c>
      <c r="H909" s="307">
        <f t="shared" ca="1" si="418"/>
        <v>-102.52112711577078</v>
      </c>
      <c r="I909" s="304">
        <f t="shared" ca="1" si="419"/>
        <v>102.85626183199905</v>
      </c>
      <c r="J909" s="306">
        <f t="shared" ca="1" si="420"/>
        <v>706.74279346460708</v>
      </c>
      <c r="K909" s="307">
        <f t="shared" ca="1" si="421"/>
        <v>-12.274137091319435</v>
      </c>
      <c r="L909" s="304">
        <f t="shared" ca="1" si="406"/>
        <v>706.84936907059114</v>
      </c>
      <c r="M909" s="306">
        <f t="shared" ca="1" si="422"/>
        <v>-1.4900491530510644</v>
      </c>
      <c r="N909" s="304">
        <f t="shared" ca="1" si="423"/>
        <v>-85.373527736868851</v>
      </c>
      <c r="P909" s="310">
        <f t="shared" ca="1" si="424"/>
        <v>23</v>
      </c>
      <c r="Q909" s="304">
        <f t="shared" ca="1" si="425"/>
        <v>0</v>
      </c>
      <c r="R909" s="306">
        <f t="shared" ca="1" si="426"/>
        <v>0</v>
      </c>
      <c r="S909" s="307">
        <f t="shared" ca="1" si="427"/>
        <v>3.0549999999999997</v>
      </c>
      <c r="T909" s="304">
        <f t="shared" ca="1" si="407"/>
        <v>29.969549999999998</v>
      </c>
      <c r="U909" s="311">
        <f t="shared" ca="1" si="408"/>
        <v>0</v>
      </c>
      <c r="V909" s="306">
        <f t="shared" ca="1" si="409"/>
        <v>1.2265045051187911</v>
      </c>
      <c r="W909" s="304">
        <f t="shared" ca="1" si="410"/>
        <v>26.570730230329353</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1.0806061318199607</v>
      </c>
      <c r="AH909" s="304">
        <f t="shared" ca="1" si="434"/>
        <v>-8.697429512104506</v>
      </c>
    </row>
    <row r="910" spans="1:34" x14ac:dyDescent="0.2">
      <c r="A910" s="347">
        <f t="shared" ca="1" si="412"/>
        <v>1E-4</v>
      </c>
      <c r="B910" s="304">
        <f t="shared" ca="1" si="413"/>
        <v>31.952900000000039</v>
      </c>
      <c r="D910" s="306">
        <f t="shared" ca="1" si="414"/>
        <v>-0.70153212332334114</v>
      </c>
      <c r="E910" s="307">
        <f t="shared" ca="1" si="415"/>
        <v>-1.140882063573267</v>
      </c>
      <c r="F910" s="304">
        <f t="shared" ca="1" si="416"/>
        <v>1.3393129593331619</v>
      </c>
      <c r="G910" s="306">
        <f t="shared" ca="1" si="417"/>
        <v>8.2962599369368153</v>
      </c>
      <c r="H910" s="307">
        <f t="shared" ca="1" si="418"/>
        <v>-102.52124120397714</v>
      </c>
      <c r="I910" s="304">
        <f t="shared" ca="1" si="419"/>
        <v>102.85636988998436</v>
      </c>
      <c r="J910" s="306">
        <f t="shared" ca="1" si="420"/>
        <v>706.74279346460708</v>
      </c>
      <c r="K910" s="307">
        <f t="shared" ca="1" si="421"/>
        <v>-12.284389209735423</v>
      </c>
      <c r="L910" s="304">
        <f t="shared" ca="1" si="406"/>
        <v>706.8495471685701</v>
      </c>
      <c r="M910" s="306">
        <f t="shared" ca="1" si="422"/>
        <v>-1.4900499223464041</v>
      </c>
      <c r="N910" s="304">
        <f t="shared" ca="1" si="423"/>
        <v>-85.373571814245011</v>
      </c>
      <c r="P910" s="310">
        <f t="shared" ca="1" si="424"/>
        <v>23</v>
      </c>
      <c r="Q910" s="304">
        <f t="shared" ca="1" si="425"/>
        <v>0</v>
      </c>
      <c r="R910" s="306">
        <f t="shared" ca="1" si="426"/>
        <v>0</v>
      </c>
      <c r="S910" s="307">
        <f t="shared" ca="1" si="427"/>
        <v>3.0549999999999997</v>
      </c>
      <c r="T910" s="304">
        <f t="shared" ca="1" si="407"/>
        <v>29.969549999999998</v>
      </c>
      <c r="U910" s="311">
        <f t="shared" ca="1" si="408"/>
        <v>0</v>
      </c>
      <c r="V910" s="306">
        <f t="shared" ca="1" si="409"/>
        <v>1.2265057625468521</v>
      </c>
      <c r="W910" s="304">
        <f t="shared" ca="1" si="410"/>
        <v>26.570813300037404</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1.0805795487814116</v>
      </c>
      <c r="AH910" s="304">
        <f t="shared" ca="1" si="434"/>
        <v>-8.6974567038721293</v>
      </c>
    </row>
    <row r="911" spans="1:34" x14ac:dyDescent="0.2">
      <c r="A911" s="347">
        <f t="shared" ca="1" si="412"/>
        <v>1E-4</v>
      </c>
      <c r="B911" s="304">
        <f t="shared" ca="1" si="413"/>
        <v>31.953000000000038</v>
      </c>
      <c r="D911" s="306">
        <f t="shared" ca="1" si="414"/>
        <v>-0.70152764743327845</v>
      </c>
      <c r="E911" s="307">
        <f t="shared" ca="1" si="415"/>
        <v>-1.140854421092186</v>
      </c>
      <c r="F911" s="304">
        <f t="shared" ca="1" si="416"/>
        <v>1.3392870678980131</v>
      </c>
      <c r="G911" s="306">
        <f t="shared" ca="1" si="417"/>
        <v>8.2961897841720713</v>
      </c>
      <c r="H911" s="307">
        <f t="shared" ca="1" si="418"/>
        <v>-102.52135528941925</v>
      </c>
      <c r="I911" s="304">
        <f t="shared" ca="1" si="419"/>
        <v>102.85647794531143</v>
      </c>
      <c r="J911" s="306">
        <f t="shared" ca="1" si="420"/>
        <v>706.74279346460708</v>
      </c>
      <c r="K911" s="307">
        <f t="shared" ca="1" si="421"/>
        <v>-12.294641339560092</v>
      </c>
      <c r="L911" s="304">
        <f t="shared" ca="1" si="406"/>
        <v>706.84972541539878</v>
      </c>
      <c r="M911" s="306">
        <f t="shared" ca="1" si="422"/>
        <v>-1.490050691633622</v>
      </c>
      <c r="N911" s="304">
        <f t="shared" ca="1" si="423"/>
        <v>-85.373615891155822</v>
      </c>
      <c r="P911" s="310">
        <f t="shared" ca="1" si="424"/>
        <v>23</v>
      </c>
      <c r="Q911" s="304">
        <f t="shared" ca="1" si="425"/>
        <v>0</v>
      </c>
      <c r="R911" s="306">
        <f t="shared" ca="1" si="426"/>
        <v>0</v>
      </c>
      <c r="S911" s="307">
        <f t="shared" ca="1" si="427"/>
        <v>3.0549999999999997</v>
      </c>
      <c r="T911" s="304">
        <f t="shared" ca="1" si="407"/>
        <v>29.969549999999998</v>
      </c>
      <c r="U911" s="311">
        <f t="shared" ca="1" si="408"/>
        <v>0</v>
      </c>
      <c r="V911" s="306">
        <f t="shared" ca="1" si="409"/>
        <v>1.2265070199776018</v>
      </c>
      <c r="W911" s="304">
        <f t="shared" ca="1" si="410"/>
        <v>26.570896368603414</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1.0805529661044737</v>
      </c>
      <c r="AH911" s="304">
        <f t="shared" ca="1" si="434"/>
        <v>-8.6974838952659272</v>
      </c>
    </row>
    <row r="912" spans="1:34" x14ac:dyDescent="0.2">
      <c r="A912" s="347">
        <f t="shared" ca="1" si="412"/>
        <v>1E-4</v>
      </c>
      <c r="B912" s="304">
        <f t="shared" ca="1" si="413"/>
        <v>31.953100000000038</v>
      </c>
      <c r="D912" s="306">
        <f t="shared" ca="1" si="414"/>
        <v>-0.70152317154135679</v>
      </c>
      <c r="E912" s="307">
        <f t="shared" ca="1" si="415"/>
        <v>-1.1408267789911672</v>
      </c>
      <c r="F912" s="304">
        <f t="shared" ca="1" si="416"/>
        <v>1.3392611768705929</v>
      </c>
      <c r="G912" s="306">
        <f t="shared" ca="1" si="417"/>
        <v>8.2961196318549177</v>
      </c>
      <c r="H912" s="307">
        <f t="shared" ca="1" si="418"/>
        <v>-102.52146937209714</v>
      </c>
      <c r="I912" s="304">
        <f t="shared" ca="1" si="419"/>
        <v>102.85658599798023</v>
      </c>
      <c r="J912" s="306">
        <f t="shared" ca="1" si="420"/>
        <v>706.74279346460708</v>
      </c>
      <c r="K912" s="307">
        <f t="shared" ca="1" si="421"/>
        <v>-12.304893480793169</v>
      </c>
      <c r="L912" s="304">
        <f t="shared" ca="1" si="406"/>
        <v>706.84990381107775</v>
      </c>
      <c r="M912" s="306">
        <f t="shared" ca="1" si="422"/>
        <v>-1.4900514609127189</v>
      </c>
      <c r="N912" s="304">
        <f t="shared" ca="1" si="423"/>
        <v>-85.373659967601341</v>
      </c>
      <c r="P912" s="310">
        <f t="shared" ca="1" si="424"/>
        <v>23</v>
      </c>
      <c r="Q912" s="304">
        <f t="shared" ca="1" si="425"/>
        <v>0</v>
      </c>
      <c r="R912" s="306">
        <f t="shared" ca="1" si="426"/>
        <v>0</v>
      </c>
      <c r="S912" s="307">
        <f t="shared" ca="1" si="427"/>
        <v>3.0549999999999997</v>
      </c>
      <c r="T912" s="304">
        <f t="shared" ca="1" si="407"/>
        <v>29.969549999999998</v>
      </c>
      <c r="U912" s="311">
        <f t="shared" ca="1" si="408"/>
        <v>0</v>
      </c>
      <c r="V912" s="306">
        <f t="shared" ca="1" si="409"/>
        <v>1.2265082774110414</v>
      </c>
      <c r="W912" s="304">
        <f t="shared" ca="1" si="410"/>
        <v>26.570979436027404</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1.0805263837891506</v>
      </c>
      <c r="AH912" s="304">
        <f t="shared" ca="1" si="434"/>
        <v>-8.697511086285898</v>
      </c>
    </row>
    <row r="913" spans="1:34" x14ac:dyDescent="0.2">
      <c r="A913" s="347">
        <f t="shared" ca="1" si="412"/>
        <v>1E-4</v>
      </c>
      <c r="B913" s="304">
        <f t="shared" ca="1" si="413"/>
        <v>31.953200000000038</v>
      </c>
      <c r="D913" s="306">
        <f t="shared" ca="1" si="414"/>
        <v>-0.70151869564757285</v>
      </c>
      <c r="E913" s="307">
        <f t="shared" ca="1" si="415"/>
        <v>-1.1407991372702053</v>
      </c>
      <c r="F913" s="304">
        <f t="shared" ca="1" si="416"/>
        <v>1.3392352862508949</v>
      </c>
      <c r="G913" s="306">
        <f t="shared" ca="1" si="417"/>
        <v>8.2960494799853528</v>
      </c>
      <c r="H913" s="307">
        <f t="shared" ca="1" si="418"/>
        <v>-102.52158345201087</v>
      </c>
      <c r="I913" s="304">
        <f t="shared" ca="1" si="419"/>
        <v>102.85669404799084</v>
      </c>
      <c r="J913" s="306">
        <f t="shared" ca="1" si="420"/>
        <v>706.74279346460708</v>
      </c>
      <c r="K913" s="307">
        <f t="shared" ca="1" si="421"/>
        <v>-12.315145633434375</v>
      </c>
      <c r="L913" s="304">
        <f t="shared" ca="1" si="406"/>
        <v>706.85008235560747</v>
      </c>
      <c r="M913" s="306">
        <f t="shared" ca="1" si="422"/>
        <v>-1.4900522301836943</v>
      </c>
      <c r="N913" s="304">
        <f t="shared" ca="1" si="423"/>
        <v>-85.37370404358154</v>
      </c>
      <c r="P913" s="310">
        <f t="shared" ca="1" si="424"/>
        <v>23</v>
      </c>
      <c r="Q913" s="304">
        <f t="shared" ca="1" si="425"/>
        <v>0</v>
      </c>
      <c r="R913" s="306">
        <f t="shared" ca="1" si="426"/>
        <v>0</v>
      </c>
      <c r="S913" s="307">
        <f t="shared" ca="1" si="427"/>
        <v>3.0549999999999997</v>
      </c>
      <c r="T913" s="304">
        <f t="shared" ca="1" si="407"/>
        <v>29.969549999999998</v>
      </c>
      <c r="U913" s="311">
        <f t="shared" ca="1" si="408"/>
        <v>0</v>
      </c>
      <c r="V913" s="306">
        <f t="shared" ca="1" si="409"/>
        <v>1.22650953484717</v>
      </c>
      <c r="W913" s="304">
        <f t="shared" ca="1" si="410"/>
        <v>26.571062502309367</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1.080499801835435</v>
      </c>
      <c r="AH913" s="304">
        <f t="shared" ca="1" si="434"/>
        <v>-8.6975382769320486</v>
      </c>
    </row>
    <row r="914" spans="1:34" x14ac:dyDescent="0.2">
      <c r="A914" s="347">
        <f t="shared" ca="1" si="412"/>
        <v>1E-4</v>
      </c>
      <c r="B914" s="304">
        <f t="shared" ca="1" si="413"/>
        <v>31.953300000000038</v>
      </c>
      <c r="D914" s="306">
        <f t="shared" ca="1" si="414"/>
        <v>-0.70151421975193162</v>
      </c>
      <c r="E914" s="307">
        <f t="shared" ca="1" si="415"/>
        <v>-1.1407714959293003</v>
      </c>
      <c r="F914" s="304">
        <f t="shared" ca="1" si="416"/>
        <v>1.3392093960389224</v>
      </c>
      <c r="G914" s="306">
        <f t="shared" ca="1" si="417"/>
        <v>8.2959793285633783</v>
      </c>
      <c r="H914" s="307">
        <f t="shared" ca="1" si="418"/>
        <v>-102.52169752916046</v>
      </c>
      <c r="I914" s="304">
        <f t="shared" ca="1" si="419"/>
        <v>102.8568020953433</v>
      </c>
      <c r="J914" s="306">
        <f t="shared" ca="1" si="420"/>
        <v>706.74279346460708</v>
      </c>
      <c r="K914" s="307">
        <f t="shared" ca="1" si="421"/>
        <v>-12.325397797483433</v>
      </c>
      <c r="L914" s="304">
        <f t="shared" ca="1" si="406"/>
        <v>706.85026104898793</v>
      </c>
      <c r="M914" s="306">
        <f t="shared" ca="1" si="422"/>
        <v>-1.4900529994465486</v>
      </c>
      <c r="N914" s="304">
        <f t="shared" ca="1" si="423"/>
        <v>-85.373748119096419</v>
      </c>
      <c r="P914" s="310">
        <f t="shared" ca="1" si="424"/>
        <v>23</v>
      </c>
      <c r="Q914" s="304">
        <f t="shared" ca="1" si="425"/>
        <v>0</v>
      </c>
      <c r="R914" s="306">
        <f t="shared" ca="1" si="426"/>
        <v>0</v>
      </c>
      <c r="S914" s="307">
        <f t="shared" ca="1" si="427"/>
        <v>3.0549999999999997</v>
      </c>
      <c r="T914" s="304">
        <f t="shared" ca="1" si="407"/>
        <v>29.969549999999998</v>
      </c>
      <c r="U914" s="311">
        <f t="shared" ca="1" si="408"/>
        <v>0</v>
      </c>
      <c r="V914" s="306">
        <f t="shared" ca="1" si="409"/>
        <v>1.2265107922859873</v>
      </c>
      <c r="W914" s="304">
        <f t="shared" ca="1" si="410"/>
        <v>26.571145567449324</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1.0804732202433307</v>
      </c>
      <c r="AH914" s="304">
        <f t="shared" ca="1" si="434"/>
        <v>-8.6975654672043756</v>
      </c>
    </row>
    <row r="915" spans="1:34" x14ac:dyDescent="0.2">
      <c r="A915" s="347">
        <f t="shared" ca="1" si="412"/>
        <v>1E-4</v>
      </c>
      <c r="B915" s="304">
        <f t="shared" ca="1" si="413"/>
        <v>31.953400000000038</v>
      </c>
      <c r="D915" s="306">
        <f t="shared" ca="1" si="414"/>
        <v>-0.70150974385443143</v>
      </c>
      <c r="E915" s="307">
        <f t="shared" ca="1" si="415"/>
        <v>-1.140743854968445</v>
      </c>
      <c r="F915" s="304">
        <f t="shared" ca="1" si="416"/>
        <v>1.339183506234668</v>
      </c>
      <c r="G915" s="306">
        <f t="shared" ca="1" si="417"/>
        <v>8.2959091775889924</v>
      </c>
      <c r="H915" s="307">
        <f t="shared" ca="1" si="418"/>
        <v>-102.52181160354596</v>
      </c>
      <c r="I915" s="304">
        <f t="shared" ca="1" si="419"/>
        <v>102.85691014003763</v>
      </c>
      <c r="J915" s="306">
        <f t="shared" ca="1" si="420"/>
        <v>706.74279346460708</v>
      </c>
      <c r="K915" s="307">
        <f t="shared" ca="1" si="421"/>
        <v>-12.335649972940068</v>
      </c>
      <c r="L915" s="304">
        <f t="shared" ca="1" si="406"/>
        <v>706.85043989121993</v>
      </c>
      <c r="M915" s="306">
        <f t="shared" ca="1" si="422"/>
        <v>-1.4900537687012818</v>
      </c>
      <c r="N915" s="304">
        <f t="shared" ca="1" si="423"/>
        <v>-85.373792194146006</v>
      </c>
      <c r="P915" s="310">
        <f t="shared" ca="1" si="424"/>
        <v>23</v>
      </c>
      <c r="Q915" s="304">
        <f t="shared" ca="1" si="425"/>
        <v>0</v>
      </c>
      <c r="R915" s="306">
        <f t="shared" ca="1" si="426"/>
        <v>0</v>
      </c>
      <c r="S915" s="307">
        <f t="shared" ca="1" si="427"/>
        <v>3.0549999999999997</v>
      </c>
      <c r="T915" s="304">
        <f t="shared" ca="1" si="407"/>
        <v>29.969549999999998</v>
      </c>
      <c r="U915" s="311">
        <f t="shared" ca="1" si="408"/>
        <v>0</v>
      </c>
      <c r="V915" s="306">
        <f t="shared" ca="1" si="409"/>
        <v>1.2265120497274946</v>
      </c>
      <c r="W915" s="304">
        <f t="shared" ca="1" si="410"/>
        <v>26.571228631447305</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1.0804466390128269</v>
      </c>
      <c r="AH915" s="304">
        <f t="shared" ca="1" si="434"/>
        <v>-8.6975926571028896</v>
      </c>
    </row>
    <row r="916" spans="1:34" x14ac:dyDescent="0.2">
      <c r="A916" s="347">
        <f t="shared" ca="1" si="412"/>
        <v>1E-4</v>
      </c>
      <c r="B916" s="304">
        <f t="shared" ca="1" si="413"/>
        <v>31.953500000000037</v>
      </c>
      <c r="D916" s="306">
        <f t="shared" ca="1" si="414"/>
        <v>-0.7015052679550744</v>
      </c>
      <c r="E916" s="307">
        <f t="shared" ca="1" si="415"/>
        <v>-1.1407162143876306</v>
      </c>
      <c r="F916" s="304">
        <f t="shared" ca="1" si="416"/>
        <v>1.3391576168381254</v>
      </c>
      <c r="G916" s="306">
        <f t="shared" ca="1" si="417"/>
        <v>8.2958390270621969</v>
      </c>
      <c r="H916" s="307">
        <f t="shared" ca="1" si="418"/>
        <v>-102.5219256751674</v>
      </c>
      <c r="I916" s="304">
        <f t="shared" ca="1" si="419"/>
        <v>102.85701818207387</v>
      </c>
      <c r="J916" s="306">
        <f t="shared" ca="1" si="420"/>
        <v>706.74279346460708</v>
      </c>
      <c r="K916" s="307">
        <f t="shared" ca="1" si="421"/>
        <v>-12.345902159804004</v>
      </c>
      <c r="L916" s="304">
        <f t="shared" ca="1" si="406"/>
        <v>706.85061888230371</v>
      </c>
      <c r="M916" s="306">
        <f t="shared" ca="1" si="422"/>
        <v>-1.4900545379478942</v>
      </c>
      <c r="N916" s="304">
        <f t="shared" ca="1" si="423"/>
        <v>-85.373836268730301</v>
      </c>
      <c r="P916" s="310">
        <f t="shared" ca="1" si="424"/>
        <v>23</v>
      </c>
      <c r="Q916" s="304">
        <f t="shared" ca="1" si="425"/>
        <v>0</v>
      </c>
      <c r="R916" s="306">
        <f t="shared" ca="1" si="426"/>
        <v>0</v>
      </c>
      <c r="S916" s="307">
        <f t="shared" ca="1" si="427"/>
        <v>3.0549999999999997</v>
      </c>
      <c r="T916" s="304">
        <f t="shared" ca="1" si="407"/>
        <v>29.969549999999998</v>
      </c>
      <c r="U916" s="311">
        <f t="shared" ca="1" si="408"/>
        <v>0</v>
      </c>
      <c r="V916" s="306">
        <f t="shared" ca="1" si="409"/>
        <v>1.2265133071716898</v>
      </c>
      <c r="W916" s="304">
        <f t="shared" ca="1" si="410"/>
        <v>26.571311694303276</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1.0804200581439201</v>
      </c>
      <c r="AH916" s="304">
        <f t="shared" ca="1" si="434"/>
        <v>-8.697619846627596</v>
      </c>
    </row>
    <row r="917" spans="1:34" x14ac:dyDescent="0.2">
      <c r="A917" s="347">
        <f t="shared" ca="1" si="412"/>
        <v>1E-4</v>
      </c>
      <c r="B917" s="304">
        <f t="shared" ca="1" si="413"/>
        <v>31.953600000000037</v>
      </c>
      <c r="D917" s="306">
        <f t="shared" ca="1" si="414"/>
        <v>-0.70150079205385985</v>
      </c>
      <c r="E917" s="307">
        <f t="shared" ca="1" si="415"/>
        <v>-1.1406885741868695</v>
      </c>
      <c r="F917" s="304">
        <f t="shared" ca="1" si="416"/>
        <v>1.3391317278493053</v>
      </c>
      <c r="G917" s="306">
        <f t="shared" ca="1" si="417"/>
        <v>8.2957688769829918</v>
      </c>
      <c r="H917" s="307">
        <f t="shared" ca="1" si="418"/>
        <v>-102.52203974402481</v>
      </c>
      <c r="I917" s="304">
        <f t="shared" ca="1" si="419"/>
        <v>102.85712622145206</v>
      </c>
      <c r="J917" s="306">
        <f t="shared" ca="1" si="420"/>
        <v>706.74279346460708</v>
      </c>
      <c r="K917" s="307">
        <f t="shared" ca="1" si="421"/>
        <v>-12.356154358074964</v>
      </c>
      <c r="L917" s="304">
        <f t="shared" ca="1" si="406"/>
        <v>706.85079802223947</v>
      </c>
      <c r="M917" s="306">
        <f t="shared" ca="1" si="422"/>
        <v>-1.4900553071863858</v>
      </c>
      <c r="N917" s="304">
        <f t="shared" ca="1" si="423"/>
        <v>-85.373880342849304</v>
      </c>
      <c r="P917" s="310">
        <f t="shared" ca="1" si="424"/>
        <v>23</v>
      </c>
      <c r="Q917" s="304">
        <f t="shared" ca="1" si="425"/>
        <v>0</v>
      </c>
      <c r="R917" s="306">
        <f t="shared" ca="1" si="426"/>
        <v>0</v>
      </c>
      <c r="S917" s="307">
        <f t="shared" ca="1" si="427"/>
        <v>3.0549999999999997</v>
      </c>
      <c r="T917" s="304">
        <f t="shared" ca="1" si="407"/>
        <v>29.969549999999998</v>
      </c>
      <c r="U917" s="311">
        <f t="shared" ca="1" si="408"/>
        <v>0</v>
      </c>
      <c r="V917" s="306">
        <f t="shared" ca="1" si="409"/>
        <v>1.2265145646185751</v>
      </c>
      <c r="W917" s="304">
        <f t="shared" ca="1" si="410"/>
        <v>26.571394756017291</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1.0803934776366155</v>
      </c>
      <c r="AH917" s="304">
        <f t="shared" ca="1" si="434"/>
        <v>-8.6976470357784876</v>
      </c>
    </row>
    <row r="918" spans="1:34" x14ac:dyDescent="0.2">
      <c r="A918" s="347">
        <f t="shared" ca="1" si="412"/>
        <v>1E-4</v>
      </c>
      <c r="B918" s="304">
        <f t="shared" ca="1" si="413"/>
        <v>31.953700000000037</v>
      </c>
      <c r="D918" s="306">
        <f t="shared" ca="1" si="414"/>
        <v>-0.70149631615078989</v>
      </c>
      <c r="E918" s="307">
        <f t="shared" ca="1" si="415"/>
        <v>-1.1406609343661405</v>
      </c>
      <c r="F918" s="304">
        <f t="shared" ca="1" si="416"/>
        <v>1.3391058392681907</v>
      </c>
      <c r="G918" s="306">
        <f t="shared" ca="1" si="417"/>
        <v>8.2956987273513771</v>
      </c>
      <c r="H918" s="307">
        <f t="shared" ca="1" si="418"/>
        <v>-102.52215381011824</v>
      </c>
      <c r="I918" s="304">
        <f t="shared" ca="1" si="419"/>
        <v>102.85723425817224</v>
      </c>
      <c r="J918" s="306">
        <f t="shared" ca="1" si="420"/>
        <v>706.74279346460708</v>
      </c>
      <c r="K918" s="307">
        <f t="shared" ca="1" si="421"/>
        <v>-12.366406567752671</v>
      </c>
      <c r="L918" s="304">
        <f t="shared" ca="1" si="406"/>
        <v>706.8509773110278</v>
      </c>
      <c r="M918" s="306">
        <f t="shared" ca="1" si="422"/>
        <v>-1.4900560764167567</v>
      </c>
      <c r="N918" s="304">
        <f t="shared" ca="1" si="423"/>
        <v>-85.373924416503044</v>
      </c>
      <c r="P918" s="310">
        <f t="shared" ca="1" si="424"/>
        <v>23</v>
      </c>
      <c r="Q918" s="304">
        <f t="shared" ca="1" si="425"/>
        <v>0</v>
      </c>
      <c r="R918" s="306">
        <f t="shared" ca="1" si="426"/>
        <v>0</v>
      </c>
      <c r="S918" s="307">
        <f t="shared" ca="1" si="427"/>
        <v>3.0549999999999997</v>
      </c>
      <c r="T918" s="304">
        <f t="shared" ca="1" si="407"/>
        <v>29.969549999999998</v>
      </c>
      <c r="U918" s="311">
        <f t="shared" ca="1" si="408"/>
        <v>0</v>
      </c>
      <c r="V918" s="306">
        <f t="shared" ca="1" si="409"/>
        <v>1.2265158220681487</v>
      </c>
      <c r="W918" s="304">
        <f t="shared" ca="1" si="410"/>
        <v>26.571477816589326</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1.0803668974909009</v>
      </c>
      <c r="AH918" s="304">
        <f t="shared" ca="1" si="434"/>
        <v>-8.6976742245555787</v>
      </c>
    </row>
    <row r="919" spans="1:34" x14ac:dyDescent="0.2">
      <c r="A919" s="347">
        <f t="shared" ca="1" si="412"/>
        <v>1E-4</v>
      </c>
      <c r="B919" s="304">
        <f t="shared" ca="1" si="413"/>
        <v>31.953800000000037</v>
      </c>
      <c r="D919" s="306">
        <f t="shared" ca="1" si="414"/>
        <v>-0.70149184024586408</v>
      </c>
      <c r="E919" s="307">
        <f t="shared" ca="1" si="415"/>
        <v>-1.1406332949254541</v>
      </c>
      <c r="F919" s="304">
        <f t="shared" ca="1" si="416"/>
        <v>1.3390799510947906</v>
      </c>
      <c r="G919" s="306">
        <f t="shared" ca="1" si="417"/>
        <v>8.2956285781673529</v>
      </c>
      <c r="H919" s="307">
        <f t="shared" ca="1" si="418"/>
        <v>-102.52226787344773</v>
      </c>
      <c r="I919" s="304">
        <f t="shared" ca="1" si="419"/>
        <v>102.85734229223443</v>
      </c>
      <c r="J919" s="306">
        <f t="shared" ca="1" si="420"/>
        <v>706.74279346460708</v>
      </c>
      <c r="K919" s="307">
        <f t="shared" ca="1" si="421"/>
        <v>-12.376658788836849</v>
      </c>
      <c r="L919" s="304">
        <f t="shared" ca="1" si="406"/>
        <v>706.85115674866915</v>
      </c>
      <c r="M919" s="306">
        <f t="shared" ca="1" si="422"/>
        <v>-1.4900568456390071</v>
      </c>
      <c r="N919" s="304">
        <f t="shared" ca="1" si="423"/>
        <v>-85.373968489691492</v>
      </c>
      <c r="P919" s="310">
        <f t="shared" ca="1" si="424"/>
        <v>23</v>
      </c>
      <c r="Q919" s="304">
        <f t="shared" ca="1" si="425"/>
        <v>0</v>
      </c>
      <c r="R919" s="306">
        <f t="shared" ca="1" si="426"/>
        <v>0</v>
      </c>
      <c r="S919" s="307">
        <f t="shared" ca="1" si="427"/>
        <v>3.0549999999999997</v>
      </c>
      <c r="T919" s="304">
        <f t="shared" ca="1" si="407"/>
        <v>29.969549999999998</v>
      </c>
      <c r="U919" s="311">
        <f t="shared" ca="1" si="408"/>
        <v>0</v>
      </c>
      <c r="V919" s="306">
        <f t="shared" ca="1" si="409"/>
        <v>1.2265170795204119</v>
      </c>
      <c r="W919" s="304">
        <f t="shared" ca="1" si="410"/>
        <v>26.571560876019419</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1.0803403177067796</v>
      </c>
      <c r="AH919" s="304">
        <f t="shared" ca="1" si="434"/>
        <v>-8.6977014129588639</v>
      </c>
    </row>
    <row r="920" spans="1:34" x14ac:dyDescent="0.2">
      <c r="A920" s="347">
        <f t="shared" ca="1" si="412"/>
        <v>1E-4</v>
      </c>
      <c r="B920" s="304">
        <f t="shared" ca="1" si="413"/>
        <v>31.953900000000036</v>
      </c>
      <c r="D920" s="306">
        <f t="shared" ca="1" si="414"/>
        <v>-0.70148736433908476</v>
      </c>
      <c r="E920" s="307">
        <f t="shared" ca="1" si="415"/>
        <v>-1.1406056558647979</v>
      </c>
      <c r="F920" s="304">
        <f t="shared" ca="1" si="416"/>
        <v>1.3390540633290955</v>
      </c>
      <c r="G920" s="306">
        <f t="shared" ca="1" si="417"/>
        <v>8.295558429430919</v>
      </c>
      <c r="H920" s="307">
        <f t="shared" ca="1" si="418"/>
        <v>-102.52238193401332</v>
      </c>
      <c r="I920" s="304">
        <f t="shared" ca="1" si="419"/>
        <v>102.8574503236387</v>
      </c>
      <c r="J920" s="306">
        <f t="shared" ca="1" si="420"/>
        <v>706.74279346460708</v>
      </c>
      <c r="K920" s="307">
        <f t="shared" ca="1" si="421"/>
        <v>-12.386911021327222</v>
      </c>
      <c r="L920" s="304">
        <f t="shared" ca="1" si="406"/>
        <v>706.85133633516364</v>
      </c>
      <c r="M920" s="306">
        <f t="shared" ca="1" si="422"/>
        <v>-1.490057614853137</v>
      </c>
      <c r="N920" s="304">
        <f t="shared" ca="1" si="423"/>
        <v>-85.374012562414677</v>
      </c>
      <c r="P920" s="310">
        <f t="shared" ca="1" si="424"/>
        <v>23</v>
      </c>
      <c r="Q920" s="304">
        <f t="shared" ca="1" si="425"/>
        <v>0</v>
      </c>
      <c r="R920" s="306">
        <f t="shared" ca="1" si="426"/>
        <v>0</v>
      </c>
      <c r="S920" s="307">
        <f t="shared" ca="1" si="427"/>
        <v>3.0549999999999997</v>
      </c>
      <c r="T920" s="304">
        <f t="shared" ca="1" si="407"/>
        <v>29.969549999999998</v>
      </c>
      <c r="U920" s="311">
        <f t="shared" ca="1" si="408"/>
        <v>0</v>
      </c>
      <c r="V920" s="306">
        <f t="shared" ca="1" si="409"/>
        <v>1.2265183369753634</v>
      </c>
      <c r="W920" s="304">
        <f t="shared" ca="1" si="410"/>
        <v>26.571643934307563</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1.0803137382842429</v>
      </c>
      <c r="AH920" s="304">
        <f t="shared" ca="1" si="434"/>
        <v>-8.6977286009883539</v>
      </c>
    </row>
    <row r="921" spans="1:34" x14ac:dyDescent="0.2">
      <c r="A921" s="347">
        <f t="shared" ca="1" si="412"/>
        <v>1E-4</v>
      </c>
      <c r="B921" s="304">
        <f t="shared" ca="1" si="413"/>
        <v>31.954000000000036</v>
      </c>
      <c r="D921" s="306">
        <f t="shared" ca="1" si="414"/>
        <v>-0.70148288843045137</v>
      </c>
      <c r="E921" s="307">
        <f t="shared" ca="1" si="415"/>
        <v>-1.1405780171841737</v>
      </c>
      <c r="F921" s="304">
        <f t="shared" ca="1" si="416"/>
        <v>1.3390281759711071</v>
      </c>
      <c r="G921" s="306">
        <f t="shared" ca="1" si="417"/>
        <v>8.2954882811420756</v>
      </c>
      <c r="H921" s="307">
        <f t="shared" ca="1" si="418"/>
        <v>-102.52249599181505</v>
      </c>
      <c r="I921" s="304">
        <f t="shared" ca="1" si="419"/>
        <v>102.85755835238507</v>
      </c>
      <c r="J921" s="306">
        <f t="shared" ca="1" si="420"/>
        <v>706.74279346460708</v>
      </c>
      <c r="K921" s="307">
        <f t="shared" ca="1" si="421"/>
        <v>-12.397163265223513</v>
      </c>
      <c r="L921" s="304">
        <f t="shared" ca="1" si="406"/>
        <v>706.85151607051171</v>
      </c>
      <c r="M921" s="306">
        <f t="shared" ca="1" si="422"/>
        <v>-1.4900583840591466</v>
      </c>
      <c r="N921" s="304">
        <f t="shared" ca="1" si="423"/>
        <v>-85.374056634672598</v>
      </c>
      <c r="P921" s="310">
        <f t="shared" ca="1" si="424"/>
        <v>23</v>
      </c>
      <c r="Q921" s="304">
        <f t="shared" ca="1" si="425"/>
        <v>0</v>
      </c>
      <c r="R921" s="306">
        <f t="shared" ca="1" si="426"/>
        <v>0</v>
      </c>
      <c r="S921" s="307">
        <f t="shared" ca="1" si="427"/>
        <v>3.0549999999999997</v>
      </c>
      <c r="T921" s="304">
        <f t="shared" ca="1" si="407"/>
        <v>29.969549999999998</v>
      </c>
      <c r="U921" s="311">
        <f t="shared" ca="1" si="408"/>
        <v>0</v>
      </c>
      <c r="V921" s="306">
        <f t="shared" ca="1" si="409"/>
        <v>1.2265195944330043</v>
      </c>
      <c r="W921" s="304">
        <f t="shared" ca="1" si="410"/>
        <v>26.571726991453779</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1.0802871592232943</v>
      </c>
      <c r="AH921" s="304">
        <f t="shared" ca="1" si="434"/>
        <v>-8.6977557886440469</v>
      </c>
    </row>
    <row r="922" spans="1:34" x14ac:dyDescent="0.2">
      <c r="A922" s="347">
        <f t="shared" ca="1" si="412"/>
        <v>1E-4</v>
      </c>
      <c r="B922" s="304">
        <f t="shared" ca="1" si="413"/>
        <v>31.954100000000036</v>
      </c>
      <c r="D922" s="306">
        <f t="shared" ca="1" si="414"/>
        <v>-0.70147841251996601</v>
      </c>
      <c r="E922" s="307">
        <f t="shared" ca="1" si="415"/>
        <v>-1.1405503788835727</v>
      </c>
      <c r="F922" s="304">
        <f t="shared" ca="1" si="416"/>
        <v>1.3390022890208189</v>
      </c>
      <c r="G922" s="306">
        <f t="shared" ca="1" si="417"/>
        <v>8.2954181333008243</v>
      </c>
      <c r="H922" s="307">
        <f t="shared" ca="1" si="418"/>
        <v>-102.52261004685293</v>
      </c>
      <c r="I922" s="304">
        <f t="shared" ca="1" si="419"/>
        <v>102.85766637847354</v>
      </c>
      <c r="J922" s="306">
        <f t="shared" ca="1" si="420"/>
        <v>706.74279346460708</v>
      </c>
      <c r="K922" s="307">
        <f t="shared" ca="1" si="421"/>
        <v>-12.407415520525447</v>
      </c>
      <c r="L922" s="304">
        <f t="shared" ca="1" si="406"/>
        <v>706.85169595471382</v>
      </c>
      <c r="M922" s="306">
        <f t="shared" ca="1" si="422"/>
        <v>-1.490059153257036</v>
      </c>
      <c r="N922" s="304">
        <f t="shared" ca="1" si="423"/>
        <v>-85.374100706465271</v>
      </c>
      <c r="P922" s="310">
        <f t="shared" ca="1" si="424"/>
        <v>23</v>
      </c>
      <c r="Q922" s="304">
        <f t="shared" ca="1" si="425"/>
        <v>0</v>
      </c>
      <c r="R922" s="306">
        <f t="shared" ca="1" si="426"/>
        <v>0</v>
      </c>
      <c r="S922" s="307">
        <f t="shared" ca="1" si="427"/>
        <v>3.0549999999999997</v>
      </c>
      <c r="T922" s="304">
        <f t="shared" ca="1" si="407"/>
        <v>29.969549999999998</v>
      </c>
      <c r="U922" s="311">
        <f t="shared" ca="1" si="408"/>
        <v>0</v>
      </c>
      <c r="V922" s="306">
        <f t="shared" ca="1" si="409"/>
        <v>1.2265208518933339</v>
      </c>
      <c r="W922" s="304">
        <f t="shared" ca="1" si="410"/>
        <v>26.571810047458062</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1.0802605805239232</v>
      </c>
      <c r="AH922" s="304">
        <f t="shared" ca="1" si="434"/>
        <v>-8.6977829759259517</v>
      </c>
    </row>
    <row r="923" spans="1:34" x14ac:dyDescent="0.2">
      <c r="A923" s="347">
        <f t="shared" ca="1" si="412"/>
        <v>1E-4</v>
      </c>
      <c r="B923" s="304">
        <f t="shared" ca="1" si="413"/>
        <v>31.954200000000036</v>
      </c>
      <c r="D923" s="306">
        <f t="shared" ca="1" si="414"/>
        <v>-0.70147393660762813</v>
      </c>
      <c r="E923" s="307">
        <f t="shared" ca="1" si="415"/>
        <v>-1.1405227409630001</v>
      </c>
      <c r="F923" s="304">
        <f t="shared" ca="1" si="416"/>
        <v>1.3389764024782354</v>
      </c>
      <c r="G923" s="306">
        <f t="shared" ca="1" si="417"/>
        <v>8.2953479859071635</v>
      </c>
      <c r="H923" s="307">
        <f t="shared" ca="1" si="418"/>
        <v>-102.52272409912703</v>
      </c>
      <c r="I923" s="304">
        <f t="shared" ca="1" si="419"/>
        <v>102.85777440190419</v>
      </c>
      <c r="J923" s="306">
        <f t="shared" ca="1" si="420"/>
        <v>706.74279346460708</v>
      </c>
      <c r="K923" s="307">
        <f t="shared" ca="1" si="421"/>
        <v>-12.417667787232746</v>
      </c>
      <c r="L923" s="304">
        <f t="shared" ca="1" si="406"/>
        <v>706.85187598777043</v>
      </c>
      <c r="M923" s="306">
        <f t="shared" ca="1" si="422"/>
        <v>-1.4900599224468052</v>
      </c>
      <c r="N923" s="304">
        <f t="shared" ca="1" si="423"/>
        <v>-85.374144777792694</v>
      </c>
      <c r="P923" s="310">
        <f t="shared" ca="1" si="424"/>
        <v>23</v>
      </c>
      <c r="Q923" s="304">
        <f t="shared" ca="1" si="425"/>
        <v>0</v>
      </c>
      <c r="R923" s="306">
        <f t="shared" ca="1" si="426"/>
        <v>0</v>
      </c>
      <c r="S923" s="307">
        <f t="shared" ca="1" si="427"/>
        <v>3.0549999999999997</v>
      </c>
      <c r="T923" s="304">
        <f t="shared" ca="1" si="407"/>
        <v>29.969549999999998</v>
      </c>
      <c r="U923" s="311">
        <f t="shared" ca="1" si="408"/>
        <v>0</v>
      </c>
      <c r="V923" s="306">
        <f t="shared" ca="1" si="409"/>
        <v>1.2265221093563519</v>
      </c>
      <c r="W923" s="304">
        <f t="shared" ca="1" si="410"/>
        <v>26.571893102320423</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1.0802340021861347</v>
      </c>
      <c r="AH923" s="304">
        <f t="shared" ca="1" si="434"/>
        <v>-8.6978101628340632</v>
      </c>
    </row>
    <row r="924" spans="1:34" x14ac:dyDescent="0.2">
      <c r="A924" s="347">
        <f t="shared" ca="1" si="412"/>
        <v>1E-4</v>
      </c>
      <c r="B924" s="304">
        <f t="shared" ca="1" si="413"/>
        <v>31.954300000000035</v>
      </c>
      <c r="D924" s="306">
        <f t="shared" ca="1" si="414"/>
        <v>-0.70146946069343963</v>
      </c>
      <c r="E924" s="307">
        <f t="shared" ca="1" si="415"/>
        <v>-1.1404951034224471</v>
      </c>
      <c r="F924" s="304">
        <f t="shared" ca="1" si="416"/>
        <v>1.3389505163433499</v>
      </c>
      <c r="G924" s="306">
        <f t="shared" ca="1" si="417"/>
        <v>8.2952778389610948</v>
      </c>
      <c r="H924" s="307">
        <f t="shared" ca="1" si="418"/>
        <v>-102.52283814863738</v>
      </c>
      <c r="I924" s="304">
        <f t="shared" ca="1" si="419"/>
        <v>102.85788242267705</v>
      </c>
      <c r="J924" s="306">
        <f t="shared" ca="1" si="420"/>
        <v>706.74279346460708</v>
      </c>
      <c r="K924" s="307">
        <f t="shared" ca="1" si="421"/>
        <v>-12.427920065345134</v>
      </c>
      <c r="L924" s="304">
        <f t="shared" ca="1" si="406"/>
        <v>706.85205616968176</v>
      </c>
      <c r="M924" s="306">
        <f t="shared" ca="1" si="422"/>
        <v>-1.4900606916284544</v>
      </c>
      <c r="N924" s="304">
        <f t="shared" ca="1" si="423"/>
        <v>-85.374188848654882</v>
      </c>
      <c r="P924" s="310">
        <f t="shared" ca="1" si="424"/>
        <v>23</v>
      </c>
      <c r="Q924" s="304">
        <f t="shared" ca="1" si="425"/>
        <v>0</v>
      </c>
      <c r="R924" s="306">
        <f t="shared" ca="1" si="426"/>
        <v>0</v>
      </c>
      <c r="S924" s="307">
        <f t="shared" ca="1" si="427"/>
        <v>3.0549999999999997</v>
      </c>
      <c r="T924" s="304">
        <f t="shared" ca="1" si="407"/>
        <v>29.969549999999998</v>
      </c>
      <c r="U924" s="311">
        <f t="shared" ca="1" si="408"/>
        <v>0</v>
      </c>
      <c r="V924" s="306">
        <f t="shared" ca="1" si="409"/>
        <v>1.2265233668220594</v>
      </c>
      <c r="W924" s="304">
        <f t="shared" ca="1" si="410"/>
        <v>26.5719761560409</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1.080207424209922</v>
      </c>
      <c r="AH924" s="304">
        <f t="shared" ca="1" si="434"/>
        <v>-8.6978373493683883</v>
      </c>
    </row>
    <row r="925" spans="1:34" x14ac:dyDescent="0.2">
      <c r="A925" s="347">
        <f t="shared" ca="1" si="412"/>
        <v>1E-4</v>
      </c>
      <c r="B925" s="304">
        <f t="shared" ca="1" si="413"/>
        <v>31.954400000000035</v>
      </c>
      <c r="D925" s="306">
        <f t="shared" ca="1" si="414"/>
        <v>-0.70146498477740116</v>
      </c>
      <c r="E925" s="307">
        <f t="shared" ca="1" si="415"/>
        <v>-1.1404674662619065</v>
      </c>
      <c r="F925" s="304">
        <f t="shared" ca="1" si="416"/>
        <v>1.3389246306161571</v>
      </c>
      <c r="G925" s="306">
        <f t="shared" ca="1" si="417"/>
        <v>8.2952076924626166</v>
      </c>
      <c r="H925" s="307">
        <f t="shared" ca="1" si="418"/>
        <v>-102.52295219538401</v>
      </c>
      <c r="I925" s="304">
        <f t="shared" ca="1" si="419"/>
        <v>102.85799044079214</v>
      </c>
      <c r="J925" s="306">
        <f t="shared" ca="1" si="420"/>
        <v>706.74279346460708</v>
      </c>
      <c r="K925" s="307">
        <f t="shared" ca="1" si="421"/>
        <v>-12.438172354862335</v>
      </c>
      <c r="L925" s="304">
        <f t="shared" ca="1" si="406"/>
        <v>706.85223650044816</v>
      </c>
      <c r="M925" s="306">
        <f t="shared" ca="1" si="422"/>
        <v>-1.4900614608019838</v>
      </c>
      <c r="N925" s="304">
        <f t="shared" ca="1" si="423"/>
        <v>-85.374232919051821</v>
      </c>
      <c r="P925" s="310">
        <f t="shared" ca="1" si="424"/>
        <v>23</v>
      </c>
      <c r="Q925" s="304">
        <f t="shared" ca="1" si="425"/>
        <v>0</v>
      </c>
      <c r="R925" s="306">
        <f t="shared" ca="1" si="426"/>
        <v>0</v>
      </c>
      <c r="S925" s="307">
        <f t="shared" ca="1" si="427"/>
        <v>3.0549999999999997</v>
      </c>
      <c r="T925" s="304">
        <f t="shared" ca="1" si="407"/>
        <v>29.969549999999998</v>
      </c>
      <c r="U925" s="311">
        <f t="shared" ca="1" si="408"/>
        <v>0</v>
      </c>
      <c r="V925" s="306">
        <f t="shared" ca="1" si="409"/>
        <v>1.2265246242904557</v>
      </c>
      <c r="W925" s="304">
        <f t="shared" ca="1" si="410"/>
        <v>26.572059208619471</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1.0801808465952778</v>
      </c>
      <c r="AH925" s="304">
        <f t="shared" ca="1" si="434"/>
        <v>-8.6978645355289377</v>
      </c>
    </row>
    <row r="926" spans="1:34" x14ac:dyDescent="0.2">
      <c r="A926" s="347">
        <f t="shared" ca="1" si="412"/>
        <v>1E-4</v>
      </c>
      <c r="B926" s="304">
        <f t="shared" ca="1" si="413"/>
        <v>31.954500000000035</v>
      </c>
      <c r="D926" s="306">
        <f t="shared" ca="1" si="414"/>
        <v>-0.70146050885951339</v>
      </c>
      <c r="E926" s="307">
        <f t="shared" ca="1" si="415"/>
        <v>-1.1404398294813838</v>
      </c>
      <c r="F926" s="304">
        <f t="shared" ca="1" si="416"/>
        <v>1.3388987452966616</v>
      </c>
      <c r="G926" s="306">
        <f t="shared" ca="1" si="417"/>
        <v>8.2951375464117305</v>
      </c>
      <c r="H926" s="307">
        <f t="shared" ca="1" si="418"/>
        <v>-102.52306623936695</v>
      </c>
      <c r="I926" s="304">
        <f t="shared" ca="1" si="419"/>
        <v>102.85809845624949</v>
      </c>
      <c r="J926" s="306">
        <f t="shared" ca="1" si="420"/>
        <v>706.74279346460708</v>
      </c>
      <c r="K926" s="307">
        <f t="shared" ca="1" si="421"/>
        <v>-12.448424655784072</v>
      </c>
      <c r="L926" s="304">
        <f t="shared" ca="1" si="406"/>
        <v>706.85241698007019</v>
      </c>
      <c r="M926" s="306">
        <f t="shared" ca="1" si="422"/>
        <v>-1.4900622299673933</v>
      </c>
      <c r="N926" s="304">
        <f t="shared" ca="1" si="423"/>
        <v>-85.374276988983539</v>
      </c>
      <c r="P926" s="310">
        <f t="shared" ca="1" si="424"/>
        <v>23</v>
      </c>
      <c r="Q926" s="304">
        <f t="shared" ca="1" si="425"/>
        <v>0</v>
      </c>
      <c r="R926" s="306">
        <f t="shared" ca="1" si="426"/>
        <v>0</v>
      </c>
      <c r="S926" s="307">
        <f t="shared" ca="1" si="427"/>
        <v>3.0549999999999997</v>
      </c>
      <c r="T926" s="304">
        <f t="shared" ca="1" si="407"/>
        <v>29.969549999999998</v>
      </c>
      <c r="U926" s="311">
        <f t="shared" ca="1" si="408"/>
        <v>0</v>
      </c>
      <c r="V926" s="306">
        <f t="shared" ca="1" si="409"/>
        <v>1.2265258817615408</v>
      </c>
      <c r="W926" s="304">
        <f t="shared" ca="1" si="410"/>
        <v>26.572142260056154</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1.0801542693422075</v>
      </c>
      <c r="AH926" s="304">
        <f t="shared" ca="1" si="434"/>
        <v>-8.6978917213157025</v>
      </c>
    </row>
    <row r="927" spans="1:34" x14ac:dyDescent="0.2">
      <c r="A927" s="347">
        <f t="shared" ca="1" si="412"/>
        <v>1E-4</v>
      </c>
      <c r="B927" s="304">
        <f t="shared" ca="1" si="413"/>
        <v>31.954600000000035</v>
      </c>
      <c r="D927" s="306">
        <f t="shared" ca="1" si="414"/>
        <v>-0.70145603293977676</v>
      </c>
      <c r="E927" s="307">
        <f t="shared" ca="1" si="415"/>
        <v>-1.1404121930808699</v>
      </c>
      <c r="F927" s="304">
        <f t="shared" ca="1" si="416"/>
        <v>1.3388728603848568</v>
      </c>
      <c r="G927" s="306">
        <f t="shared" ca="1" si="417"/>
        <v>8.2950674008084366</v>
      </c>
      <c r="H927" s="307">
        <f t="shared" ca="1" si="418"/>
        <v>-102.52318028058626</v>
      </c>
      <c r="I927" s="304">
        <f t="shared" ca="1" si="419"/>
        <v>102.85820646904916</v>
      </c>
      <c r="J927" s="306">
        <f t="shared" ca="1" si="420"/>
        <v>706.74279346460708</v>
      </c>
      <c r="K927" s="307">
        <f t="shared" ca="1" si="421"/>
        <v>-12.458676968110069</v>
      </c>
      <c r="L927" s="304">
        <f t="shared" ca="1" si="406"/>
        <v>706.85259760854808</v>
      </c>
      <c r="M927" s="306">
        <f t="shared" ca="1" si="422"/>
        <v>-1.4900629991246834</v>
      </c>
      <c r="N927" s="304">
        <f t="shared" ca="1" si="423"/>
        <v>-85.374321058450036</v>
      </c>
      <c r="P927" s="310">
        <f t="shared" ca="1" si="424"/>
        <v>23</v>
      </c>
      <c r="Q927" s="304">
        <f t="shared" ca="1" si="425"/>
        <v>0</v>
      </c>
      <c r="R927" s="306">
        <f t="shared" ca="1" si="426"/>
        <v>0</v>
      </c>
      <c r="S927" s="307">
        <f t="shared" ca="1" si="427"/>
        <v>3.0549999999999997</v>
      </c>
      <c r="T927" s="304">
        <f t="shared" ca="1" si="407"/>
        <v>29.969549999999998</v>
      </c>
      <c r="U927" s="311">
        <f t="shared" ca="1" si="408"/>
        <v>0</v>
      </c>
      <c r="V927" s="306">
        <f t="shared" ca="1" si="409"/>
        <v>1.2265271392353148</v>
      </c>
      <c r="W927" s="304">
        <f t="shared" ca="1" si="410"/>
        <v>26.572225310350969</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1.0801276924507022</v>
      </c>
      <c r="AH927" s="304">
        <f t="shared" ca="1" si="434"/>
        <v>-8.6979189067286935</v>
      </c>
    </row>
    <row r="928" spans="1:34" x14ac:dyDescent="0.2">
      <c r="A928" s="347">
        <f t="shared" ca="1" si="412"/>
        <v>1E-4</v>
      </c>
      <c r="B928" s="304">
        <f t="shared" ca="1" si="413"/>
        <v>31.954700000000035</v>
      </c>
      <c r="D928" s="306">
        <f t="shared" ca="1" si="414"/>
        <v>-0.70145155701819117</v>
      </c>
      <c r="E928" s="307">
        <f t="shared" ca="1" si="415"/>
        <v>-1.1403845570603615</v>
      </c>
      <c r="F928" s="304">
        <f t="shared" ca="1" si="416"/>
        <v>1.3388469758807395</v>
      </c>
      <c r="G928" s="306">
        <f t="shared" ca="1" si="417"/>
        <v>8.2949972556527349</v>
      </c>
      <c r="H928" s="307">
        <f t="shared" ca="1" si="418"/>
        <v>-102.52329431904197</v>
      </c>
      <c r="I928" s="304">
        <f t="shared" ca="1" si="419"/>
        <v>102.85831447919118</v>
      </c>
      <c r="J928" s="306">
        <f t="shared" ca="1" si="420"/>
        <v>706.74279346460708</v>
      </c>
      <c r="K928" s="307">
        <f t="shared" ca="1" si="421"/>
        <v>-12.46892929184005</v>
      </c>
      <c r="L928" s="304">
        <f t="shared" ca="1" si="406"/>
        <v>706.85277838588229</v>
      </c>
      <c r="M928" s="306">
        <f t="shared" ca="1" si="422"/>
        <v>-1.4900637682738538</v>
      </c>
      <c r="N928" s="304">
        <f t="shared" ca="1" si="423"/>
        <v>-85.374365127451313</v>
      </c>
      <c r="P928" s="310">
        <f t="shared" ca="1" si="424"/>
        <v>23</v>
      </c>
      <c r="Q928" s="304">
        <f t="shared" ca="1" si="425"/>
        <v>0</v>
      </c>
      <c r="R928" s="306">
        <f t="shared" ca="1" si="426"/>
        <v>0</v>
      </c>
      <c r="S928" s="307">
        <f t="shared" ca="1" si="427"/>
        <v>3.0549999999999997</v>
      </c>
      <c r="T928" s="304">
        <f t="shared" ca="1" si="407"/>
        <v>29.969549999999998</v>
      </c>
      <c r="U928" s="311">
        <f t="shared" ca="1" si="408"/>
        <v>0</v>
      </c>
      <c r="V928" s="306">
        <f t="shared" ca="1" si="409"/>
        <v>1.226528396711777</v>
      </c>
      <c r="W928" s="304">
        <f t="shared" ca="1" si="410"/>
        <v>26.572308359503914</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1.0801011159207619</v>
      </c>
      <c r="AH928" s="304">
        <f t="shared" ca="1" si="434"/>
        <v>-8.6979460917679123</v>
      </c>
    </row>
    <row r="929" spans="1:34" x14ac:dyDescent="0.2">
      <c r="A929" s="347">
        <f t="shared" ca="1" si="412"/>
        <v>1E-4</v>
      </c>
      <c r="B929" s="304">
        <f t="shared" ca="1" si="413"/>
        <v>31.954800000000034</v>
      </c>
      <c r="D929" s="306">
        <f t="shared" ca="1" si="414"/>
        <v>-0.70144708109475995</v>
      </c>
      <c r="E929" s="307">
        <f t="shared" ca="1" si="415"/>
        <v>-1.1403569214198601</v>
      </c>
      <c r="F929" s="304">
        <f t="shared" ca="1" si="416"/>
        <v>1.3388210917843131</v>
      </c>
      <c r="G929" s="306">
        <f t="shared" ca="1" si="417"/>
        <v>8.2949271109446254</v>
      </c>
      <c r="H929" s="307">
        <f t="shared" ca="1" si="418"/>
        <v>-102.5234083547341</v>
      </c>
      <c r="I929" s="304">
        <f t="shared" ca="1" si="419"/>
        <v>102.85842248667556</v>
      </c>
      <c r="J929" s="306">
        <f t="shared" ca="1" si="420"/>
        <v>706.74279346460708</v>
      </c>
      <c r="K929" s="307">
        <f t="shared" ca="1" si="421"/>
        <v>-12.479181626973739</v>
      </c>
      <c r="L929" s="304">
        <f t="shared" ca="1" si="406"/>
        <v>706.85295931207315</v>
      </c>
      <c r="M929" s="306">
        <f t="shared" ca="1" si="422"/>
        <v>-1.4900645374149046</v>
      </c>
      <c r="N929" s="304">
        <f t="shared" ca="1" si="423"/>
        <v>-85.374409195987383</v>
      </c>
      <c r="P929" s="310">
        <f t="shared" ca="1" si="424"/>
        <v>23</v>
      </c>
      <c r="Q929" s="304">
        <f t="shared" ca="1" si="425"/>
        <v>0</v>
      </c>
      <c r="R929" s="306">
        <f t="shared" ca="1" si="426"/>
        <v>0</v>
      </c>
      <c r="S929" s="307">
        <f t="shared" ca="1" si="427"/>
        <v>3.0549999999999997</v>
      </c>
      <c r="T929" s="304">
        <f t="shared" ca="1" si="407"/>
        <v>29.969549999999998</v>
      </c>
      <c r="U929" s="311">
        <f t="shared" ca="1" si="408"/>
        <v>0</v>
      </c>
      <c r="V929" s="306">
        <f t="shared" ca="1" si="409"/>
        <v>1.2265296541909283</v>
      </c>
      <c r="W929" s="304">
        <f t="shared" ca="1" si="410"/>
        <v>26.572391407515003</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1.080074539752383</v>
      </c>
      <c r="AH929" s="304">
        <f t="shared" ca="1" si="434"/>
        <v>-8.6979732764333608</v>
      </c>
    </row>
    <row r="930" spans="1:34" x14ac:dyDescent="0.2">
      <c r="A930" s="347">
        <f t="shared" ca="1" si="412"/>
        <v>1E-4</v>
      </c>
      <c r="B930" s="304">
        <f t="shared" ca="1" si="413"/>
        <v>31.954900000000034</v>
      </c>
      <c r="D930" s="306">
        <f t="shared" ca="1" si="414"/>
        <v>-0.70144260516948331</v>
      </c>
      <c r="E930" s="307">
        <f t="shared" ca="1" si="415"/>
        <v>-1.1403292861593588</v>
      </c>
      <c r="F930" s="304">
        <f t="shared" ca="1" si="416"/>
        <v>1.3387952080955714</v>
      </c>
      <c r="G930" s="306">
        <f t="shared" ca="1" si="417"/>
        <v>8.2948569666841081</v>
      </c>
      <c r="H930" s="307">
        <f t="shared" ca="1" si="418"/>
        <v>-102.52352238766272</v>
      </c>
      <c r="I930" s="304">
        <f t="shared" ca="1" si="419"/>
        <v>102.85853049150239</v>
      </c>
      <c r="J930" s="306">
        <f t="shared" ca="1" si="420"/>
        <v>706.74279346460708</v>
      </c>
      <c r="K930" s="307">
        <f t="shared" ca="1" si="421"/>
        <v>-12.489433973510859</v>
      </c>
      <c r="L930" s="304">
        <f t="shared" ca="1" si="406"/>
        <v>706.85314038712102</v>
      </c>
      <c r="M930" s="306">
        <f t="shared" ca="1" si="422"/>
        <v>-1.4900653065478364</v>
      </c>
      <c r="N930" s="304">
        <f t="shared" ca="1" si="423"/>
        <v>-85.374453264058261</v>
      </c>
      <c r="P930" s="310">
        <f t="shared" ca="1" si="424"/>
        <v>23</v>
      </c>
      <c r="Q930" s="304">
        <f t="shared" ca="1" si="425"/>
        <v>0</v>
      </c>
      <c r="R930" s="306">
        <f t="shared" ca="1" si="426"/>
        <v>0</v>
      </c>
      <c r="S930" s="307">
        <f t="shared" ca="1" si="427"/>
        <v>3.0549999999999997</v>
      </c>
      <c r="T930" s="304">
        <f t="shared" ca="1" si="407"/>
        <v>29.969549999999998</v>
      </c>
      <c r="U930" s="311">
        <f t="shared" ca="1" si="408"/>
        <v>0</v>
      </c>
      <c r="V930" s="306">
        <f t="shared" ca="1" si="409"/>
        <v>1.2265309116727681</v>
      </c>
      <c r="W930" s="304">
        <f t="shared" ca="1" si="410"/>
        <v>26.572474454384256</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1.080047963945562</v>
      </c>
      <c r="AH930" s="304">
        <f t="shared" ca="1" si="434"/>
        <v>-8.6980004607250425</v>
      </c>
    </row>
    <row r="931" spans="1:34" x14ac:dyDescent="0.2">
      <c r="A931" s="347">
        <f t="shared" ca="1" si="412"/>
        <v>1E-4</v>
      </c>
      <c r="B931" s="304">
        <f t="shared" ca="1" si="413"/>
        <v>31.955000000000034</v>
      </c>
      <c r="D931" s="306">
        <f t="shared" ca="1" si="414"/>
        <v>-0.70143812924235938</v>
      </c>
      <c r="E931" s="307">
        <f t="shared" ca="1" si="415"/>
        <v>-1.1403016512788522</v>
      </c>
      <c r="F931" s="304">
        <f t="shared" ca="1" si="416"/>
        <v>1.3387693248145096</v>
      </c>
      <c r="G931" s="306">
        <f t="shared" ca="1" si="417"/>
        <v>8.2947868228711847</v>
      </c>
      <c r="H931" s="307">
        <f t="shared" ca="1" si="418"/>
        <v>-102.52363641782784</v>
      </c>
      <c r="I931" s="304">
        <f t="shared" ca="1" si="419"/>
        <v>102.85863849367166</v>
      </c>
      <c r="J931" s="306">
        <f t="shared" ca="1" si="420"/>
        <v>706.74279346460708</v>
      </c>
      <c r="K931" s="307">
        <f t="shared" ca="1" si="421"/>
        <v>-12.499686331451134</v>
      </c>
      <c r="L931" s="304">
        <f t="shared" ca="1" si="406"/>
        <v>706.85332161102622</v>
      </c>
      <c r="M931" s="306">
        <f t="shared" ca="1" si="422"/>
        <v>-1.4900660756726489</v>
      </c>
      <c r="N931" s="304">
        <f t="shared" ca="1" si="423"/>
        <v>-85.374497331663932</v>
      </c>
      <c r="P931" s="310">
        <f t="shared" ca="1" si="424"/>
        <v>23</v>
      </c>
      <c r="Q931" s="304">
        <f t="shared" ca="1" si="425"/>
        <v>0</v>
      </c>
      <c r="R931" s="306">
        <f t="shared" ca="1" si="426"/>
        <v>0</v>
      </c>
      <c r="S931" s="307">
        <f t="shared" ca="1" si="427"/>
        <v>3.0549999999999997</v>
      </c>
      <c r="T931" s="304">
        <f t="shared" ca="1" si="407"/>
        <v>29.969549999999998</v>
      </c>
      <c r="U931" s="311">
        <f t="shared" ca="1" si="408"/>
        <v>0</v>
      </c>
      <c r="V931" s="306">
        <f t="shared" ca="1" si="409"/>
        <v>1.2265321691572966</v>
      </c>
      <c r="W931" s="304">
        <f t="shared" ca="1" si="410"/>
        <v>26.572557500111667</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1.0800213885002954</v>
      </c>
      <c r="AH931" s="304">
        <f t="shared" ca="1" si="434"/>
        <v>-8.6980276446429645</v>
      </c>
    </row>
    <row r="932" spans="1:34" x14ac:dyDescent="0.2">
      <c r="A932" s="347">
        <f t="shared" ca="1" si="412"/>
        <v>1E-4</v>
      </c>
      <c r="B932" s="304">
        <f t="shared" ca="1" si="413"/>
        <v>31.955100000000034</v>
      </c>
      <c r="D932" s="306">
        <f t="shared" ca="1" si="414"/>
        <v>-0.70143365331339169</v>
      </c>
      <c r="E932" s="307">
        <f t="shared" ca="1" si="415"/>
        <v>-1.1402740167783385</v>
      </c>
      <c r="F932" s="304">
        <f t="shared" ca="1" si="416"/>
        <v>1.3387434419411277</v>
      </c>
      <c r="G932" s="306">
        <f t="shared" ca="1" si="417"/>
        <v>8.2947166795058536</v>
      </c>
      <c r="H932" s="307">
        <f t="shared" ca="1" si="418"/>
        <v>-102.52375044522952</v>
      </c>
      <c r="I932" s="304">
        <f t="shared" ca="1" si="419"/>
        <v>102.85874649318342</v>
      </c>
      <c r="J932" s="306">
        <f t="shared" ca="1" si="420"/>
        <v>706.74279346460708</v>
      </c>
      <c r="K932" s="307">
        <f t="shared" ca="1" si="421"/>
        <v>-12.509938700794287</v>
      </c>
      <c r="L932" s="304">
        <f t="shared" ca="1" si="406"/>
        <v>706.85350298378933</v>
      </c>
      <c r="M932" s="306">
        <f t="shared" ca="1" si="422"/>
        <v>-1.4900668447893421</v>
      </c>
      <c r="N932" s="304">
        <f t="shared" ca="1" si="423"/>
        <v>-85.374541398804411</v>
      </c>
      <c r="P932" s="310">
        <f t="shared" ca="1" si="424"/>
        <v>23</v>
      </c>
      <c r="Q932" s="304">
        <f t="shared" ca="1" si="425"/>
        <v>0</v>
      </c>
      <c r="R932" s="306">
        <f t="shared" ca="1" si="426"/>
        <v>0</v>
      </c>
      <c r="S932" s="307">
        <f t="shared" ca="1" si="427"/>
        <v>3.0549999999999997</v>
      </c>
      <c r="T932" s="304">
        <f t="shared" ca="1" si="407"/>
        <v>29.969549999999998</v>
      </c>
      <c r="U932" s="311">
        <f t="shared" ca="1" si="408"/>
        <v>0</v>
      </c>
      <c r="V932" s="306">
        <f t="shared" ca="1" si="409"/>
        <v>1.2265334266445136</v>
      </c>
      <c r="W932" s="304">
        <f t="shared" ca="1" si="410"/>
        <v>26.572640544697247</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1.0799948134165778</v>
      </c>
      <c r="AH932" s="304">
        <f t="shared" ca="1" si="434"/>
        <v>-8.6980548281871268</v>
      </c>
    </row>
    <row r="933" spans="1:34" x14ac:dyDescent="0.2">
      <c r="A933" s="347">
        <f t="shared" ca="1" si="412"/>
        <v>1E-4</v>
      </c>
      <c r="B933" s="304">
        <f t="shared" ca="1" si="413"/>
        <v>31.955200000000033</v>
      </c>
      <c r="D933" s="306">
        <f t="shared" ca="1" si="414"/>
        <v>-0.70142917738258137</v>
      </c>
      <c r="E933" s="307">
        <f t="shared" ca="1" si="415"/>
        <v>-1.1402463826578195</v>
      </c>
      <c r="F933" s="304">
        <f t="shared" ca="1" si="416"/>
        <v>1.3387175594754284</v>
      </c>
      <c r="G933" s="306">
        <f t="shared" ca="1" si="417"/>
        <v>8.2946465365881146</v>
      </c>
      <c r="H933" s="307">
        <f t="shared" ca="1" si="418"/>
        <v>-102.52386446986779</v>
      </c>
      <c r="I933" s="304">
        <f t="shared" ca="1" si="419"/>
        <v>102.85885449003771</v>
      </c>
      <c r="J933" s="306">
        <f t="shared" ca="1" si="420"/>
        <v>706.74279346460708</v>
      </c>
      <c r="K933" s="307">
        <f t="shared" ca="1" si="421"/>
        <v>-12.520191081540041</v>
      </c>
      <c r="L933" s="304">
        <f t="shared" ca="1" si="406"/>
        <v>706.85368450541057</v>
      </c>
      <c r="M933" s="306">
        <f t="shared" ca="1" si="422"/>
        <v>-1.4900676138979165</v>
      </c>
      <c r="N933" s="304">
        <f t="shared" ca="1" si="423"/>
        <v>-85.374585465479711</v>
      </c>
      <c r="P933" s="310">
        <f t="shared" ca="1" si="424"/>
        <v>23</v>
      </c>
      <c r="Q933" s="304">
        <f t="shared" ca="1" si="425"/>
        <v>0</v>
      </c>
      <c r="R933" s="306">
        <f t="shared" ca="1" si="426"/>
        <v>0</v>
      </c>
      <c r="S933" s="307">
        <f t="shared" ca="1" si="427"/>
        <v>3.0549999999999997</v>
      </c>
      <c r="T933" s="304">
        <f t="shared" ca="1" si="407"/>
        <v>29.969549999999998</v>
      </c>
      <c r="U933" s="311">
        <f t="shared" ca="1" si="408"/>
        <v>0</v>
      </c>
      <c r="V933" s="306">
        <f t="shared" ca="1" si="409"/>
        <v>1.2265346841344196</v>
      </c>
      <c r="W933" s="304">
        <f t="shared" ca="1" si="410"/>
        <v>26.572723588141038</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1.0799682386944163</v>
      </c>
      <c r="AH933" s="304">
        <f t="shared" ca="1" si="434"/>
        <v>-8.6980820113575277</v>
      </c>
    </row>
    <row r="934" spans="1:34" x14ac:dyDescent="0.2">
      <c r="A934" s="347">
        <f t="shared" ca="1" si="412"/>
        <v>1E-4</v>
      </c>
      <c r="B934" s="304">
        <f t="shared" ca="1" si="413"/>
        <v>31.955300000000033</v>
      </c>
      <c r="D934" s="306">
        <f t="shared" ca="1" si="414"/>
        <v>-0.70142470144992808</v>
      </c>
      <c r="E934" s="307">
        <f t="shared" ca="1" si="415"/>
        <v>-1.1402187489172793</v>
      </c>
      <c r="F934" s="304">
        <f t="shared" ca="1" si="416"/>
        <v>1.3386916774173978</v>
      </c>
      <c r="G934" s="306">
        <f t="shared" ca="1" si="417"/>
        <v>8.2945763941179695</v>
      </c>
      <c r="H934" s="307">
        <f t="shared" ca="1" si="418"/>
        <v>-102.52397849174268</v>
      </c>
      <c r="I934" s="304">
        <f t="shared" ca="1" si="419"/>
        <v>102.85896248423457</v>
      </c>
      <c r="J934" s="306">
        <f t="shared" ca="1" si="420"/>
        <v>706.74279346460708</v>
      </c>
      <c r="K934" s="307">
        <f t="shared" ca="1" si="421"/>
        <v>-12.530443473688122</v>
      </c>
      <c r="L934" s="304">
        <f t="shared" ca="1" si="406"/>
        <v>706.8538661758904</v>
      </c>
      <c r="M934" s="306">
        <f t="shared" ca="1" si="422"/>
        <v>-1.4900683829983721</v>
      </c>
      <c r="N934" s="304">
        <f t="shared" ca="1" si="423"/>
        <v>-85.374629531689834</v>
      </c>
      <c r="P934" s="310">
        <f t="shared" ca="1" si="424"/>
        <v>23</v>
      </c>
      <c r="Q934" s="304">
        <f t="shared" ca="1" si="425"/>
        <v>0</v>
      </c>
      <c r="R934" s="306">
        <f t="shared" ca="1" si="426"/>
        <v>0</v>
      </c>
      <c r="S934" s="307">
        <f t="shared" ca="1" si="427"/>
        <v>3.0549999999999997</v>
      </c>
      <c r="T934" s="304">
        <f t="shared" ca="1" si="407"/>
        <v>29.969549999999998</v>
      </c>
      <c r="U934" s="311">
        <f t="shared" ca="1" si="408"/>
        <v>0</v>
      </c>
      <c r="V934" s="306">
        <f t="shared" ca="1" si="409"/>
        <v>1.2265359416270134</v>
      </c>
      <c r="W934" s="304">
        <f t="shared" ca="1" si="410"/>
        <v>26.572806630442997</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1.0799416643337878</v>
      </c>
      <c r="AH934" s="304">
        <f t="shared" ca="1" si="434"/>
        <v>-8.6981091941541866</v>
      </c>
    </row>
    <row r="935" spans="1:34" x14ac:dyDescent="0.2">
      <c r="A935" s="347">
        <f t="shared" ca="1" si="412"/>
        <v>1E-4</v>
      </c>
      <c r="B935" s="304">
        <f t="shared" ca="1" si="413"/>
        <v>31.955400000000033</v>
      </c>
      <c r="D935" s="306">
        <f t="shared" ca="1" si="414"/>
        <v>-0.70142022551543159</v>
      </c>
      <c r="E935" s="307">
        <f t="shared" ca="1" si="415"/>
        <v>-1.1401911155567319</v>
      </c>
      <c r="F935" s="304">
        <f t="shared" ca="1" si="416"/>
        <v>1.338665795767048</v>
      </c>
      <c r="G935" s="306">
        <f t="shared" ca="1" si="417"/>
        <v>8.2945062520954185</v>
      </c>
      <c r="H935" s="307">
        <f t="shared" ca="1" si="418"/>
        <v>-102.52409251085423</v>
      </c>
      <c r="I935" s="304">
        <f t="shared" ca="1" si="419"/>
        <v>102.85907047577402</v>
      </c>
      <c r="J935" s="306">
        <f t="shared" ca="1" si="420"/>
        <v>706.74279346460708</v>
      </c>
      <c r="K935" s="307">
        <f t="shared" ca="1" si="421"/>
        <v>-12.540695877238251</v>
      </c>
      <c r="L935" s="304">
        <f t="shared" ca="1" si="406"/>
        <v>706.85404799522905</v>
      </c>
      <c r="M935" s="306">
        <f t="shared" ca="1" si="422"/>
        <v>-1.4900691520907088</v>
      </c>
      <c r="N935" s="304">
        <f t="shared" ca="1" si="423"/>
        <v>-85.374673597434779</v>
      </c>
      <c r="P935" s="310">
        <f t="shared" ca="1" si="424"/>
        <v>23</v>
      </c>
      <c r="Q935" s="304">
        <f t="shared" ca="1" si="425"/>
        <v>0</v>
      </c>
      <c r="R935" s="306">
        <f t="shared" ca="1" si="426"/>
        <v>0</v>
      </c>
      <c r="S935" s="307">
        <f t="shared" ca="1" si="427"/>
        <v>3.0549999999999997</v>
      </c>
      <c r="T935" s="304">
        <f t="shared" ca="1" si="407"/>
        <v>29.969549999999998</v>
      </c>
      <c r="U935" s="311">
        <f t="shared" ca="1" si="408"/>
        <v>0</v>
      </c>
      <c r="V935" s="306">
        <f t="shared" ca="1" si="409"/>
        <v>1.2265371991222969</v>
      </c>
      <c r="W935" s="304">
        <f t="shared" ca="1" si="410"/>
        <v>26.572889671603189</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1.0799150903347137</v>
      </c>
      <c r="AH935" s="304">
        <f t="shared" ca="1" si="434"/>
        <v>-8.6981363765770858</v>
      </c>
    </row>
    <row r="936" spans="1:34" x14ac:dyDescent="0.2">
      <c r="A936" s="347">
        <f t="shared" ca="1" si="412"/>
        <v>1E-4</v>
      </c>
      <c r="B936" s="304">
        <f t="shared" ca="1" si="413"/>
        <v>31.955500000000033</v>
      </c>
      <c r="D936" s="306">
        <f t="shared" ca="1" si="414"/>
        <v>-0.70141574957909536</v>
      </c>
      <c r="E936" s="307">
        <f t="shared" ca="1" si="415"/>
        <v>-1.1401634825761544</v>
      </c>
      <c r="F936" s="304">
        <f t="shared" ca="1" si="416"/>
        <v>1.3386399145243613</v>
      </c>
      <c r="G936" s="306">
        <f t="shared" ca="1" si="417"/>
        <v>8.2944361105204614</v>
      </c>
      <c r="H936" s="307">
        <f t="shared" ca="1" si="418"/>
        <v>-102.52420652720249</v>
      </c>
      <c r="I936" s="304">
        <f t="shared" ca="1" si="419"/>
        <v>102.85917846465611</v>
      </c>
      <c r="J936" s="306">
        <f t="shared" ca="1" si="420"/>
        <v>706.74279346460708</v>
      </c>
      <c r="K936" s="307">
        <f t="shared" ca="1" si="421"/>
        <v>-12.550948292190155</v>
      </c>
      <c r="L936" s="304">
        <f t="shared" ca="1" si="406"/>
        <v>706.85422996342709</v>
      </c>
      <c r="M936" s="306">
        <f t="shared" ca="1" si="422"/>
        <v>-1.4900699211749271</v>
      </c>
      <c r="N936" s="304">
        <f t="shared" ca="1" si="423"/>
        <v>-85.374717662714573</v>
      </c>
      <c r="P936" s="310">
        <f t="shared" ca="1" si="424"/>
        <v>23</v>
      </c>
      <c r="Q936" s="304">
        <f t="shared" ca="1" si="425"/>
        <v>0</v>
      </c>
      <c r="R936" s="306">
        <f t="shared" ca="1" si="426"/>
        <v>0</v>
      </c>
      <c r="S936" s="307">
        <f t="shared" ca="1" si="427"/>
        <v>3.0549999999999997</v>
      </c>
      <c r="T936" s="304">
        <f t="shared" ca="1" si="407"/>
        <v>29.969549999999998</v>
      </c>
      <c r="U936" s="311">
        <f t="shared" ca="1" si="408"/>
        <v>0</v>
      </c>
      <c r="V936" s="306">
        <f t="shared" ca="1" si="409"/>
        <v>1.2265384566202679</v>
      </c>
      <c r="W936" s="304">
        <f t="shared" ca="1" si="410"/>
        <v>26.572972711621574</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1.0798885166971708</v>
      </c>
      <c r="AH936" s="304">
        <f t="shared" ca="1" si="434"/>
        <v>-8.6981635586262485</v>
      </c>
    </row>
    <row r="937" spans="1:34" x14ac:dyDescent="0.2">
      <c r="A937" s="347">
        <f t="shared" ca="1" si="412"/>
        <v>1E-4</v>
      </c>
      <c r="B937" s="304">
        <f t="shared" ca="1" si="413"/>
        <v>31.955600000000032</v>
      </c>
      <c r="D937" s="306">
        <f t="shared" ca="1" si="414"/>
        <v>-0.70141127364091627</v>
      </c>
      <c r="E937" s="307">
        <f t="shared" ca="1" si="415"/>
        <v>-1.1401358499755609</v>
      </c>
      <c r="F937" s="304">
        <f t="shared" ca="1" si="416"/>
        <v>1.3386140336893479</v>
      </c>
      <c r="G937" s="306">
        <f t="shared" ca="1" si="417"/>
        <v>8.2943659693930964</v>
      </c>
      <c r="H937" s="307">
        <f t="shared" ca="1" si="418"/>
        <v>-102.52432054078749</v>
      </c>
      <c r="I937" s="304">
        <f t="shared" ca="1" si="419"/>
        <v>102.85928645088086</v>
      </c>
      <c r="J937" s="306">
        <f t="shared" ca="1" si="420"/>
        <v>706.74279346460708</v>
      </c>
      <c r="K937" s="307">
        <f t="shared" ca="1" si="421"/>
        <v>-12.561200718543555</v>
      </c>
      <c r="L937" s="304">
        <f t="shared" ca="1" si="406"/>
        <v>706.85441208048485</v>
      </c>
      <c r="M937" s="306">
        <f t="shared" ca="1" si="422"/>
        <v>-1.4900706902510266</v>
      </c>
      <c r="N937" s="304">
        <f t="shared" ca="1" si="423"/>
        <v>-85.374761727529204</v>
      </c>
      <c r="P937" s="310">
        <f t="shared" ca="1" si="424"/>
        <v>23</v>
      </c>
      <c r="Q937" s="304">
        <f t="shared" ca="1" si="425"/>
        <v>0</v>
      </c>
      <c r="R937" s="306">
        <f t="shared" ca="1" si="426"/>
        <v>0</v>
      </c>
      <c r="S937" s="307">
        <f t="shared" ca="1" si="427"/>
        <v>3.0549999999999997</v>
      </c>
      <c r="T937" s="304">
        <f t="shared" ca="1" si="407"/>
        <v>29.969549999999998</v>
      </c>
      <c r="U937" s="311">
        <f t="shared" ca="1" si="408"/>
        <v>0</v>
      </c>
      <c r="V937" s="306">
        <f t="shared" ca="1" si="409"/>
        <v>1.2265397141209278</v>
      </c>
      <c r="W937" s="304">
        <f t="shared" ca="1" si="410"/>
        <v>26.573055750498195</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1.0798619434211698</v>
      </c>
      <c r="AH937" s="304">
        <f t="shared" ca="1" si="434"/>
        <v>-8.6981907403016621</v>
      </c>
    </row>
    <row r="938" spans="1:34" x14ac:dyDescent="0.2">
      <c r="A938" s="347">
        <f t="shared" ca="1" si="412"/>
        <v>1E-4</v>
      </c>
      <c r="B938" s="304">
        <f t="shared" ca="1" si="413"/>
        <v>31.955700000000032</v>
      </c>
      <c r="D938" s="306">
        <f t="shared" ca="1" si="414"/>
        <v>-0.70140679770090031</v>
      </c>
      <c r="E938" s="307">
        <f t="shared" ca="1" si="415"/>
        <v>-1.1401082177549391</v>
      </c>
      <c r="F938" s="304">
        <f t="shared" ca="1" si="416"/>
        <v>1.3385881532620014</v>
      </c>
      <c r="G938" s="306">
        <f t="shared" ca="1" si="417"/>
        <v>8.2942958287133255</v>
      </c>
      <c r="H938" s="307">
        <f t="shared" ca="1" si="418"/>
        <v>-102.52443455160926</v>
      </c>
      <c r="I938" s="304">
        <f t="shared" ca="1" si="419"/>
        <v>102.85939443444833</v>
      </c>
      <c r="J938" s="306">
        <f t="shared" ca="1" si="420"/>
        <v>706.74279346460708</v>
      </c>
      <c r="K938" s="307">
        <f t="shared" ca="1" si="421"/>
        <v>-12.571453156298174</v>
      </c>
      <c r="L938" s="304">
        <f t="shared" ca="1" si="406"/>
        <v>706.85459434640256</v>
      </c>
      <c r="M938" s="306">
        <f t="shared" ca="1" si="422"/>
        <v>-1.4900714593190079</v>
      </c>
      <c r="N938" s="304">
        <f t="shared" ca="1" si="423"/>
        <v>-85.374805791878686</v>
      </c>
      <c r="P938" s="310">
        <f t="shared" ca="1" si="424"/>
        <v>23</v>
      </c>
      <c r="Q938" s="304">
        <f t="shared" ca="1" si="425"/>
        <v>0</v>
      </c>
      <c r="R938" s="306">
        <f t="shared" ca="1" si="426"/>
        <v>0</v>
      </c>
      <c r="S938" s="307">
        <f t="shared" ca="1" si="427"/>
        <v>3.0549999999999997</v>
      </c>
      <c r="T938" s="304">
        <f t="shared" ca="1" si="407"/>
        <v>29.969549999999998</v>
      </c>
      <c r="U938" s="311">
        <f t="shared" ca="1" si="408"/>
        <v>0</v>
      </c>
      <c r="V938" s="306">
        <f t="shared" ca="1" si="409"/>
        <v>1.2265409716242761</v>
      </c>
      <c r="W938" s="304">
        <f t="shared" ca="1" si="410"/>
        <v>26.573138788233059</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1.0798353705067036</v>
      </c>
      <c r="AH938" s="304">
        <f t="shared" ca="1" si="434"/>
        <v>-8.6982179216033373</v>
      </c>
    </row>
    <row r="939" spans="1:34" x14ac:dyDescent="0.2">
      <c r="A939" s="347">
        <f t="shared" ca="1" si="412"/>
        <v>1E-4</v>
      </c>
      <c r="B939" s="304">
        <f t="shared" ca="1" si="413"/>
        <v>31.955800000000032</v>
      </c>
      <c r="D939" s="306">
        <f t="shared" ca="1" si="414"/>
        <v>-0.70140232175904393</v>
      </c>
      <c r="E939" s="307">
        <f t="shared" ca="1" si="415"/>
        <v>-1.1400805859142835</v>
      </c>
      <c r="F939" s="304">
        <f t="shared" ca="1" si="416"/>
        <v>1.3385622732423148</v>
      </c>
      <c r="G939" s="306">
        <f t="shared" ca="1" si="417"/>
        <v>8.2942256884811503</v>
      </c>
      <c r="H939" s="307">
        <f t="shared" ca="1" si="418"/>
        <v>-102.52454855966785</v>
      </c>
      <c r="I939" s="304">
        <f t="shared" ca="1" si="419"/>
        <v>102.85950241535855</v>
      </c>
      <c r="J939" s="306">
        <f t="shared" ca="1" si="420"/>
        <v>706.74279346460708</v>
      </c>
      <c r="K939" s="307">
        <f t="shared" ca="1" si="421"/>
        <v>-12.581705605453738</v>
      </c>
      <c r="L939" s="304">
        <f t="shared" ca="1" si="406"/>
        <v>706.85477676118069</v>
      </c>
      <c r="M939" s="306">
        <f t="shared" ca="1" si="422"/>
        <v>-1.4900722283788708</v>
      </c>
      <c r="N939" s="304">
        <f t="shared" ca="1" si="423"/>
        <v>-85.374849855763031</v>
      </c>
      <c r="P939" s="310">
        <f t="shared" ca="1" si="424"/>
        <v>23</v>
      </c>
      <c r="Q939" s="304">
        <f t="shared" ca="1" si="425"/>
        <v>0</v>
      </c>
      <c r="R939" s="306">
        <f t="shared" ca="1" si="426"/>
        <v>0</v>
      </c>
      <c r="S939" s="307">
        <f t="shared" ca="1" si="427"/>
        <v>3.0549999999999997</v>
      </c>
      <c r="T939" s="304">
        <f t="shared" ca="1" si="407"/>
        <v>29.969549999999998</v>
      </c>
      <c r="U939" s="311">
        <f t="shared" ca="1" si="408"/>
        <v>0</v>
      </c>
      <c r="V939" s="306">
        <f t="shared" ca="1" si="409"/>
        <v>1.226542229130313</v>
      </c>
      <c r="W939" s="304">
        <f t="shared" ca="1" si="410"/>
        <v>26.573221824826167</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1.0798087979537598</v>
      </c>
      <c r="AH939" s="304">
        <f t="shared" ca="1" si="434"/>
        <v>-8.6982451025312812</v>
      </c>
    </row>
    <row r="940" spans="1:34" x14ac:dyDescent="0.2">
      <c r="A940" s="347">
        <f t="shared" ca="1" si="412"/>
        <v>1E-4</v>
      </c>
      <c r="B940" s="304">
        <f t="shared" ca="1" si="413"/>
        <v>31.955900000000032</v>
      </c>
      <c r="D940" s="306">
        <f t="shared" ca="1" si="414"/>
        <v>-0.70139784581535003</v>
      </c>
      <c r="E940" s="307">
        <f t="shared" ca="1" si="415"/>
        <v>-1.140052954453596</v>
      </c>
      <c r="F940" s="304">
        <f t="shared" ca="1" si="416"/>
        <v>1.3385363936302914</v>
      </c>
      <c r="G940" s="306">
        <f t="shared" ca="1" si="417"/>
        <v>8.294155548696569</v>
      </c>
      <c r="H940" s="307">
        <f t="shared" ca="1" si="418"/>
        <v>-102.52466256496329</v>
      </c>
      <c r="I940" s="304">
        <f t="shared" ca="1" si="419"/>
        <v>102.85961039361155</v>
      </c>
      <c r="J940" s="306">
        <f t="shared" ca="1" si="420"/>
        <v>706.74279346460708</v>
      </c>
      <c r="K940" s="307">
        <f t="shared" ca="1" si="421"/>
        <v>-12.591958066009969</v>
      </c>
      <c r="L940" s="304">
        <f t="shared" ca="1" si="406"/>
        <v>706.85495932481967</v>
      </c>
      <c r="M940" s="306">
        <f t="shared" ca="1" si="422"/>
        <v>-1.4900729974306155</v>
      </c>
      <c r="N940" s="304">
        <f t="shared" ca="1" si="423"/>
        <v>-85.374893919182227</v>
      </c>
      <c r="P940" s="310">
        <f t="shared" ca="1" si="424"/>
        <v>23</v>
      </c>
      <c r="Q940" s="304">
        <f t="shared" ca="1" si="425"/>
        <v>0</v>
      </c>
      <c r="R940" s="306">
        <f t="shared" ca="1" si="426"/>
        <v>0</v>
      </c>
      <c r="S940" s="307">
        <f t="shared" ca="1" si="427"/>
        <v>3.0549999999999997</v>
      </c>
      <c r="T940" s="304">
        <f t="shared" ca="1" si="407"/>
        <v>29.969549999999998</v>
      </c>
      <c r="U940" s="311">
        <f t="shared" ca="1" si="408"/>
        <v>0</v>
      </c>
      <c r="V940" s="306">
        <f t="shared" ca="1" si="409"/>
        <v>1.2265434866390377</v>
      </c>
      <c r="W940" s="304">
        <f t="shared" ca="1" si="410"/>
        <v>26.573304860277524</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1.0797822257623473</v>
      </c>
      <c r="AH940" s="304">
        <f t="shared" ca="1" si="434"/>
        <v>-8.6982722830854886</v>
      </c>
    </row>
    <row r="941" spans="1:34" x14ac:dyDescent="0.2">
      <c r="A941" s="347">
        <f t="shared" ca="1" si="412"/>
        <v>1E-4</v>
      </c>
      <c r="B941" s="304">
        <f t="shared" ca="1" si="413"/>
        <v>31.956000000000031</v>
      </c>
      <c r="D941" s="306">
        <f t="shared" ca="1" si="414"/>
        <v>-0.70139336986981904</v>
      </c>
      <c r="E941" s="307">
        <f t="shared" ca="1" si="415"/>
        <v>-1.140025323372873</v>
      </c>
      <c r="F941" s="304">
        <f t="shared" ca="1" si="416"/>
        <v>1.3385105144259288</v>
      </c>
      <c r="G941" s="306">
        <f t="shared" ca="1" si="417"/>
        <v>8.2940854093595817</v>
      </c>
      <c r="H941" s="307">
        <f t="shared" ca="1" si="418"/>
        <v>-102.52477656749564</v>
      </c>
      <c r="I941" s="304">
        <f t="shared" ca="1" si="419"/>
        <v>102.85971836920736</v>
      </c>
      <c r="J941" s="306">
        <f t="shared" ca="1" si="420"/>
        <v>706.74279346460708</v>
      </c>
      <c r="K941" s="307">
        <f t="shared" ca="1" si="421"/>
        <v>-12.602210537966592</v>
      </c>
      <c r="L941" s="304">
        <f t="shared" ca="1" si="406"/>
        <v>706.85514203731975</v>
      </c>
      <c r="M941" s="306">
        <f t="shared" ca="1" si="422"/>
        <v>-1.4900737664742423</v>
      </c>
      <c r="N941" s="304">
        <f t="shared" ca="1" si="423"/>
        <v>-85.374937982136302</v>
      </c>
      <c r="P941" s="310">
        <f t="shared" ca="1" si="424"/>
        <v>23</v>
      </c>
      <c r="Q941" s="304">
        <f t="shared" ca="1" si="425"/>
        <v>0</v>
      </c>
      <c r="R941" s="306">
        <f t="shared" ca="1" si="426"/>
        <v>0</v>
      </c>
      <c r="S941" s="307">
        <f t="shared" ca="1" si="427"/>
        <v>3.0549999999999997</v>
      </c>
      <c r="T941" s="304">
        <f t="shared" ca="1" si="407"/>
        <v>29.969549999999998</v>
      </c>
      <c r="U941" s="311">
        <f t="shared" ca="1" si="408"/>
        <v>0</v>
      </c>
      <c r="V941" s="306">
        <f t="shared" ca="1" si="409"/>
        <v>1.2265447441504516</v>
      </c>
      <c r="W941" s="304">
        <f t="shared" ca="1" si="410"/>
        <v>26.573387894587157</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1.0797556539324606</v>
      </c>
      <c r="AH941" s="304">
        <f t="shared" ca="1" si="434"/>
        <v>-8.6982994632659665</v>
      </c>
    </row>
    <row r="942" spans="1:34" x14ac:dyDescent="0.2">
      <c r="A942" s="347">
        <f t="shared" ca="1" si="412"/>
        <v>1E-4</v>
      </c>
      <c r="B942" s="304">
        <f t="shared" ca="1" si="413"/>
        <v>31.956100000000031</v>
      </c>
      <c r="D942" s="306">
        <f t="shared" ca="1" si="414"/>
        <v>-0.70138889392245085</v>
      </c>
      <c r="E942" s="307">
        <f t="shared" ca="1" si="415"/>
        <v>-1.1399976926721092</v>
      </c>
      <c r="F942" s="304">
        <f t="shared" ca="1" si="416"/>
        <v>1.3384846356292222</v>
      </c>
      <c r="G942" s="306">
        <f t="shared" ca="1" si="417"/>
        <v>8.2940152704701902</v>
      </c>
      <c r="H942" s="307">
        <f t="shared" ca="1" si="418"/>
        <v>-102.5248905672649</v>
      </c>
      <c r="I942" s="304">
        <f t="shared" ca="1" si="419"/>
        <v>102.85982634214602</v>
      </c>
      <c r="J942" s="306">
        <f t="shared" ca="1" si="420"/>
        <v>706.74279346460708</v>
      </c>
      <c r="K942" s="307">
        <f t="shared" ca="1" si="421"/>
        <v>-12.612463021323329</v>
      </c>
      <c r="L942" s="304">
        <f t="shared" ca="1" si="406"/>
        <v>706.85532489868149</v>
      </c>
      <c r="M942" s="306">
        <f t="shared" ca="1" si="422"/>
        <v>-1.4900745355097511</v>
      </c>
      <c r="N942" s="304">
        <f t="shared" ca="1" si="423"/>
        <v>-85.374982044625256</v>
      </c>
      <c r="P942" s="310">
        <f t="shared" ca="1" si="424"/>
        <v>23</v>
      </c>
      <c r="Q942" s="304">
        <f t="shared" ca="1" si="425"/>
        <v>0</v>
      </c>
      <c r="R942" s="306">
        <f t="shared" ca="1" si="426"/>
        <v>0</v>
      </c>
      <c r="S942" s="307">
        <f t="shared" ca="1" si="427"/>
        <v>3.0549999999999997</v>
      </c>
      <c r="T942" s="304">
        <f t="shared" ca="1" si="407"/>
        <v>29.969549999999998</v>
      </c>
      <c r="U942" s="311">
        <f t="shared" ca="1" si="408"/>
        <v>0</v>
      </c>
      <c r="V942" s="306">
        <f t="shared" ca="1" si="409"/>
        <v>1.2265460016645535</v>
      </c>
      <c r="W942" s="304">
        <f t="shared" ca="1" si="410"/>
        <v>26.573470927755071</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1.0797290824640928</v>
      </c>
      <c r="AH942" s="304">
        <f t="shared" ca="1" si="434"/>
        <v>-8.6983266430727202</v>
      </c>
    </row>
    <row r="943" spans="1:34" x14ac:dyDescent="0.2">
      <c r="A943" s="347">
        <f t="shared" ca="1" si="412"/>
        <v>1E-4</v>
      </c>
      <c r="B943" s="304">
        <f t="shared" ca="1" si="413"/>
        <v>31.956200000000031</v>
      </c>
      <c r="D943" s="306">
        <f t="shared" ca="1" si="414"/>
        <v>-0.70138441797324713</v>
      </c>
      <c r="E943" s="307">
        <f t="shared" ca="1" si="415"/>
        <v>-1.1399700623512974</v>
      </c>
      <c r="F943" s="304">
        <f t="shared" ca="1" si="416"/>
        <v>1.3384587572401667</v>
      </c>
      <c r="G943" s="306">
        <f t="shared" ca="1" si="417"/>
        <v>8.2939451320283926</v>
      </c>
      <c r="H943" s="307">
        <f t="shared" ca="1" si="418"/>
        <v>-102.52500456427114</v>
      </c>
      <c r="I943" s="304">
        <f t="shared" ca="1" si="419"/>
        <v>102.85993431242757</v>
      </c>
      <c r="J943" s="306">
        <f t="shared" ca="1" si="420"/>
        <v>706.74279346460708</v>
      </c>
      <c r="K943" s="307">
        <f t="shared" ca="1" si="421"/>
        <v>-12.622715516079905</v>
      </c>
      <c r="L943" s="304">
        <f t="shared" ca="1" si="406"/>
        <v>706.85550790890511</v>
      </c>
      <c r="M943" s="306">
        <f t="shared" ca="1" si="422"/>
        <v>-1.490075304537142</v>
      </c>
      <c r="N943" s="304">
        <f t="shared" ca="1" si="423"/>
        <v>-85.375026106649088</v>
      </c>
      <c r="P943" s="310">
        <f t="shared" ca="1" si="424"/>
        <v>23</v>
      </c>
      <c r="Q943" s="304">
        <f t="shared" ca="1" si="425"/>
        <v>0</v>
      </c>
      <c r="R943" s="306">
        <f t="shared" ca="1" si="426"/>
        <v>0</v>
      </c>
      <c r="S943" s="307">
        <f t="shared" ca="1" si="427"/>
        <v>3.0549999999999997</v>
      </c>
      <c r="T943" s="304">
        <f t="shared" ca="1" si="407"/>
        <v>29.969549999999998</v>
      </c>
      <c r="U943" s="311">
        <f t="shared" ca="1" si="408"/>
        <v>0</v>
      </c>
      <c r="V943" s="306">
        <f t="shared" ca="1" si="409"/>
        <v>1.226547259181344</v>
      </c>
      <c r="W943" s="304">
        <f t="shared" ca="1" si="410"/>
        <v>26.573553959781261</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1.079702511357242</v>
      </c>
      <c r="AH943" s="304">
        <f t="shared" ca="1" si="434"/>
        <v>-8.6983538225057533</v>
      </c>
    </row>
    <row r="944" spans="1:34" x14ac:dyDescent="0.2">
      <c r="A944" s="347">
        <f t="shared" ca="1" si="412"/>
        <v>1E-4</v>
      </c>
      <c r="B944" s="304">
        <f t="shared" ca="1" si="413"/>
        <v>31.956300000000031</v>
      </c>
      <c r="D944" s="306">
        <f t="shared" ca="1" si="414"/>
        <v>-0.70137994202220943</v>
      </c>
      <c r="E944" s="307">
        <f t="shared" ca="1" si="415"/>
        <v>-1.1399424324104448</v>
      </c>
      <c r="F944" s="304">
        <f t="shared" ca="1" si="416"/>
        <v>1.3384328792587694</v>
      </c>
      <c r="G944" s="306">
        <f t="shared" ca="1" si="417"/>
        <v>8.2938749940341907</v>
      </c>
      <c r="H944" s="307">
        <f t="shared" ca="1" si="418"/>
        <v>-102.52511855851438</v>
      </c>
      <c r="I944" s="304">
        <f t="shared" ca="1" si="419"/>
        <v>102.86004228005206</v>
      </c>
      <c r="J944" s="306">
        <f t="shared" ca="1" si="420"/>
        <v>706.74279346460708</v>
      </c>
      <c r="K944" s="307">
        <f t="shared" ca="1" si="421"/>
        <v>-12.632968022236044</v>
      </c>
      <c r="L944" s="304">
        <f t="shared" ca="1" si="406"/>
        <v>706.85569106799096</v>
      </c>
      <c r="M944" s="306">
        <f t="shared" ca="1" si="422"/>
        <v>-1.4900760735564151</v>
      </c>
      <c r="N944" s="304">
        <f t="shared" ca="1" si="423"/>
        <v>-85.375070168207799</v>
      </c>
      <c r="P944" s="310">
        <f t="shared" ca="1" si="424"/>
        <v>23</v>
      </c>
      <c r="Q944" s="304">
        <f t="shared" ca="1" si="425"/>
        <v>0</v>
      </c>
      <c r="R944" s="306">
        <f t="shared" ca="1" si="426"/>
        <v>0</v>
      </c>
      <c r="S944" s="307">
        <f t="shared" ca="1" si="427"/>
        <v>3.0549999999999997</v>
      </c>
      <c r="T944" s="304">
        <f t="shared" ca="1" si="407"/>
        <v>29.969549999999998</v>
      </c>
      <c r="U944" s="311">
        <f t="shared" ca="1" si="408"/>
        <v>0</v>
      </c>
      <c r="V944" s="306">
        <f t="shared" ca="1" si="409"/>
        <v>1.2265485167008223</v>
      </c>
      <c r="W944" s="304">
        <f t="shared" ca="1" si="410"/>
        <v>26.573636990665754</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1.0796759406119119</v>
      </c>
      <c r="AH944" s="304">
        <f t="shared" ca="1" si="434"/>
        <v>-8.6983810015650622</v>
      </c>
    </row>
    <row r="945" spans="1:34" x14ac:dyDescent="0.2">
      <c r="A945" s="347">
        <f t="shared" ca="1" si="412"/>
        <v>1E-4</v>
      </c>
      <c r="B945" s="304">
        <f t="shared" ca="1" si="413"/>
        <v>31.956400000000031</v>
      </c>
      <c r="D945" s="306">
        <f t="shared" ca="1" si="414"/>
        <v>-0.70137546606933809</v>
      </c>
      <c r="E945" s="307">
        <f t="shared" ca="1" si="415"/>
        <v>-1.1399148028495372</v>
      </c>
      <c r="F945" s="304">
        <f t="shared" ca="1" si="416"/>
        <v>1.3384070016850182</v>
      </c>
      <c r="G945" s="306">
        <f t="shared" ca="1" si="417"/>
        <v>8.2938048564875846</v>
      </c>
      <c r="H945" s="307">
        <f t="shared" ca="1" si="418"/>
        <v>-102.52523254999467</v>
      </c>
      <c r="I945" s="304">
        <f t="shared" ca="1" si="419"/>
        <v>102.8601502450195</v>
      </c>
      <c r="J945" s="306">
        <f t="shared" ca="1" si="420"/>
        <v>706.74279346460708</v>
      </c>
      <c r="K945" s="307">
        <f t="shared" ca="1" si="421"/>
        <v>-12.64322053979147</v>
      </c>
      <c r="L945" s="304">
        <f t="shared" ca="1" si="406"/>
        <v>706.85587437593961</v>
      </c>
      <c r="M945" s="306">
        <f t="shared" ca="1" si="422"/>
        <v>-1.4900768425675706</v>
      </c>
      <c r="N945" s="304">
        <f t="shared" ca="1" si="423"/>
        <v>-85.375114229301403</v>
      </c>
      <c r="P945" s="310">
        <f t="shared" ca="1" si="424"/>
        <v>23</v>
      </c>
      <c r="Q945" s="304">
        <f t="shared" ca="1" si="425"/>
        <v>0</v>
      </c>
      <c r="R945" s="306">
        <f t="shared" ca="1" si="426"/>
        <v>0</v>
      </c>
      <c r="S945" s="307">
        <f t="shared" ca="1" si="427"/>
        <v>3.0549999999999997</v>
      </c>
      <c r="T945" s="304">
        <f t="shared" ca="1" si="407"/>
        <v>29.969549999999998</v>
      </c>
      <c r="U945" s="311">
        <f t="shared" ca="1" si="408"/>
        <v>0</v>
      </c>
      <c r="V945" s="306">
        <f t="shared" ca="1" si="409"/>
        <v>1.2265497742229889</v>
      </c>
      <c r="W945" s="304">
        <f t="shared" ca="1" si="410"/>
        <v>26.573720020408551</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1.0796493702280898</v>
      </c>
      <c r="AH945" s="304">
        <f t="shared" ca="1" si="434"/>
        <v>-8.6984081802506577</v>
      </c>
    </row>
    <row r="946" spans="1:34" x14ac:dyDescent="0.2">
      <c r="A946" s="347">
        <f t="shared" ca="1" si="412"/>
        <v>1E-4</v>
      </c>
      <c r="B946" s="304">
        <f t="shared" ca="1" si="413"/>
        <v>31.95650000000003</v>
      </c>
      <c r="D946" s="306">
        <f t="shared" ca="1" si="414"/>
        <v>-0.70137099011463433</v>
      </c>
      <c r="E946" s="307">
        <f t="shared" ca="1" si="415"/>
        <v>-1.1398871736685798</v>
      </c>
      <c r="F946" s="304">
        <f t="shared" ca="1" si="416"/>
        <v>1.3383811245189188</v>
      </c>
      <c r="G946" s="306">
        <f t="shared" ca="1" si="417"/>
        <v>8.2937347193885724</v>
      </c>
      <c r="H946" s="307">
        <f t="shared" ca="1" si="418"/>
        <v>-102.52534653871204</v>
      </c>
      <c r="I946" s="304">
        <f t="shared" ca="1" si="419"/>
        <v>102.86025820732993</v>
      </c>
      <c r="J946" s="306">
        <f t="shared" ca="1" si="420"/>
        <v>706.74279346460708</v>
      </c>
      <c r="K946" s="307">
        <f t="shared" ca="1" si="421"/>
        <v>-12.653473068745905</v>
      </c>
      <c r="L946" s="304">
        <f t="shared" ca="1" si="406"/>
        <v>706.85605783275128</v>
      </c>
      <c r="M946" s="306">
        <f t="shared" ca="1" si="422"/>
        <v>-1.4900776115706087</v>
      </c>
      <c r="N946" s="304">
        <f t="shared" ca="1" si="423"/>
        <v>-85.375158289929928</v>
      </c>
      <c r="P946" s="310">
        <f t="shared" ca="1" si="424"/>
        <v>23</v>
      </c>
      <c r="Q946" s="304">
        <f t="shared" ca="1" si="425"/>
        <v>0</v>
      </c>
      <c r="R946" s="306">
        <f t="shared" ca="1" si="426"/>
        <v>0</v>
      </c>
      <c r="S946" s="307">
        <f t="shared" ca="1" si="427"/>
        <v>3.0549999999999997</v>
      </c>
      <c r="T946" s="304">
        <f t="shared" ca="1" si="407"/>
        <v>29.969549999999998</v>
      </c>
      <c r="U946" s="311">
        <f t="shared" ca="1" si="408"/>
        <v>0</v>
      </c>
      <c r="V946" s="306">
        <f t="shared" ca="1" si="409"/>
        <v>1.2265510317478439</v>
      </c>
      <c r="W946" s="304">
        <f t="shared" ca="1" si="410"/>
        <v>26.573803049009666</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1.0796228002057795</v>
      </c>
      <c r="AH946" s="304">
        <f t="shared" ca="1" si="434"/>
        <v>-8.6984353585625378</v>
      </c>
    </row>
    <row r="947" spans="1:34" x14ac:dyDescent="0.2">
      <c r="A947" s="347">
        <f t="shared" ca="1" si="412"/>
        <v>1E-4</v>
      </c>
      <c r="B947" s="304">
        <f t="shared" ca="1" si="413"/>
        <v>31.95660000000003</v>
      </c>
      <c r="D947" s="306">
        <f t="shared" ca="1" si="414"/>
        <v>-0.7013665141580967</v>
      </c>
      <c r="E947" s="307">
        <f t="shared" ca="1" si="415"/>
        <v>-1.1398595448675639</v>
      </c>
      <c r="F947" s="304">
        <f t="shared" ca="1" si="416"/>
        <v>1.3383552477604628</v>
      </c>
      <c r="G947" s="306">
        <f t="shared" ca="1" si="417"/>
        <v>8.293664582737156</v>
      </c>
      <c r="H947" s="307">
        <f t="shared" ca="1" si="418"/>
        <v>-102.52546052466653</v>
      </c>
      <c r="I947" s="304">
        <f t="shared" ca="1" si="419"/>
        <v>102.8603661669834</v>
      </c>
      <c r="J947" s="306">
        <f t="shared" ca="1" si="420"/>
        <v>706.74279346460708</v>
      </c>
      <c r="K947" s="307">
        <f t="shared" ca="1" si="421"/>
        <v>-12.663725609099075</v>
      </c>
      <c r="L947" s="304">
        <f t="shared" ca="1" si="406"/>
        <v>706.85624143842631</v>
      </c>
      <c r="M947" s="306">
        <f t="shared" ca="1" si="422"/>
        <v>-1.4900783805655293</v>
      </c>
      <c r="N947" s="304">
        <f t="shared" ca="1" si="423"/>
        <v>-85.375202350093346</v>
      </c>
      <c r="P947" s="310">
        <f t="shared" ca="1" si="424"/>
        <v>23</v>
      </c>
      <c r="Q947" s="304">
        <f t="shared" ca="1" si="425"/>
        <v>0</v>
      </c>
      <c r="R947" s="306">
        <f t="shared" ca="1" si="426"/>
        <v>0</v>
      </c>
      <c r="S947" s="307">
        <f t="shared" ca="1" si="427"/>
        <v>3.0549999999999997</v>
      </c>
      <c r="T947" s="304">
        <f t="shared" ca="1" si="407"/>
        <v>29.969549999999998</v>
      </c>
      <c r="U947" s="311">
        <f t="shared" ca="1" si="408"/>
        <v>0</v>
      </c>
      <c r="V947" s="306">
        <f t="shared" ca="1" si="409"/>
        <v>1.2265522892753871</v>
      </c>
      <c r="W947" s="304">
        <f t="shared" ca="1" si="410"/>
        <v>26.573886076469105</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1.0795962305449738</v>
      </c>
      <c r="AH947" s="304">
        <f t="shared" ca="1" si="434"/>
        <v>-8.6984625365007098</v>
      </c>
    </row>
    <row r="948" spans="1:34" x14ac:dyDescent="0.2">
      <c r="A948" s="347">
        <f t="shared" ca="1" si="412"/>
        <v>1E-4</v>
      </c>
      <c r="B948" s="304">
        <f t="shared" ca="1" si="413"/>
        <v>31.95670000000003</v>
      </c>
      <c r="D948" s="306">
        <f t="shared" ca="1" si="414"/>
        <v>-0.70136203819972831</v>
      </c>
      <c r="E948" s="307">
        <f t="shared" ca="1" si="415"/>
        <v>-1.1398319164464912</v>
      </c>
      <c r="F948" s="304">
        <f t="shared" ca="1" si="416"/>
        <v>1.3383293714096534</v>
      </c>
      <c r="G948" s="306">
        <f t="shared" ca="1" si="417"/>
        <v>8.2935944465333353</v>
      </c>
      <c r="H948" s="307">
        <f t="shared" ca="1" si="418"/>
        <v>-102.52557450785817</v>
      </c>
      <c r="I948" s="304">
        <f t="shared" ca="1" si="419"/>
        <v>102.86047412397993</v>
      </c>
      <c r="J948" s="306">
        <f t="shared" ca="1" si="420"/>
        <v>706.74279346460708</v>
      </c>
      <c r="K948" s="307">
        <f t="shared" ca="1" si="421"/>
        <v>-12.673978160850702</v>
      </c>
      <c r="L948" s="304">
        <f t="shared" ca="1" si="406"/>
        <v>706.85642519296516</v>
      </c>
      <c r="M948" s="306">
        <f t="shared" ca="1" si="422"/>
        <v>-1.4900791495523329</v>
      </c>
      <c r="N948" s="304">
        <f t="shared" ca="1" si="423"/>
        <v>-85.375246409791686</v>
      </c>
      <c r="P948" s="310">
        <f t="shared" ca="1" si="424"/>
        <v>23</v>
      </c>
      <c r="Q948" s="304">
        <f t="shared" ca="1" si="425"/>
        <v>0</v>
      </c>
      <c r="R948" s="306">
        <f t="shared" ca="1" si="426"/>
        <v>0</v>
      </c>
      <c r="S948" s="307">
        <f t="shared" ca="1" si="427"/>
        <v>3.0549999999999997</v>
      </c>
      <c r="T948" s="304">
        <f t="shared" ca="1" si="407"/>
        <v>29.969549999999998</v>
      </c>
      <c r="U948" s="311">
        <f t="shared" ca="1" si="408"/>
        <v>0</v>
      </c>
      <c r="V948" s="306">
        <f t="shared" ca="1" si="409"/>
        <v>1.2265535468056188</v>
      </c>
      <c r="W948" s="304">
        <f t="shared" ca="1" si="410"/>
        <v>26.573969102786883</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1.0795696612456727</v>
      </c>
      <c r="AH948" s="304">
        <f t="shared" ca="1" si="434"/>
        <v>-8.6984897140651736</v>
      </c>
    </row>
    <row r="949" spans="1:34" x14ac:dyDescent="0.2">
      <c r="A949" s="347">
        <f t="shared" ca="1" si="412"/>
        <v>1E-4</v>
      </c>
      <c r="B949" s="304">
        <f t="shared" ca="1" si="413"/>
        <v>31.95680000000003</v>
      </c>
      <c r="D949" s="306">
        <f t="shared" ca="1" si="414"/>
        <v>-0.70135756223952783</v>
      </c>
      <c r="E949" s="307">
        <f t="shared" ca="1" si="415"/>
        <v>-1.139804288405351</v>
      </c>
      <c r="F949" s="304">
        <f t="shared" ca="1" si="416"/>
        <v>1.3383034954664812</v>
      </c>
      <c r="G949" s="306">
        <f t="shared" ca="1" si="417"/>
        <v>8.2935243107771122</v>
      </c>
      <c r="H949" s="307">
        <f t="shared" ca="1" si="418"/>
        <v>-102.525688488287</v>
      </c>
      <c r="I949" s="304">
        <f t="shared" ca="1" si="419"/>
        <v>102.86058207831957</v>
      </c>
      <c r="J949" s="306">
        <f t="shared" ca="1" si="420"/>
        <v>706.74279346460708</v>
      </c>
      <c r="K949" s="307">
        <f t="shared" ca="1" si="421"/>
        <v>-12.684230724000509</v>
      </c>
      <c r="L949" s="304">
        <f t="shared" ca="1" si="406"/>
        <v>706.85660909636829</v>
      </c>
      <c r="M949" s="306">
        <f t="shared" ca="1" si="422"/>
        <v>-1.4900799185310192</v>
      </c>
      <c r="N949" s="304">
        <f t="shared" ca="1" si="423"/>
        <v>-85.375290469024947</v>
      </c>
      <c r="P949" s="310">
        <f t="shared" ca="1" si="424"/>
        <v>23</v>
      </c>
      <c r="Q949" s="304">
        <f t="shared" ca="1" si="425"/>
        <v>0</v>
      </c>
      <c r="R949" s="306">
        <f t="shared" ca="1" si="426"/>
        <v>0</v>
      </c>
      <c r="S949" s="307">
        <f t="shared" ca="1" si="427"/>
        <v>3.0549999999999997</v>
      </c>
      <c r="T949" s="304">
        <f t="shared" ca="1" si="407"/>
        <v>29.969549999999998</v>
      </c>
      <c r="U949" s="311">
        <f t="shared" ca="1" si="408"/>
        <v>0</v>
      </c>
      <c r="V949" s="306">
        <f t="shared" ca="1" si="409"/>
        <v>1.2265548043385381</v>
      </c>
      <c r="W949" s="304">
        <f t="shared" ca="1" si="410"/>
        <v>26.574052127963004</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1.0795430923078708</v>
      </c>
      <c r="AH949" s="304">
        <f t="shared" ca="1" si="434"/>
        <v>-8.6985168912559363</v>
      </c>
    </row>
    <row r="950" spans="1:34" x14ac:dyDescent="0.2">
      <c r="A950" s="347">
        <f t="shared" ca="1" si="412"/>
        <v>1E-4</v>
      </c>
      <c r="B950" s="304">
        <f t="shared" ca="1" si="413"/>
        <v>31.956900000000029</v>
      </c>
      <c r="D950" s="306">
        <f t="shared" ca="1" si="414"/>
        <v>-0.70135308627749848</v>
      </c>
      <c r="E950" s="307">
        <f t="shared" ca="1" si="415"/>
        <v>-1.1397766607441451</v>
      </c>
      <c r="F950" s="304">
        <f t="shared" ca="1" si="416"/>
        <v>1.3382776199309492</v>
      </c>
      <c r="G950" s="306">
        <f t="shared" ca="1" si="417"/>
        <v>8.2934541754684847</v>
      </c>
      <c r="H950" s="307">
        <f t="shared" ca="1" si="418"/>
        <v>-102.52580246595308</v>
      </c>
      <c r="I950" s="304">
        <f t="shared" ca="1" si="419"/>
        <v>102.86069003000236</v>
      </c>
      <c r="J950" s="306">
        <f t="shared" ca="1" si="420"/>
        <v>706.74279346460708</v>
      </c>
      <c r="K950" s="307">
        <f t="shared" ca="1" si="421"/>
        <v>-12.694483298548221</v>
      </c>
      <c r="L950" s="304">
        <f t="shared" ca="1" si="406"/>
        <v>706.85679314863592</v>
      </c>
      <c r="M950" s="306">
        <f t="shared" ca="1" si="422"/>
        <v>-1.4900806875015884</v>
      </c>
      <c r="N950" s="304">
        <f t="shared" ca="1" si="423"/>
        <v>-85.375334527793129</v>
      </c>
      <c r="P950" s="310">
        <f t="shared" ca="1" si="424"/>
        <v>23</v>
      </c>
      <c r="Q950" s="304">
        <f t="shared" ca="1" si="425"/>
        <v>0</v>
      </c>
      <c r="R950" s="306">
        <f t="shared" ca="1" si="426"/>
        <v>0</v>
      </c>
      <c r="S950" s="307">
        <f t="shared" ca="1" si="427"/>
        <v>3.0549999999999997</v>
      </c>
      <c r="T950" s="304">
        <f t="shared" ca="1" si="407"/>
        <v>29.969549999999998</v>
      </c>
      <c r="U950" s="311">
        <f t="shared" ca="1" si="408"/>
        <v>0</v>
      </c>
      <c r="V950" s="306">
        <f t="shared" ca="1" si="409"/>
        <v>1.2265560618741456</v>
      </c>
      <c r="W950" s="304">
        <f t="shared" ca="1" si="410"/>
        <v>26.574135151997485</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1.0795165237315665</v>
      </c>
      <c r="AH950" s="304">
        <f t="shared" ca="1" si="434"/>
        <v>-8.698544068072998</v>
      </c>
    </row>
    <row r="951" spans="1:34" x14ac:dyDescent="0.2">
      <c r="A951" s="347">
        <f t="shared" ca="1" si="412"/>
        <v>1E-4</v>
      </c>
      <c r="B951" s="304">
        <f t="shared" ca="1" si="413"/>
        <v>31.957000000000029</v>
      </c>
      <c r="D951" s="306">
        <f t="shared" ca="1" si="414"/>
        <v>-0.70134861031364004</v>
      </c>
      <c r="E951" s="307">
        <f t="shared" ca="1" si="415"/>
        <v>-1.1397490334628682</v>
      </c>
      <c r="F951" s="304">
        <f t="shared" ca="1" si="416"/>
        <v>1.3382517448030533</v>
      </c>
      <c r="G951" s="306">
        <f t="shared" ca="1" si="417"/>
        <v>8.293384040607453</v>
      </c>
      <c r="H951" s="307">
        <f t="shared" ca="1" si="418"/>
        <v>-102.52591644085642</v>
      </c>
      <c r="I951" s="304">
        <f t="shared" ca="1" si="419"/>
        <v>102.86079797902832</v>
      </c>
      <c r="J951" s="306">
        <f t="shared" ca="1" si="420"/>
        <v>706.74279346460708</v>
      </c>
      <c r="K951" s="307">
        <f t="shared" ca="1" si="421"/>
        <v>-12.704735884493561</v>
      </c>
      <c r="L951" s="304">
        <f t="shared" ca="1" si="406"/>
        <v>706.85697734976839</v>
      </c>
      <c r="M951" s="306">
        <f t="shared" ca="1" si="422"/>
        <v>-1.4900814564640406</v>
      </c>
      <c r="N951" s="304">
        <f t="shared" ca="1" si="423"/>
        <v>-85.375378586096247</v>
      </c>
      <c r="P951" s="310">
        <f t="shared" ca="1" si="424"/>
        <v>23</v>
      </c>
      <c r="Q951" s="304">
        <f t="shared" ca="1" si="425"/>
        <v>0</v>
      </c>
      <c r="R951" s="306">
        <f t="shared" ca="1" si="426"/>
        <v>0</v>
      </c>
      <c r="S951" s="307">
        <f t="shared" ca="1" si="427"/>
        <v>3.0549999999999997</v>
      </c>
      <c r="T951" s="304">
        <f t="shared" ca="1" si="407"/>
        <v>29.969549999999998</v>
      </c>
      <c r="U951" s="311">
        <f t="shared" ca="1" si="408"/>
        <v>0</v>
      </c>
      <c r="V951" s="306">
        <f t="shared" ca="1" si="409"/>
        <v>1.2265573194124417</v>
      </c>
      <c r="W951" s="304">
        <f t="shared" ca="1" si="410"/>
        <v>26.574218174890344</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1.0794899555167596</v>
      </c>
      <c r="AH951" s="304">
        <f t="shared" ca="1" si="434"/>
        <v>-8.6985712445163621</v>
      </c>
    </row>
    <row r="952" spans="1:34" x14ac:dyDescent="0.2">
      <c r="A952" s="347">
        <f t="shared" ca="1" si="412"/>
        <v>1E-4</v>
      </c>
      <c r="B952" s="304">
        <f t="shared" ca="1" si="413"/>
        <v>31.957100000000029</v>
      </c>
      <c r="D952" s="306">
        <f t="shared" ca="1" si="414"/>
        <v>-0.70134413434795495</v>
      </c>
      <c r="E952" s="307">
        <f t="shared" ca="1" si="415"/>
        <v>-1.1397214065615167</v>
      </c>
      <c r="F952" s="304">
        <f t="shared" ca="1" si="416"/>
        <v>1.3382258700827916</v>
      </c>
      <c r="G952" s="306">
        <f t="shared" ca="1" si="417"/>
        <v>8.2933139061940189</v>
      </c>
      <c r="H952" s="307">
        <f t="shared" ca="1" si="418"/>
        <v>-102.52603041299707</v>
      </c>
      <c r="I952" s="304">
        <f t="shared" ca="1" si="419"/>
        <v>102.86090592539749</v>
      </c>
      <c r="J952" s="306">
        <f t="shared" ca="1" si="420"/>
        <v>706.74279346460708</v>
      </c>
      <c r="K952" s="307">
        <f t="shared" ca="1" si="421"/>
        <v>-12.714988481836253</v>
      </c>
      <c r="L952" s="304">
        <f t="shared" ca="1" si="406"/>
        <v>706.85716169976627</v>
      </c>
      <c r="M952" s="306">
        <f t="shared" ca="1" si="422"/>
        <v>-1.4900822254183761</v>
      </c>
      <c r="N952" s="304">
        <f t="shared" ca="1" si="423"/>
        <v>-85.375422643934314</v>
      </c>
      <c r="P952" s="310">
        <f t="shared" ca="1" si="424"/>
        <v>23</v>
      </c>
      <c r="Q952" s="304">
        <f t="shared" ca="1" si="425"/>
        <v>0</v>
      </c>
      <c r="R952" s="306">
        <f t="shared" ca="1" si="426"/>
        <v>0</v>
      </c>
      <c r="S952" s="307">
        <f t="shared" ca="1" si="427"/>
        <v>3.0549999999999997</v>
      </c>
      <c r="T952" s="304">
        <f t="shared" ca="1" si="407"/>
        <v>29.969549999999998</v>
      </c>
      <c r="U952" s="311">
        <f t="shared" ca="1" si="408"/>
        <v>0</v>
      </c>
      <c r="V952" s="306">
        <f t="shared" ca="1" si="409"/>
        <v>1.2265585769534255</v>
      </c>
      <c r="W952" s="304">
        <f t="shared" ca="1" si="410"/>
        <v>26.574301196641571</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1.0794633876634361</v>
      </c>
      <c r="AH952" s="304">
        <f t="shared" ca="1" si="434"/>
        <v>-8.6985984205860376</v>
      </c>
    </row>
    <row r="953" spans="1:34" x14ac:dyDescent="0.2">
      <c r="A953" s="347">
        <f t="shared" ca="1" si="412"/>
        <v>1E-4</v>
      </c>
      <c r="B953" s="304">
        <f t="shared" ca="1" si="413"/>
        <v>31.957200000000029</v>
      </c>
      <c r="D953" s="306">
        <f t="shared" ca="1" si="414"/>
        <v>-0.70133965838044054</v>
      </c>
      <c r="E953" s="307">
        <f t="shared" ca="1" si="415"/>
        <v>-1.139693780040087</v>
      </c>
      <c r="F953" s="304">
        <f t="shared" ca="1" si="416"/>
        <v>1.3381999957701596</v>
      </c>
      <c r="G953" s="306">
        <f t="shared" ca="1" si="417"/>
        <v>8.2932437722281804</v>
      </c>
      <c r="H953" s="307">
        <f t="shared" ca="1" si="418"/>
        <v>-102.52614438237508</v>
      </c>
      <c r="I953" s="304">
        <f t="shared" ca="1" si="419"/>
        <v>102.86101386910991</v>
      </c>
      <c r="J953" s="306">
        <f t="shared" ca="1" si="420"/>
        <v>706.74279346460708</v>
      </c>
      <c r="K953" s="307">
        <f t="shared" ca="1" si="421"/>
        <v>-12.725241090576022</v>
      </c>
      <c r="L953" s="304">
        <f t="shared" ca="1" si="406"/>
        <v>706.85734619862978</v>
      </c>
      <c r="M953" s="306">
        <f t="shared" ca="1" si="422"/>
        <v>-1.4900829943645948</v>
      </c>
      <c r="N953" s="304">
        <f t="shared" ca="1" si="423"/>
        <v>-85.375466701307317</v>
      </c>
      <c r="P953" s="310">
        <f t="shared" ca="1" si="424"/>
        <v>23</v>
      </c>
      <c r="Q953" s="304">
        <f t="shared" ca="1" si="425"/>
        <v>0</v>
      </c>
      <c r="R953" s="306">
        <f t="shared" ca="1" si="426"/>
        <v>0</v>
      </c>
      <c r="S953" s="307">
        <f t="shared" ca="1" si="427"/>
        <v>3.0549999999999997</v>
      </c>
      <c r="T953" s="304">
        <f t="shared" ca="1" si="407"/>
        <v>29.969549999999998</v>
      </c>
      <c r="U953" s="311">
        <f t="shared" ca="1" si="408"/>
        <v>0</v>
      </c>
      <c r="V953" s="306">
        <f t="shared" ca="1" si="409"/>
        <v>1.2265598344970974</v>
      </c>
      <c r="W953" s="304">
        <f t="shared" ca="1" si="410"/>
        <v>26.574384217251183</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1.0794368201716065</v>
      </c>
      <c r="AH953" s="304">
        <f t="shared" ca="1" si="434"/>
        <v>-8.6986255962820209</v>
      </c>
    </row>
    <row r="954" spans="1:34" x14ac:dyDescent="0.2">
      <c r="A954" s="347">
        <f t="shared" ca="1" si="412"/>
        <v>1E-4</v>
      </c>
      <c r="B954" s="304">
        <f t="shared" ca="1" si="413"/>
        <v>31.957300000000028</v>
      </c>
      <c r="D954" s="306">
        <f t="shared" ca="1" si="414"/>
        <v>-0.7013351824111006</v>
      </c>
      <c r="E954" s="307">
        <f t="shared" ca="1" si="415"/>
        <v>-1.1396661538985811</v>
      </c>
      <c r="F954" s="304">
        <f t="shared" ca="1" si="416"/>
        <v>1.3381741218651615</v>
      </c>
      <c r="G954" s="306">
        <f t="shared" ca="1" si="417"/>
        <v>8.2931736387099395</v>
      </c>
      <c r="H954" s="307">
        <f t="shared" ca="1" si="418"/>
        <v>-102.52625834899047</v>
      </c>
      <c r="I954" s="304">
        <f t="shared" ca="1" si="419"/>
        <v>102.86112181016563</v>
      </c>
      <c r="J954" s="306">
        <f t="shared" ca="1" si="420"/>
        <v>706.74279346460708</v>
      </c>
      <c r="K954" s="307">
        <f t="shared" ca="1" si="421"/>
        <v>-12.735493710712591</v>
      </c>
      <c r="L954" s="304">
        <f t="shared" ca="1" si="406"/>
        <v>706.8575308463594</v>
      </c>
      <c r="M954" s="306">
        <f t="shared" ca="1" si="422"/>
        <v>-1.4900837633026971</v>
      </c>
      <c r="N954" s="304">
        <f t="shared" ca="1" si="423"/>
        <v>-85.375510758215285</v>
      </c>
      <c r="P954" s="310">
        <f t="shared" ca="1" si="424"/>
        <v>23</v>
      </c>
      <c r="Q954" s="304">
        <f t="shared" ca="1" si="425"/>
        <v>0</v>
      </c>
      <c r="R954" s="306">
        <f t="shared" ca="1" si="426"/>
        <v>0</v>
      </c>
      <c r="S954" s="307">
        <f t="shared" ca="1" si="427"/>
        <v>3.0549999999999997</v>
      </c>
      <c r="T954" s="304">
        <f t="shared" ca="1" si="407"/>
        <v>29.969549999999998</v>
      </c>
      <c r="U954" s="311">
        <f t="shared" ca="1" si="408"/>
        <v>0</v>
      </c>
      <c r="V954" s="306">
        <f t="shared" ca="1" si="409"/>
        <v>1.2265610920434573</v>
      </c>
      <c r="W954" s="304">
        <f t="shared" ca="1" si="410"/>
        <v>26.574467236719197</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1.0794102530412619</v>
      </c>
      <c r="AH954" s="304">
        <f t="shared" ca="1" si="434"/>
        <v>-8.6986527716043156</v>
      </c>
    </row>
    <row r="955" spans="1:34" x14ac:dyDescent="0.2">
      <c r="A955" s="347">
        <f t="shared" ca="1" si="412"/>
        <v>1E-4</v>
      </c>
      <c r="B955" s="304">
        <f t="shared" ca="1" si="413"/>
        <v>31.957400000000028</v>
      </c>
      <c r="D955" s="306">
        <f t="shared" ca="1" si="414"/>
        <v>-0.70133070643993334</v>
      </c>
      <c r="E955" s="307">
        <f t="shared" ca="1" si="415"/>
        <v>-1.1396385281369881</v>
      </c>
      <c r="F955" s="304">
        <f t="shared" ca="1" si="416"/>
        <v>1.3381482483677869</v>
      </c>
      <c r="G955" s="306">
        <f t="shared" ca="1" si="417"/>
        <v>8.2931035056392961</v>
      </c>
      <c r="H955" s="307">
        <f t="shared" ca="1" si="418"/>
        <v>-102.52637231284328</v>
      </c>
      <c r="I955" s="304">
        <f t="shared" ca="1" si="419"/>
        <v>102.86122974856465</v>
      </c>
      <c r="J955" s="306">
        <f t="shared" ca="1" si="420"/>
        <v>706.74279346460708</v>
      </c>
      <c r="K955" s="307">
        <f t="shared" ca="1" si="421"/>
        <v>-12.745746342245683</v>
      </c>
      <c r="L955" s="304">
        <f t="shared" ca="1" si="406"/>
        <v>706.85771564295533</v>
      </c>
      <c r="M955" s="306">
        <f t="shared" ca="1" si="422"/>
        <v>-1.4900845322326828</v>
      </c>
      <c r="N955" s="304">
        <f t="shared" ca="1" si="423"/>
        <v>-85.375554814658202</v>
      </c>
      <c r="P955" s="310">
        <f t="shared" ca="1" si="424"/>
        <v>23</v>
      </c>
      <c r="Q955" s="304">
        <f t="shared" ca="1" si="425"/>
        <v>0</v>
      </c>
      <c r="R955" s="306">
        <f t="shared" ca="1" si="426"/>
        <v>0</v>
      </c>
      <c r="S955" s="307">
        <f t="shared" ca="1" si="427"/>
        <v>3.0549999999999997</v>
      </c>
      <c r="T955" s="304">
        <f t="shared" ca="1" si="407"/>
        <v>29.969549999999998</v>
      </c>
      <c r="U955" s="311">
        <f t="shared" ca="1" si="408"/>
        <v>0</v>
      </c>
      <c r="V955" s="306">
        <f t="shared" ca="1" si="409"/>
        <v>1.2265623495925055</v>
      </c>
      <c r="W955" s="304">
        <f t="shared" ca="1" si="410"/>
        <v>26.574550255045622</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1.0793836862723971</v>
      </c>
      <c r="AH955" s="304">
        <f t="shared" ca="1" si="434"/>
        <v>-8.6986799465529288</v>
      </c>
    </row>
    <row r="956" spans="1:34" x14ac:dyDescent="0.2">
      <c r="A956" s="347">
        <f t="shared" ca="1" si="412"/>
        <v>1E-4</v>
      </c>
      <c r="B956" s="304">
        <f t="shared" ca="1" si="413"/>
        <v>31.957500000000028</v>
      </c>
      <c r="D956" s="306">
        <f t="shared" ca="1" si="414"/>
        <v>-0.70132623046694254</v>
      </c>
      <c r="E956" s="307">
        <f t="shared" ca="1" si="415"/>
        <v>-1.1396109027553081</v>
      </c>
      <c r="F956" s="304">
        <f t="shared" ca="1" si="416"/>
        <v>1.3381223752780382</v>
      </c>
      <c r="G956" s="306">
        <f t="shared" ca="1" si="417"/>
        <v>8.2930333730162502</v>
      </c>
      <c r="H956" s="307">
        <f t="shared" ca="1" si="418"/>
        <v>-102.52648627393356</v>
      </c>
      <c r="I956" s="304">
        <f t="shared" ca="1" si="419"/>
        <v>102.86133768430706</v>
      </c>
      <c r="J956" s="306">
        <f t="shared" ca="1" si="420"/>
        <v>706.74279346460708</v>
      </c>
      <c r="K956" s="307">
        <f t="shared" ca="1" si="421"/>
        <v>-12.755998985175022</v>
      </c>
      <c r="L956" s="304">
        <f t="shared" ca="1" si="406"/>
        <v>706.85790058841815</v>
      </c>
      <c r="M956" s="306">
        <f t="shared" ca="1" si="422"/>
        <v>-1.4900853011545521</v>
      </c>
      <c r="N956" s="304">
        <f t="shared" ca="1" si="423"/>
        <v>-85.375598870636082</v>
      </c>
      <c r="P956" s="310">
        <f t="shared" ca="1" si="424"/>
        <v>23</v>
      </c>
      <c r="Q956" s="304">
        <f t="shared" ca="1" si="425"/>
        <v>0</v>
      </c>
      <c r="R956" s="306">
        <f t="shared" ca="1" si="426"/>
        <v>0</v>
      </c>
      <c r="S956" s="307">
        <f t="shared" ca="1" si="427"/>
        <v>3.0549999999999997</v>
      </c>
      <c r="T956" s="304">
        <f t="shared" ca="1" si="407"/>
        <v>29.969549999999998</v>
      </c>
      <c r="U956" s="311">
        <f t="shared" ca="1" si="408"/>
        <v>0</v>
      </c>
      <c r="V956" s="306">
        <f t="shared" ca="1" si="409"/>
        <v>1.2265636071442414</v>
      </c>
      <c r="W956" s="304">
        <f t="shared" ca="1" si="410"/>
        <v>26.574633272230464</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1.0793571198650103</v>
      </c>
      <c r="AH956" s="304">
        <f t="shared" ca="1" si="434"/>
        <v>-8.6987071211278639</v>
      </c>
    </row>
    <row r="957" spans="1:34" x14ac:dyDescent="0.2">
      <c r="A957" s="347">
        <f t="shared" ca="1" si="412"/>
        <v>1E-4</v>
      </c>
      <c r="B957" s="304">
        <f t="shared" ca="1" si="413"/>
        <v>31.957600000000028</v>
      </c>
      <c r="D957" s="306">
        <f t="shared" ca="1" si="414"/>
        <v>-0.70132175449212764</v>
      </c>
      <c r="E957" s="307">
        <f t="shared" ca="1" si="415"/>
        <v>-1.1395832777535375</v>
      </c>
      <c r="F957" s="304">
        <f t="shared" ca="1" si="416"/>
        <v>1.3380965025959124</v>
      </c>
      <c r="G957" s="306">
        <f t="shared" ca="1" si="417"/>
        <v>8.2929632408408018</v>
      </c>
      <c r="H957" s="307">
        <f t="shared" ca="1" si="418"/>
        <v>-102.52660023226133</v>
      </c>
      <c r="I957" s="304">
        <f t="shared" ca="1" si="419"/>
        <v>102.86144561739285</v>
      </c>
      <c r="J957" s="306">
        <f t="shared" ca="1" si="420"/>
        <v>706.74279346460708</v>
      </c>
      <c r="K957" s="307">
        <f t="shared" ca="1" si="421"/>
        <v>-12.766251639500332</v>
      </c>
      <c r="L957" s="304">
        <f t="shared" ca="1" si="406"/>
        <v>706.8580856827482</v>
      </c>
      <c r="M957" s="306">
        <f t="shared" ca="1" si="422"/>
        <v>-1.4900860700683052</v>
      </c>
      <c r="N957" s="304">
        <f t="shared" ca="1" si="423"/>
        <v>-85.375642926148956</v>
      </c>
      <c r="P957" s="310">
        <f t="shared" ca="1" si="424"/>
        <v>23</v>
      </c>
      <c r="Q957" s="304">
        <f t="shared" ca="1" si="425"/>
        <v>0</v>
      </c>
      <c r="R957" s="306">
        <f t="shared" ca="1" si="426"/>
        <v>0</v>
      </c>
      <c r="S957" s="307">
        <f t="shared" ca="1" si="427"/>
        <v>3.0549999999999997</v>
      </c>
      <c r="T957" s="304">
        <f t="shared" ca="1" si="407"/>
        <v>29.969549999999998</v>
      </c>
      <c r="U957" s="311">
        <f t="shared" ca="1" si="408"/>
        <v>0</v>
      </c>
      <c r="V957" s="306">
        <f t="shared" ca="1" si="409"/>
        <v>1.2265648646986649</v>
      </c>
      <c r="W957" s="304">
        <f t="shared" ca="1" si="410"/>
        <v>26.574716288273727</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1.0793305538191014</v>
      </c>
      <c r="AH957" s="304">
        <f t="shared" ca="1" si="434"/>
        <v>-8.6987342953291211</v>
      </c>
    </row>
    <row r="958" spans="1:34" x14ac:dyDescent="0.2">
      <c r="A958" s="347">
        <f t="shared" ca="1" si="412"/>
        <v>1E-4</v>
      </c>
      <c r="B958" s="304">
        <f t="shared" ca="1" si="413"/>
        <v>31.957700000000028</v>
      </c>
      <c r="D958" s="306">
        <f t="shared" ca="1" si="414"/>
        <v>-0.70131727851548875</v>
      </c>
      <c r="E958" s="307">
        <f t="shared" ca="1" si="415"/>
        <v>-1.1395556531316746</v>
      </c>
      <c r="F958" s="304">
        <f t="shared" ca="1" si="416"/>
        <v>1.3380706303214076</v>
      </c>
      <c r="G958" s="306">
        <f t="shared" ca="1" si="417"/>
        <v>8.292893109112951</v>
      </c>
      <c r="H958" s="307">
        <f t="shared" ca="1" si="418"/>
        <v>-102.52671418782664</v>
      </c>
      <c r="I958" s="304">
        <f t="shared" ca="1" si="419"/>
        <v>102.86155354782207</v>
      </c>
      <c r="J958" s="306">
        <f t="shared" ca="1" si="420"/>
        <v>706.74279346460708</v>
      </c>
      <c r="K958" s="307">
        <f t="shared" ca="1" si="421"/>
        <v>-12.776504305221337</v>
      </c>
      <c r="L958" s="304">
        <f t="shared" ca="1" si="406"/>
        <v>706.8582709259457</v>
      </c>
      <c r="M958" s="306">
        <f t="shared" ca="1" si="422"/>
        <v>-1.4900868389739421</v>
      </c>
      <c r="N958" s="304">
        <f t="shared" ca="1" si="423"/>
        <v>-85.375686981196793</v>
      </c>
      <c r="P958" s="310">
        <f t="shared" ca="1" si="424"/>
        <v>23</v>
      </c>
      <c r="Q958" s="304">
        <f t="shared" ca="1" si="425"/>
        <v>0</v>
      </c>
      <c r="R958" s="306">
        <f t="shared" ca="1" si="426"/>
        <v>0</v>
      </c>
      <c r="S958" s="307">
        <f t="shared" ca="1" si="427"/>
        <v>3.0549999999999997</v>
      </c>
      <c r="T958" s="304">
        <f t="shared" ca="1" si="407"/>
        <v>29.969549999999998</v>
      </c>
      <c r="U958" s="311">
        <f t="shared" ca="1" si="408"/>
        <v>0</v>
      </c>
      <c r="V958" s="306">
        <f t="shared" ca="1" si="409"/>
        <v>1.2265661222557767</v>
      </c>
      <c r="W958" s="304">
        <f t="shared" ca="1" si="410"/>
        <v>26.574799303175435</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1.0793039881346651</v>
      </c>
      <c r="AH958" s="304">
        <f t="shared" ca="1" si="434"/>
        <v>-8.6987614691567039</v>
      </c>
    </row>
    <row r="959" spans="1:34" x14ac:dyDescent="0.2">
      <c r="A959" s="347">
        <f t="shared" ca="1" si="412"/>
        <v>1E-4</v>
      </c>
      <c r="B959" s="304">
        <f t="shared" ca="1" si="413"/>
        <v>31.957800000000027</v>
      </c>
      <c r="D959" s="306">
        <f t="shared" ca="1" si="414"/>
        <v>-0.70131280253702777</v>
      </c>
      <c r="E959" s="307">
        <f t="shared" ca="1" si="415"/>
        <v>-1.1395280288897123</v>
      </c>
      <c r="F959" s="304">
        <f t="shared" ca="1" si="416"/>
        <v>1.3380447584545194</v>
      </c>
      <c r="G959" s="306">
        <f t="shared" ca="1" si="417"/>
        <v>8.2928229778326976</v>
      </c>
      <c r="H959" s="307">
        <f t="shared" ca="1" si="418"/>
        <v>-102.52682814062953</v>
      </c>
      <c r="I959" s="304">
        <f t="shared" ca="1" si="419"/>
        <v>102.86166147559476</v>
      </c>
      <c r="J959" s="306">
        <f t="shared" ca="1" si="420"/>
        <v>706.74279346460708</v>
      </c>
      <c r="K959" s="307">
        <f t="shared" ca="1" si="421"/>
        <v>-12.78675698233776</v>
      </c>
      <c r="L959" s="304">
        <f t="shared" ca="1" si="406"/>
        <v>706.85845631801112</v>
      </c>
      <c r="M959" s="306">
        <f t="shared" ca="1" si="422"/>
        <v>-1.4900876078714631</v>
      </c>
      <c r="N959" s="304">
        <f t="shared" ca="1" si="423"/>
        <v>-85.375731035779623</v>
      </c>
      <c r="P959" s="310">
        <f t="shared" ca="1" si="424"/>
        <v>23</v>
      </c>
      <c r="Q959" s="304">
        <f t="shared" ca="1" si="425"/>
        <v>0</v>
      </c>
      <c r="R959" s="306">
        <f t="shared" ca="1" si="426"/>
        <v>0</v>
      </c>
      <c r="S959" s="307">
        <f t="shared" ca="1" si="427"/>
        <v>3.0549999999999997</v>
      </c>
      <c r="T959" s="304">
        <f t="shared" ca="1" si="407"/>
        <v>29.969549999999998</v>
      </c>
      <c r="U959" s="311">
        <f t="shared" ca="1" si="408"/>
        <v>0</v>
      </c>
      <c r="V959" s="306">
        <f t="shared" ca="1" si="409"/>
        <v>1.2265673798155767</v>
      </c>
      <c r="W959" s="304">
        <f t="shared" ca="1" si="410"/>
        <v>26.574882316935604</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1.0792774228116979</v>
      </c>
      <c r="AH959" s="304">
        <f t="shared" ca="1" si="434"/>
        <v>-8.6987886426106176</v>
      </c>
    </row>
    <row r="960" spans="1:34" x14ac:dyDescent="0.2">
      <c r="A960" s="347">
        <f t="shared" ca="1" si="412"/>
        <v>1E-4</v>
      </c>
      <c r="B960" s="304">
        <f t="shared" ca="1" si="413"/>
        <v>31.957900000000027</v>
      </c>
      <c r="D960" s="306">
        <f t="shared" ca="1" si="414"/>
        <v>-0.7013083265567448</v>
      </c>
      <c r="E960" s="307">
        <f t="shared" ca="1" si="415"/>
        <v>-1.1395004050276452</v>
      </c>
      <c r="F960" s="304">
        <f t="shared" ca="1" si="416"/>
        <v>1.3380188869952432</v>
      </c>
      <c r="G960" s="306">
        <f t="shared" ca="1" si="417"/>
        <v>8.2927528470000418</v>
      </c>
      <c r="H960" s="307">
        <f t="shared" ca="1" si="418"/>
        <v>-102.52694209067003</v>
      </c>
      <c r="I960" s="304">
        <f t="shared" ca="1" si="419"/>
        <v>102.86176940071094</v>
      </c>
      <c r="J960" s="306">
        <f t="shared" ca="1" si="420"/>
        <v>706.74279346460708</v>
      </c>
      <c r="K960" s="307">
        <f t="shared" ca="1" si="421"/>
        <v>-12.797009670849326</v>
      </c>
      <c r="L960" s="304">
        <f t="shared" ca="1" si="406"/>
        <v>706.85864185894491</v>
      </c>
      <c r="M960" s="306">
        <f t="shared" ca="1" si="422"/>
        <v>-1.4900883767608681</v>
      </c>
      <c r="N960" s="304">
        <f t="shared" ca="1" si="423"/>
        <v>-85.375775089897445</v>
      </c>
      <c r="P960" s="310">
        <f t="shared" ca="1" si="424"/>
        <v>23</v>
      </c>
      <c r="Q960" s="304">
        <f t="shared" ca="1" si="425"/>
        <v>0</v>
      </c>
      <c r="R960" s="306">
        <f t="shared" ca="1" si="426"/>
        <v>0</v>
      </c>
      <c r="S960" s="307">
        <f t="shared" ca="1" si="427"/>
        <v>3.0549999999999997</v>
      </c>
      <c r="T960" s="304">
        <f t="shared" ca="1" si="407"/>
        <v>29.969549999999998</v>
      </c>
      <c r="U960" s="311">
        <f t="shared" ca="1" si="408"/>
        <v>0</v>
      </c>
      <c r="V960" s="306">
        <f t="shared" ca="1" si="409"/>
        <v>1.226568637378064</v>
      </c>
      <c r="W960" s="304">
        <f t="shared" ca="1" si="410"/>
        <v>26.574965329554203</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1.0792508578501945</v>
      </c>
      <c r="AH960" s="304">
        <f t="shared" ca="1" si="434"/>
        <v>-8.6988158156908693</v>
      </c>
    </row>
    <row r="961" spans="1:34" x14ac:dyDescent="0.2">
      <c r="A961" s="347">
        <f t="shared" ca="1" si="412"/>
        <v>1E-4</v>
      </c>
      <c r="B961" s="304">
        <f t="shared" ca="1" si="413"/>
        <v>31.958000000000027</v>
      </c>
      <c r="D961" s="306">
        <f t="shared" ca="1" si="414"/>
        <v>-0.70130385057464062</v>
      </c>
      <c r="E961" s="307">
        <f t="shared" ca="1" si="415"/>
        <v>-1.1394727815454821</v>
      </c>
      <c r="F961" s="304">
        <f t="shared" ca="1" si="416"/>
        <v>1.3379930159435871</v>
      </c>
      <c r="G961" s="306">
        <f t="shared" ca="1" si="417"/>
        <v>8.2926827166149835</v>
      </c>
      <c r="H961" s="307">
        <f t="shared" ca="1" si="418"/>
        <v>-102.52705603794819</v>
      </c>
      <c r="I961" s="304">
        <f t="shared" ca="1" si="419"/>
        <v>102.86187732317067</v>
      </c>
      <c r="J961" s="306">
        <f t="shared" ca="1" si="420"/>
        <v>706.74279346460708</v>
      </c>
      <c r="K961" s="307">
        <f t="shared" ca="1" si="421"/>
        <v>-12.807262370755756</v>
      </c>
      <c r="L961" s="304">
        <f t="shared" ca="1" si="406"/>
        <v>706.85882754874729</v>
      </c>
      <c r="M961" s="306">
        <f t="shared" ca="1" si="422"/>
        <v>-1.4900891456421574</v>
      </c>
      <c r="N961" s="304">
        <f t="shared" ca="1" si="423"/>
        <v>-85.37581914355026</v>
      </c>
      <c r="P961" s="310">
        <f t="shared" ca="1" si="424"/>
        <v>23</v>
      </c>
      <c r="Q961" s="304">
        <f t="shared" ca="1" si="425"/>
        <v>0</v>
      </c>
      <c r="R961" s="306">
        <f t="shared" ca="1" si="426"/>
        <v>0</v>
      </c>
      <c r="S961" s="307">
        <f t="shared" ca="1" si="427"/>
        <v>3.0549999999999997</v>
      </c>
      <c r="T961" s="304">
        <f t="shared" ca="1" si="407"/>
        <v>29.969549999999998</v>
      </c>
      <c r="U961" s="311">
        <f t="shared" ca="1" si="408"/>
        <v>0</v>
      </c>
      <c r="V961" s="306">
        <f t="shared" ca="1" si="409"/>
        <v>1.2265698949432393</v>
      </c>
      <c r="W961" s="304">
        <f t="shared" ca="1" si="410"/>
        <v>26.575048341031291</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1.0792242932501637</v>
      </c>
      <c r="AH961" s="304">
        <f t="shared" ca="1" si="434"/>
        <v>-8.6988429883974483</v>
      </c>
    </row>
    <row r="962" spans="1:34" x14ac:dyDescent="0.2">
      <c r="A962" s="347">
        <f t="shared" ca="1" si="412"/>
        <v>1E-4</v>
      </c>
      <c r="B962" s="304">
        <f t="shared" ca="1" si="413"/>
        <v>31.958100000000027</v>
      </c>
      <c r="D962" s="306">
        <f t="shared" ca="1" si="414"/>
        <v>-0.70129937459071634</v>
      </c>
      <c r="E962" s="307">
        <f t="shared" ca="1" si="415"/>
        <v>-1.1394451584432073</v>
      </c>
      <c r="F962" s="304">
        <f t="shared" ca="1" si="416"/>
        <v>1.3379671452995383</v>
      </c>
      <c r="G962" s="306">
        <f t="shared" ca="1" si="417"/>
        <v>8.2926125866775244</v>
      </c>
      <c r="H962" s="307">
        <f t="shared" ca="1" si="418"/>
        <v>-102.52716998246403</v>
      </c>
      <c r="I962" s="304">
        <f t="shared" ca="1" si="419"/>
        <v>102.86198524297397</v>
      </c>
      <c r="J962" s="306">
        <f t="shared" ca="1" si="420"/>
        <v>706.74279346460708</v>
      </c>
      <c r="K962" s="307">
        <f t="shared" ca="1" si="421"/>
        <v>-12.817515082056778</v>
      </c>
      <c r="L962" s="304">
        <f t="shared" ca="1" si="406"/>
        <v>706.85901338741871</v>
      </c>
      <c r="M962" s="306">
        <f t="shared" ca="1" si="422"/>
        <v>-1.490089914515331</v>
      </c>
      <c r="N962" s="304">
        <f t="shared" ca="1" si="423"/>
        <v>-85.375863196738095</v>
      </c>
      <c r="P962" s="310">
        <f t="shared" ca="1" si="424"/>
        <v>23</v>
      </c>
      <c r="Q962" s="304">
        <f t="shared" ca="1" si="425"/>
        <v>0</v>
      </c>
      <c r="R962" s="306">
        <f t="shared" ca="1" si="426"/>
        <v>0</v>
      </c>
      <c r="S962" s="307">
        <f t="shared" ca="1" si="427"/>
        <v>3.0549999999999997</v>
      </c>
      <c r="T962" s="304">
        <f t="shared" ca="1" si="407"/>
        <v>29.969549999999998</v>
      </c>
      <c r="U962" s="311">
        <f t="shared" ca="1" si="408"/>
        <v>0</v>
      </c>
      <c r="V962" s="306">
        <f t="shared" ca="1" si="409"/>
        <v>1.2265711525111025</v>
      </c>
      <c r="W962" s="304">
        <f t="shared" ca="1" si="410"/>
        <v>26.575131351366849</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1.0791977290115842</v>
      </c>
      <c r="AH962" s="304">
        <f t="shared" ca="1" si="434"/>
        <v>-8.6988701607303742</v>
      </c>
    </row>
    <row r="963" spans="1:34" x14ac:dyDescent="0.2">
      <c r="A963" s="347">
        <f t="shared" ca="1" si="412"/>
        <v>1E-4</v>
      </c>
      <c r="B963" s="304">
        <f t="shared" ca="1" si="413"/>
        <v>31.958200000000026</v>
      </c>
      <c r="D963" s="306">
        <f t="shared" ca="1" si="414"/>
        <v>-0.70129489860497307</v>
      </c>
      <c r="E963" s="307">
        <f t="shared" ca="1" si="415"/>
        <v>-1.139417535720824</v>
      </c>
      <c r="F963" s="304">
        <f t="shared" ca="1" si="416"/>
        <v>1.3379412750631003</v>
      </c>
      <c r="G963" s="306">
        <f t="shared" ca="1" si="417"/>
        <v>8.2925424571876647</v>
      </c>
      <c r="H963" s="307">
        <f t="shared" ca="1" si="418"/>
        <v>-102.5272839242176</v>
      </c>
      <c r="I963" s="304">
        <f t="shared" ca="1" si="419"/>
        <v>102.86209316012089</v>
      </c>
      <c r="J963" s="306">
        <f t="shared" ca="1" si="420"/>
        <v>706.74279346460708</v>
      </c>
      <c r="K963" s="307">
        <f t="shared" ca="1" si="421"/>
        <v>-12.827767804752112</v>
      </c>
      <c r="L963" s="304">
        <f t="shared" ca="1" si="406"/>
        <v>706.85919937495964</v>
      </c>
      <c r="M963" s="306">
        <f t="shared" ca="1" si="422"/>
        <v>-1.4900906833803891</v>
      </c>
      <c r="N963" s="304">
        <f t="shared" ca="1" si="423"/>
        <v>-85.375907249460937</v>
      </c>
      <c r="P963" s="310">
        <f t="shared" ca="1" si="424"/>
        <v>23</v>
      </c>
      <c r="Q963" s="304">
        <f t="shared" ca="1" si="425"/>
        <v>0</v>
      </c>
      <c r="R963" s="306">
        <f t="shared" ca="1" si="426"/>
        <v>0</v>
      </c>
      <c r="S963" s="307">
        <f t="shared" ca="1" si="427"/>
        <v>3.0549999999999997</v>
      </c>
      <c r="T963" s="304">
        <f t="shared" ca="1" si="407"/>
        <v>29.969549999999998</v>
      </c>
      <c r="U963" s="311">
        <f t="shared" ca="1" si="408"/>
        <v>0</v>
      </c>
      <c r="V963" s="306">
        <f t="shared" ca="1" si="409"/>
        <v>1.2265724100816533</v>
      </c>
      <c r="W963" s="304">
        <f t="shared" ca="1" si="410"/>
        <v>26.575214360560899</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1.0791711651344684</v>
      </c>
      <c r="AH963" s="304">
        <f t="shared" ca="1" si="434"/>
        <v>-8.6988973326896399</v>
      </c>
    </row>
    <row r="964" spans="1:34" x14ac:dyDescent="0.2">
      <c r="A964" s="347">
        <f t="shared" ca="1" si="412"/>
        <v>1E-4</v>
      </c>
      <c r="B964" s="304">
        <f t="shared" ca="1" si="413"/>
        <v>31.958300000000026</v>
      </c>
      <c r="D964" s="306">
        <f t="shared" ca="1" si="414"/>
        <v>-0.70129042261741081</v>
      </c>
      <c r="E964" s="307">
        <f t="shared" ca="1" si="415"/>
        <v>-1.1393899133783236</v>
      </c>
      <c r="F964" s="304">
        <f t="shared" ca="1" si="416"/>
        <v>1.3379154052342661</v>
      </c>
      <c r="G964" s="306">
        <f t="shared" ca="1" si="417"/>
        <v>8.2924723281454025</v>
      </c>
      <c r="H964" s="307">
        <f t="shared" ca="1" si="418"/>
        <v>-102.52739786320893</v>
      </c>
      <c r="I964" s="304">
        <f t="shared" ca="1" si="419"/>
        <v>102.86220107461145</v>
      </c>
      <c r="J964" s="306">
        <f t="shared" ca="1" si="420"/>
        <v>706.74279346460708</v>
      </c>
      <c r="K964" s="307">
        <f t="shared" ca="1" si="421"/>
        <v>-12.838020538841484</v>
      </c>
      <c r="L964" s="304">
        <f t="shared" ref="L964:L1004" ca="1" si="435">SQRT(pos_x^2+pos_z^2)</f>
        <v>706.85938551137031</v>
      </c>
      <c r="M964" s="306">
        <f t="shared" ca="1" si="422"/>
        <v>-1.4900914522373316</v>
      </c>
      <c r="N964" s="304">
        <f t="shared" ca="1" si="423"/>
        <v>-85.375951301718786</v>
      </c>
      <c r="P964" s="310">
        <f t="shared" ca="1" si="424"/>
        <v>23</v>
      </c>
      <c r="Q964" s="304">
        <f t="shared" ca="1" si="425"/>
        <v>0</v>
      </c>
      <c r="R964" s="306">
        <f t="shared" ca="1" si="426"/>
        <v>0</v>
      </c>
      <c r="S964" s="307">
        <f t="shared" ca="1" si="427"/>
        <v>3.0549999999999997</v>
      </c>
      <c r="T964" s="304">
        <f t="shared" ref="T964:T1004" ca="1" si="436">m*g</f>
        <v>29.969549999999998</v>
      </c>
      <c r="U964" s="311">
        <f t="shared" ref="U964:U1004" ca="1" si="437">IF(pos_xz&lt;L_rampe,Poids*COS(Beta),0)</f>
        <v>0</v>
      </c>
      <c r="V964" s="306">
        <f t="shared" ref="V964:V1004" ca="1" si="438">Rho_moyen*(20000-Alt_rampe-pos_z)/(20000+Alt_rampe+pos_z)</f>
        <v>1.226573667654892</v>
      </c>
      <c r="W964" s="304">
        <f t="shared" ref="W964:W1003" ca="1" si="439">1/2*Rho*Sref*Cx*vit_xz^2</f>
        <v>26.575297368613441</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1.079144601618804</v>
      </c>
      <c r="AH964" s="304">
        <f t="shared" ca="1" si="434"/>
        <v>-8.6989245042752543</v>
      </c>
    </row>
    <row r="965" spans="1:34" x14ac:dyDescent="0.2">
      <c r="A965" s="347">
        <f t="shared" ref="A965:A1004" ca="1" si="441">IF(B964+0.01&lt;=T_ini+ROUNDUP(Temps_fin_propu,0), 0.01, IF(K964&gt;0, 0.1, 0.0001))</f>
        <v>1E-4</v>
      </c>
      <c r="B965" s="304">
        <f t="shared" ref="B965:B1004" ca="1" si="442">B964+pas</f>
        <v>31.958400000000026</v>
      </c>
      <c r="D965" s="306">
        <f t="shared" ref="D965:D1004" ca="1" si="443">IF(AND(L964&lt;L_rampe,Poussee&lt;Poids*SIN(M964)),0,(-W964+Poussee)/m*COS(M964)-U964/m*SIN(M964))</f>
        <v>-0.70128594662803123</v>
      </c>
      <c r="E965" s="307">
        <f t="shared" ref="E965:E1004" ca="1" si="444">IF(AND(L964&lt;L_rampe,Poussee&lt;Poids*SIN(M964)),0,(-W964+Poussee)/m*SIN(M964)+U964/m*COS(M964)-Poids/m)</f>
        <v>-1.1393622914157095</v>
      </c>
      <c r="F965" s="304">
        <f t="shared" ref="F965:F1004" ca="1" si="445">SQRT(acc_x^2+acc_z^2)</f>
        <v>1.3378895358130396</v>
      </c>
      <c r="G965" s="306">
        <f t="shared" ref="G965:G1004" ca="1" si="446">G964+acc_x*pas</f>
        <v>8.2924021995507395</v>
      </c>
      <c r="H965" s="307">
        <f t="shared" ref="H965:H1004" ca="1" si="447">H964+acc_z*pas</f>
        <v>-102.52751179943807</v>
      </c>
      <c r="I965" s="304">
        <f t="shared" ref="I965:I1004" ca="1" si="448">SQRT(vit_x^2+vit_z^2)</f>
        <v>102.8623089864457</v>
      </c>
      <c r="J965" s="306">
        <f t="shared" ref="J965:J1004" ca="1" si="449">J964+0.5*(vit_x+G964)*pas*(K964&gt;=0)</f>
        <v>706.74279346460708</v>
      </c>
      <c r="K965" s="307">
        <f t="shared" ref="K965:K1004" ca="1" si="450">K964+0.5*(vit_z+H964)*pas</f>
        <v>-12.848273284324616</v>
      </c>
      <c r="L965" s="304">
        <f t="shared" ca="1" si="435"/>
        <v>706.85957179665115</v>
      </c>
      <c r="M965" s="306">
        <f t="shared" ref="M965:M1004" ca="1" si="451">IF(AND(L964&gt;L_rampe,G965&gt;0),ATAN2(G965,H965),$M$4)</f>
        <v>-1.4900922210861589</v>
      </c>
      <c r="N965" s="304">
        <f t="shared" ref="N965:N1004" ca="1" si="452">DEGREES(Beta)</f>
        <v>-85.375995353511684</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3.0549999999999997</v>
      </c>
      <c r="T965" s="304">
        <f t="shared" ca="1" si="436"/>
        <v>29.969549999999998</v>
      </c>
      <c r="U965" s="311">
        <f t="shared" ca="1" si="437"/>
        <v>0</v>
      </c>
      <c r="V965" s="306">
        <f t="shared" ca="1" si="438"/>
        <v>1.2265749252308182</v>
      </c>
      <c r="W965" s="304">
        <f t="shared" ca="1" si="439"/>
        <v>26.575380375524503</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1.0791180384645944</v>
      </c>
      <c r="AH965" s="304">
        <f t="shared" ref="AH965:AH1004" ca="1" si="463">IF(AND(L964&lt;L_rampe,Poussee&lt;Poids*SIN(M964)), g*SIN(M964), (-W964+Poussee)/m)</f>
        <v>-8.6989516754872156</v>
      </c>
    </row>
    <row r="966" spans="1:34" x14ac:dyDescent="0.2">
      <c r="A966" s="347">
        <f t="shared" ca="1" si="441"/>
        <v>1E-4</v>
      </c>
      <c r="B966" s="304">
        <f t="shared" ca="1" si="442"/>
        <v>31.958500000000026</v>
      </c>
      <c r="D966" s="306">
        <f t="shared" ca="1" si="443"/>
        <v>-0.70128147063683466</v>
      </c>
      <c r="E966" s="307">
        <f t="shared" ca="1" si="444"/>
        <v>-1.1393346698329676</v>
      </c>
      <c r="F966" s="304">
        <f t="shared" ca="1" si="445"/>
        <v>1.3378636667994086</v>
      </c>
      <c r="G966" s="306">
        <f t="shared" ca="1" si="446"/>
        <v>8.2923320714036759</v>
      </c>
      <c r="H966" s="307">
        <f t="shared" ca="1" si="447"/>
        <v>-102.52762573290505</v>
      </c>
      <c r="I966" s="304">
        <f t="shared" ca="1" si="448"/>
        <v>102.86241689562365</v>
      </c>
      <c r="J966" s="306">
        <f t="shared" ca="1" si="449"/>
        <v>706.74279346460708</v>
      </c>
      <c r="K966" s="307">
        <f t="shared" ca="1" si="450"/>
        <v>-12.858526041201234</v>
      </c>
      <c r="L966" s="304">
        <f t="shared" ca="1" si="435"/>
        <v>706.85975823080253</v>
      </c>
      <c r="M966" s="306">
        <f t="shared" ca="1" si="451"/>
        <v>-1.4900929899268709</v>
      </c>
      <c r="N966" s="304">
        <f t="shared" ca="1" si="452"/>
        <v>-85.376039404839588</v>
      </c>
      <c r="P966" s="310">
        <f t="shared" ca="1" si="453"/>
        <v>23</v>
      </c>
      <c r="Q966" s="304">
        <f t="shared" ca="1" si="454"/>
        <v>0</v>
      </c>
      <c r="R966" s="306">
        <f t="shared" ca="1" si="455"/>
        <v>0</v>
      </c>
      <c r="S966" s="307">
        <f t="shared" ca="1" si="456"/>
        <v>3.0549999999999997</v>
      </c>
      <c r="T966" s="304">
        <f t="shared" ca="1" si="436"/>
        <v>29.969549999999998</v>
      </c>
      <c r="U966" s="311">
        <f t="shared" ca="1" si="437"/>
        <v>0</v>
      </c>
      <c r="V966" s="306">
        <f t="shared" ca="1" si="438"/>
        <v>1.2265761828094321</v>
      </c>
      <c r="W966" s="304">
        <f t="shared" ca="1" si="439"/>
        <v>26.575463381294064</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1.0790914756718308</v>
      </c>
      <c r="AH966" s="304">
        <f t="shared" ca="1" si="463"/>
        <v>-8.6989788463255344</v>
      </c>
    </row>
    <row r="967" spans="1:34" x14ac:dyDescent="0.2">
      <c r="A967" s="347">
        <f t="shared" ca="1" si="441"/>
        <v>1E-4</v>
      </c>
      <c r="B967" s="304">
        <f t="shared" ca="1" si="442"/>
        <v>31.958600000000025</v>
      </c>
      <c r="D967" s="306">
        <f t="shared" ca="1" si="443"/>
        <v>-0.70127699464382198</v>
      </c>
      <c r="E967" s="307">
        <f t="shared" ca="1" si="444"/>
        <v>-1.139307048630112</v>
      </c>
      <c r="F967" s="304">
        <f t="shared" ca="1" si="445"/>
        <v>1.3378377981933862</v>
      </c>
      <c r="G967" s="306">
        <f t="shared" ca="1" si="446"/>
        <v>8.2922619437042115</v>
      </c>
      <c r="H967" s="307">
        <f t="shared" ca="1" si="447"/>
        <v>-102.52773966360991</v>
      </c>
      <c r="I967" s="304">
        <f t="shared" ca="1" si="448"/>
        <v>102.86252480214539</v>
      </c>
      <c r="J967" s="306">
        <f t="shared" ca="1" si="449"/>
        <v>706.74279346460708</v>
      </c>
      <c r="K967" s="307">
        <f t="shared" ca="1" si="450"/>
        <v>-12.86877880947106</v>
      </c>
      <c r="L967" s="304">
        <f t="shared" ca="1" si="435"/>
        <v>706.85994481382477</v>
      </c>
      <c r="M967" s="306">
        <f t="shared" ca="1" si="451"/>
        <v>-1.4900937587594676</v>
      </c>
      <c r="N967" s="304">
        <f t="shared" ca="1" si="452"/>
        <v>-85.376083455702542</v>
      </c>
      <c r="P967" s="310">
        <f t="shared" ca="1" si="453"/>
        <v>23</v>
      </c>
      <c r="Q967" s="304">
        <f t="shared" ca="1" si="454"/>
        <v>0</v>
      </c>
      <c r="R967" s="306">
        <f t="shared" ca="1" si="455"/>
        <v>0</v>
      </c>
      <c r="S967" s="307">
        <f t="shared" ca="1" si="456"/>
        <v>3.0549999999999997</v>
      </c>
      <c r="T967" s="304">
        <f t="shared" ca="1" si="436"/>
        <v>29.969549999999998</v>
      </c>
      <c r="U967" s="311">
        <f t="shared" ca="1" si="437"/>
        <v>0</v>
      </c>
      <c r="V967" s="306">
        <f t="shared" ca="1" si="438"/>
        <v>1.2265774403907341</v>
      </c>
      <c r="W967" s="304">
        <f t="shared" ca="1" si="439"/>
        <v>26.575546385922177</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1.0790649132405186</v>
      </c>
      <c r="AH967" s="304">
        <f t="shared" ca="1" si="463"/>
        <v>-8.6990060167902019</v>
      </c>
    </row>
    <row r="968" spans="1:34" x14ac:dyDescent="0.2">
      <c r="A968" s="347">
        <f t="shared" ca="1" si="441"/>
        <v>1E-4</v>
      </c>
      <c r="B968" s="304">
        <f t="shared" ca="1" si="442"/>
        <v>31.958700000000025</v>
      </c>
      <c r="D968" s="306">
        <f t="shared" ca="1" si="443"/>
        <v>-0.70127251864899631</v>
      </c>
      <c r="E968" s="307">
        <f t="shared" ca="1" si="444"/>
        <v>-1.1392794278071197</v>
      </c>
      <c r="F968" s="304">
        <f t="shared" ca="1" si="445"/>
        <v>1.3378119299949545</v>
      </c>
      <c r="G968" s="306">
        <f t="shared" ca="1" si="446"/>
        <v>8.2921918164523465</v>
      </c>
      <c r="H968" s="307">
        <f t="shared" ca="1" si="447"/>
        <v>-102.52785359155268</v>
      </c>
      <c r="I968" s="304">
        <f t="shared" ca="1" si="448"/>
        <v>102.8626327060109</v>
      </c>
      <c r="J968" s="306">
        <f t="shared" ca="1" si="449"/>
        <v>706.74279346460708</v>
      </c>
      <c r="K968" s="307">
        <f t="shared" ca="1" si="450"/>
        <v>-12.879031589133819</v>
      </c>
      <c r="L968" s="304">
        <f t="shared" ca="1" si="435"/>
        <v>706.86013154571833</v>
      </c>
      <c r="M968" s="306">
        <f t="shared" ca="1" si="451"/>
        <v>-1.4900945275839497</v>
      </c>
      <c r="N968" s="304">
        <f t="shared" ca="1" si="452"/>
        <v>-85.376127506100545</v>
      </c>
      <c r="P968" s="310">
        <f t="shared" ca="1" si="453"/>
        <v>23</v>
      </c>
      <c r="Q968" s="304">
        <f t="shared" ca="1" si="454"/>
        <v>0</v>
      </c>
      <c r="R968" s="306">
        <f t="shared" ca="1" si="455"/>
        <v>0</v>
      </c>
      <c r="S968" s="307">
        <f t="shared" ca="1" si="456"/>
        <v>3.0549999999999997</v>
      </c>
      <c r="T968" s="304">
        <f t="shared" ca="1" si="436"/>
        <v>29.969549999999998</v>
      </c>
      <c r="U968" s="311">
        <f t="shared" ca="1" si="437"/>
        <v>0</v>
      </c>
      <c r="V968" s="306">
        <f t="shared" ca="1" si="438"/>
        <v>1.2265786979747233</v>
      </c>
      <c r="W968" s="304">
        <f t="shared" ca="1" si="439"/>
        <v>26.575629389408821</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1.0790383511706416</v>
      </c>
      <c r="AH968" s="304">
        <f t="shared" ca="1" si="463"/>
        <v>-8.6990331868812376</v>
      </c>
    </row>
    <row r="969" spans="1:34" x14ac:dyDescent="0.2">
      <c r="A969" s="347">
        <f t="shared" ca="1" si="441"/>
        <v>1E-4</v>
      </c>
      <c r="B969" s="304">
        <f t="shared" ca="1" si="442"/>
        <v>31.958800000000025</v>
      </c>
      <c r="D969" s="306">
        <f t="shared" ca="1" si="443"/>
        <v>-0.70126804265235265</v>
      </c>
      <c r="E969" s="307">
        <f t="shared" ca="1" si="444"/>
        <v>-1.1392518073639994</v>
      </c>
      <c r="F969" s="304">
        <f t="shared" ca="1" si="445"/>
        <v>1.3377860622041184</v>
      </c>
      <c r="G969" s="306">
        <f t="shared" ca="1" si="446"/>
        <v>8.2921216896480807</v>
      </c>
      <c r="H969" s="307">
        <f t="shared" ca="1" si="447"/>
        <v>-102.52796751673343</v>
      </c>
      <c r="I969" s="304">
        <f t="shared" ca="1" si="448"/>
        <v>102.86274060722025</v>
      </c>
      <c r="J969" s="306">
        <f t="shared" ca="1" si="449"/>
        <v>706.74279346460708</v>
      </c>
      <c r="K969" s="307">
        <f t="shared" ca="1" si="450"/>
        <v>-12.889284380189233</v>
      </c>
      <c r="L969" s="304">
        <f t="shared" ca="1" si="435"/>
        <v>706.86031842648356</v>
      </c>
      <c r="M969" s="306">
        <f t="shared" ca="1" si="451"/>
        <v>-1.4900952964003167</v>
      </c>
      <c r="N969" s="304">
        <f t="shared" ca="1" si="452"/>
        <v>-85.376171556033597</v>
      </c>
      <c r="P969" s="310">
        <f t="shared" ca="1" si="453"/>
        <v>23</v>
      </c>
      <c r="Q969" s="304">
        <f t="shared" ca="1" si="454"/>
        <v>0</v>
      </c>
      <c r="R969" s="306">
        <f t="shared" ca="1" si="455"/>
        <v>0</v>
      </c>
      <c r="S969" s="307">
        <f t="shared" ca="1" si="456"/>
        <v>3.0549999999999997</v>
      </c>
      <c r="T969" s="304">
        <f t="shared" ca="1" si="436"/>
        <v>29.969549999999998</v>
      </c>
      <c r="U969" s="311">
        <f t="shared" ca="1" si="437"/>
        <v>0</v>
      </c>
      <c r="V969" s="306">
        <f t="shared" ca="1" si="438"/>
        <v>1.2265799555614001</v>
      </c>
      <c r="W969" s="304">
        <f t="shared" ca="1" si="439"/>
        <v>26.57571239175401</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1.0790117894622071</v>
      </c>
      <c r="AH969" s="304">
        <f t="shared" ca="1" si="463"/>
        <v>-8.6990603565986326</v>
      </c>
    </row>
    <row r="970" spans="1:34" x14ac:dyDescent="0.2">
      <c r="A970" s="347">
        <f t="shared" ca="1" si="441"/>
        <v>1E-4</v>
      </c>
      <c r="B970" s="304">
        <f t="shared" ca="1" si="442"/>
        <v>31.958900000000025</v>
      </c>
      <c r="D970" s="306">
        <f t="shared" ca="1" si="443"/>
        <v>-0.701263566653897</v>
      </c>
      <c r="E970" s="307">
        <f t="shared" ca="1" si="444"/>
        <v>-1.139224187300746</v>
      </c>
      <c r="F970" s="304">
        <f t="shared" ca="1" si="445"/>
        <v>1.3377601948208766</v>
      </c>
      <c r="G970" s="306">
        <f t="shared" ca="1" si="446"/>
        <v>8.292051563291416</v>
      </c>
      <c r="H970" s="307">
        <f t="shared" ca="1" si="447"/>
        <v>-102.52808143915216</v>
      </c>
      <c r="I970" s="304">
        <f t="shared" ca="1" si="448"/>
        <v>102.86284850577346</v>
      </c>
      <c r="J970" s="306">
        <f t="shared" ca="1" si="449"/>
        <v>706.74279346460708</v>
      </c>
      <c r="K970" s="307">
        <f t="shared" ca="1" si="450"/>
        <v>-12.899537182637028</v>
      </c>
      <c r="L970" s="304">
        <f t="shared" ca="1" si="435"/>
        <v>706.86050545612079</v>
      </c>
      <c r="M970" s="306">
        <f t="shared" ca="1" si="451"/>
        <v>-1.4900960652085689</v>
      </c>
      <c r="N970" s="304">
        <f t="shared" ca="1" si="452"/>
        <v>-85.376215605501699</v>
      </c>
      <c r="P970" s="310">
        <f t="shared" ca="1" si="453"/>
        <v>23</v>
      </c>
      <c r="Q970" s="304">
        <f t="shared" ca="1" si="454"/>
        <v>0</v>
      </c>
      <c r="R970" s="306">
        <f t="shared" ca="1" si="455"/>
        <v>0</v>
      </c>
      <c r="S970" s="307">
        <f t="shared" ca="1" si="456"/>
        <v>3.0549999999999997</v>
      </c>
      <c r="T970" s="304">
        <f t="shared" ca="1" si="436"/>
        <v>29.969549999999998</v>
      </c>
      <c r="U970" s="311">
        <f t="shared" ca="1" si="437"/>
        <v>0</v>
      </c>
      <c r="V970" s="306">
        <f t="shared" ca="1" si="438"/>
        <v>1.226581213150765</v>
      </c>
      <c r="W970" s="304">
        <f t="shared" ca="1" si="439"/>
        <v>26.575795392957772</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1.0789852281152097</v>
      </c>
      <c r="AH970" s="304">
        <f t="shared" ca="1" si="463"/>
        <v>-8.6990875259423941</v>
      </c>
    </row>
    <row r="971" spans="1:34" x14ac:dyDescent="0.2">
      <c r="A971" s="347">
        <f t="shared" ca="1" si="441"/>
        <v>1E-4</v>
      </c>
      <c r="B971" s="304">
        <f t="shared" ca="1" si="442"/>
        <v>31.959000000000024</v>
      </c>
      <c r="D971" s="306">
        <f t="shared" ca="1" si="443"/>
        <v>-0.70125909065362957</v>
      </c>
      <c r="E971" s="307">
        <f t="shared" ca="1" si="444"/>
        <v>-1.1391965676173506</v>
      </c>
      <c r="F971" s="304">
        <f t="shared" ca="1" si="445"/>
        <v>1.3377343278452221</v>
      </c>
      <c r="G971" s="306">
        <f t="shared" ca="1" si="446"/>
        <v>8.2919814373823506</v>
      </c>
      <c r="H971" s="307">
        <f t="shared" ca="1" si="447"/>
        <v>-102.52819535880892</v>
      </c>
      <c r="I971" s="304">
        <f t="shared" ca="1" si="448"/>
        <v>102.86295640167057</v>
      </c>
      <c r="J971" s="306">
        <f t="shared" ca="1" si="449"/>
        <v>706.74279346460708</v>
      </c>
      <c r="K971" s="307">
        <f t="shared" ca="1" si="450"/>
        <v>-12.909789996476926</v>
      </c>
      <c r="L971" s="304">
        <f t="shared" ca="1" si="435"/>
        <v>706.86069263463037</v>
      </c>
      <c r="M971" s="306">
        <f t="shared" ca="1" si="451"/>
        <v>-1.4900968340087064</v>
      </c>
      <c r="N971" s="304">
        <f t="shared" ca="1" si="452"/>
        <v>-85.376259654504878</v>
      </c>
      <c r="P971" s="310">
        <f t="shared" ca="1" si="453"/>
        <v>23</v>
      </c>
      <c r="Q971" s="304">
        <f t="shared" ca="1" si="454"/>
        <v>0</v>
      </c>
      <c r="R971" s="306">
        <f t="shared" ca="1" si="455"/>
        <v>0</v>
      </c>
      <c r="S971" s="307">
        <f t="shared" ca="1" si="456"/>
        <v>3.0549999999999997</v>
      </c>
      <c r="T971" s="304">
        <f t="shared" ca="1" si="436"/>
        <v>29.969549999999998</v>
      </c>
      <c r="U971" s="311">
        <f t="shared" ca="1" si="437"/>
        <v>0</v>
      </c>
      <c r="V971" s="306">
        <f t="shared" ca="1" si="438"/>
        <v>1.2265824707428168</v>
      </c>
      <c r="W971" s="304">
        <f t="shared" ca="1" si="439"/>
        <v>26.575878393020087</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1.0789586671296405</v>
      </c>
      <c r="AH971" s="304">
        <f t="shared" ca="1" si="463"/>
        <v>-8.6991146949125291</v>
      </c>
    </row>
    <row r="972" spans="1:34" x14ac:dyDescent="0.2">
      <c r="A972" s="347">
        <f t="shared" ca="1" si="441"/>
        <v>1E-4</v>
      </c>
      <c r="B972" s="304">
        <f t="shared" ca="1" si="442"/>
        <v>31.959100000000024</v>
      </c>
      <c r="D972" s="306">
        <f t="shared" ca="1" si="443"/>
        <v>-0.70125461465154926</v>
      </c>
      <c r="E972" s="307">
        <f t="shared" ca="1" si="444"/>
        <v>-1.1391689483138201</v>
      </c>
      <c r="F972" s="304">
        <f t="shared" ca="1" si="445"/>
        <v>1.3377084612771601</v>
      </c>
      <c r="G972" s="306">
        <f t="shared" ca="1" si="446"/>
        <v>8.2919113119208863</v>
      </c>
      <c r="H972" s="307">
        <f t="shared" ca="1" si="447"/>
        <v>-102.52830927570375</v>
      </c>
      <c r="I972" s="304">
        <f t="shared" ca="1" si="448"/>
        <v>102.86306429491162</v>
      </c>
      <c r="J972" s="306">
        <f t="shared" ca="1" si="449"/>
        <v>706.74279346460708</v>
      </c>
      <c r="K972" s="307">
        <f t="shared" ca="1" si="450"/>
        <v>-12.920042821708652</v>
      </c>
      <c r="L972" s="304">
        <f t="shared" ca="1" si="435"/>
        <v>706.86087996201275</v>
      </c>
      <c r="M972" s="306">
        <f t="shared" ca="1" si="451"/>
        <v>-1.4900976028007293</v>
      </c>
      <c r="N972" s="304">
        <f t="shared" ca="1" si="452"/>
        <v>-85.376303703043106</v>
      </c>
      <c r="P972" s="310">
        <f t="shared" ca="1" si="453"/>
        <v>23</v>
      </c>
      <c r="Q972" s="304">
        <f t="shared" ca="1" si="454"/>
        <v>0</v>
      </c>
      <c r="R972" s="306">
        <f t="shared" ca="1" si="455"/>
        <v>0</v>
      </c>
      <c r="S972" s="307">
        <f t="shared" ca="1" si="456"/>
        <v>3.0549999999999997</v>
      </c>
      <c r="T972" s="304">
        <f t="shared" ca="1" si="436"/>
        <v>29.969549999999998</v>
      </c>
      <c r="U972" s="311">
        <f t="shared" ca="1" si="437"/>
        <v>0</v>
      </c>
      <c r="V972" s="306">
        <f t="shared" ca="1" si="438"/>
        <v>1.2265837283375565</v>
      </c>
      <c r="W972" s="304">
        <f t="shared" ca="1" si="439"/>
        <v>26.575961391940993</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1.0789321065055102</v>
      </c>
      <c r="AH972" s="304">
        <f t="shared" ca="1" si="463"/>
        <v>-8.6991418635090305</v>
      </c>
    </row>
    <row r="973" spans="1:34" x14ac:dyDescent="0.2">
      <c r="A973" s="347">
        <f t="shared" ca="1" si="441"/>
        <v>1E-4</v>
      </c>
      <c r="B973" s="304">
        <f t="shared" ca="1" si="442"/>
        <v>31.959200000000024</v>
      </c>
      <c r="D973" s="306">
        <f t="shared" ca="1" si="443"/>
        <v>-0.70125013864765862</v>
      </c>
      <c r="E973" s="307">
        <f t="shared" ca="1" si="444"/>
        <v>-1.1391413293901405</v>
      </c>
      <c r="F973" s="304">
        <f t="shared" ca="1" si="445"/>
        <v>1.3376825951166806</v>
      </c>
      <c r="G973" s="306">
        <f t="shared" ca="1" si="446"/>
        <v>8.2918411869070212</v>
      </c>
      <c r="H973" s="307">
        <f t="shared" ca="1" si="447"/>
        <v>-102.52842318983669</v>
      </c>
      <c r="I973" s="304">
        <f t="shared" ca="1" si="448"/>
        <v>102.86317218549664</v>
      </c>
      <c r="J973" s="306">
        <f t="shared" ca="1" si="449"/>
        <v>706.74279346460708</v>
      </c>
      <c r="K973" s="307">
        <f t="shared" ca="1" si="450"/>
        <v>-12.930295658331929</v>
      </c>
      <c r="L973" s="304">
        <f t="shared" ca="1" si="435"/>
        <v>706.86106743826838</v>
      </c>
      <c r="M973" s="306">
        <f t="shared" ca="1" si="451"/>
        <v>-1.4900983715846381</v>
      </c>
      <c r="N973" s="304">
        <f t="shared" ca="1" si="452"/>
        <v>-85.376347751116441</v>
      </c>
      <c r="P973" s="310">
        <f t="shared" ca="1" si="453"/>
        <v>23</v>
      </c>
      <c r="Q973" s="304">
        <f t="shared" ca="1" si="454"/>
        <v>0</v>
      </c>
      <c r="R973" s="306">
        <f t="shared" ca="1" si="455"/>
        <v>0</v>
      </c>
      <c r="S973" s="307">
        <f t="shared" ca="1" si="456"/>
        <v>3.0549999999999997</v>
      </c>
      <c r="T973" s="304">
        <f t="shared" ca="1" si="436"/>
        <v>29.969549999999998</v>
      </c>
      <c r="U973" s="311">
        <f t="shared" ca="1" si="437"/>
        <v>0</v>
      </c>
      <c r="V973" s="306">
        <f t="shared" ca="1" si="438"/>
        <v>1.2265849859349833</v>
      </c>
      <c r="W973" s="304">
        <f t="shared" ca="1" si="439"/>
        <v>26.576044389720472</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1.0789055462428028</v>
      </c>
      <c r="AH973" s="304">
        <f t="shared" ca="1" si="463"/>
        <v>-8.6991690317319126</v>
      </c>
    </row>
    <row r="974" spans="1:34" x14ac:dyDescent="0.2">
      <c r="A974" s="347">
        <f t="shared" ca="1" si="441"/>
        <v>1E-4</v>
      </c>
      <c r="B974" s="304">
        <f t="shared" ca="1" si="442"/>
        <v>31.959300000000024</v>
      </c>
      <c r="D974" s="306">
        <f t="shared" ca="1" si="443"/>
        <v>-0.70124566264195531</v>
      </c>
      <c r="E974" s="307">
        <f t="shared" ca="1" si="444"/>
        <v>-1.1391137108463187</v>
      </c>
      <c r="F974" s="304">
        <f t="shared" ca="1" si="445"/>
        <v>1.3376567293637878</v>
      </c>
      <c r="G974" s="306">
        <f t="shared" ca="1" si="446"/>
        <v>8.2917710623407572</v>
      </c>
      <c r="H974" s="307">
        <f t="shared" ca="1" si="447"/>
        <v>-102.52853710120777</v>
      </c>
      <c r="I974" s="304">
        <f t="shared" ca="1" si="448"/>
        <v>102.86328007342567</v>
      </c>
      <c r="J974" s="306">
        <f t="shared" ca="1" si="449"/>
        <v>706.74279346460708</v>
      </c>
      <c r="K974" s="307">
        <f t="shared" ca="1" si="450"/>
        <v>-12.940548506346481</v>
      </c>
      <c r="L974" s="304">
        <f t="shared" ca="1" si="435"/>
        <v>706.86125506339738</v>
      </c>
      <c r="M974" s="306">
        <f t="shared" ca="1" si="451"/>
        <v>-1.4900991403604325</v>
      </c>
      <c r="N974" s="304">
        <f t="shared" ca="1" si="452"/>
        <v>-85.376391798724853</v>
      </c>
      <c r="P974" s="310">
        <f t="shared" ca="1" si="453"/>
        <v>23</v>
      </c>
      <c r="Q974" s="304">
        <f t="shared" ca="1" si="454"/>
        <v>0</v>
      </c>
      <c r="R974" s="306">
        <f t="shared" ca="1" si="455"/>
        <v>0</v>
      </c>
      <c r="S974" s="307">
        <f t="shared" ca="1" si="456"/>
        <v>3.0549999999999997</v>
      </c>
      <c r="T974" s="304">
        <f t="shared" ca="1" si="436"/>
        <v>29.969549999999998</v>
      </c>
      <c r="U974" s="311">
        <f t="shared" ca="1" si="437"/>
        <v>0</v>
      </c>
      <c r="V974" s="306">
        <f t="shared" ca="1" si="438"/>
        <v>1.226586243535098</v>
      </c>
      <c r="W974" s="304">
        <f t="shared" ca="1" si="439"/>
        <v>26.576127386358575</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1.0788789863415236</v>
      </c>
      <c r="AH974" s="304">
        <f t="shared" ca="1" si="463"/>
        <v>-8.69919619958117</v>
      </c>
    </row>
    <row r="975" spans="1:34" x14ac:dyDescent="0.2">
      <c r="A975" s="347">
        <f t="shared" ca="1" si="441"/>
        <v>1E-4</v>
      </c>
      <c r="B975" s="304">
        <f t="shared" ca="1" si="442"/>
        <v>31.959400000000024</v>
      </c>
      <c r="D975" s="306">
        <f t="shared" ca="1" si="443"/>
        <v>-0.70124118663444368</v>
      </c>
      <c r="E975" s="307">
        <f t="shared" ca="1" si="444"/>
        <v>-1.1390860926823372</v>
      </c>
      <c r="F975" s="304">
        <f t="shared" ca="1" si="445"/>
        <v>1.3376308640184693</v>
      </c>
      <c r="G975" s="306">
        <f t="shared" ca="1" si="446"/>
        <v>8.2917009382220943</v>
      </c>
      <c r="H975" s="307">
        <f t="shared" ca="1" si="447"/>
        <v>-102.52865100981704</v>
      </c>
      <c r="I975" s="304">
        <f t="shared" ca="1" si="448"/>
        <v>102.86338795869875</v>
      </c>
      <c r="J975" s="306">
        <f t="shared" ca="1" si="449"/>
        <v>706.74279346460708</v>
      </c>
      <c r="K975" s="307">
        <f t="shared" ca="1" si="450"/>
        <v>-12.950801365752032</v>
      </c>
      <c r="L975" s="304">
        <f t="shared" ca="1" si="435"/>
        <v>706.86144283740032</v>
      </c>
      <c r="M975" s="306">
        <f t="shared" ca="1" si="451"/>
        <v>-1.4900999091281124</v>
      </c>
      <c r="N975" s="304">
        <f t="shared" ca="1" si="452"/>
        <v>-85.376435845868329</v>
      </c>
      <c r="P975" s="310">
        <f t="shared" ca="1" si="453"/>
        <v>23</v>
      </c>
      <c r="Q975" s="304">
        <f t="shared" ca="1" si="454"/>
        <v>0</v>
      </c>
      <c r="R975" s="306">
        <f t="shared" ca="1" si="455"/>
        <v>0</v>
      </c>
      <c r="S975" s="307">
        <f t="shared" ca="1" si="456"/>
        <v>3.0549999999999997</v>
      </c>
      <c r="T975" s="304">
        <f t="shared" ca="1" si="436"/>
        <v>29.969549999999998</v>
      </c>
      <c r="U975" s="311">
        <f t="shared" ca="1" si="437"/>
        <v>0</v>
      </c>
      <c r="V975" s="306">
        <f t="shared" ca="1" si="438"/>
        <v>1.2265875011378997</v>
      </c>
      <c r="W975" s="304">
        <f t="shared" ca="1" si="439"/>
        <v>26.576210381855265</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1.0788524268016584</v>
      </c>
      <c r="AH975" s="304">
        <f t="shared" ca="1" si="463"/>
        <v>-8.6992233670568169</v>
      </c>
    </row>
    <row r="976" spans="1:34" x14ac:dyDescent="0.2">
      <c r="A976" s="347">
        <f t="shared" ca="1" si="441"/>
        <v>1E-4</v>
      </c>
      <c r="B976" s="304">
        <f t="shared" ca="1" si="442"/>
        <v>31.959500000000023</v>
      </c>
      <c r="D976" s="306">
        <f t="shared" ca="1" si="443"/>
        <v>-0.7012367106251246</v>
      </c>
      <c r="E976" s="307">
        <f t="shared" ca="1" si="444"/>
        <v>-1.1390584748982082</v>
      </c>
      <c r="F976" s="304">
        <f t="shared" ca="1" si="445"/>
        <v>1.3376049990807364</v>
      </c>
      <c r="G976" s="306">
        <f t="shared" ca="1" si="446"/>
        <v>8.2916308145510325</v>
      </c>
      <c r="H976" s="307">
        <f t="shared" ca="1" si="447"/>
        <v>-102.52876491566452</v>
      </c>
      <c r="I976" s="304">
        <f t="shared" ca="1" si="448"/>
        <v>102.8634958413159</v>
      </c>
      <c r="J976" s="306">
        <f t="shared" ca="1" si="449"/>
        <v>706.74279346460708</v>
      </c>
      <c r="K976" s="307">
        <f t="shared" ca="1" si="450"/>
        <v>-12.961054236548305</v>
      </c>
      <c r="L976" s="304">
        <f t="shared" ca="1" si="435"/>
        <v>706.86163076027754</v>
      </c>
      <c r="M976" s="306">
        <f t="shared" ca="1" si="451"/>
        <v>-1.4901006778876784</v>
      </c>
      <c r="N976" s="304">
        <f t="shared" ca="1" si="452"/>
        <v>-85.376479892546925</v>
      </c>
      <c r="P976" s="310">
        <f t="shared" ca="1" si="453"/>
        <v>23</v>
      </c>
      <c r="Q976" s="304">
        <f t="shared" ca="1" si="454"/>
        <v>0</v>
      </c>
      <c r="R976" s="306">
        <f t="shared" ca="1" si="455"/>
        <v>0</v>
      </c>
      <c r="S976" s="307">
        <f t="shared" ca="1" si="456"/>
        <v>3.0549999999999997</v>
      </c>
      <c r="T976" s="304">
        <f t="shared" ca="1" si="436"/>
        <v>29.969549999999998</v>
      </c>
      <c r="U976" s="311">
        <f t="shared" ca="1" si="437"/>
        <v>0</v>
      </c>
      <c r="V976" s="306">
        <f t="shared" ca="1" si="438"/>
        <v>1.2265887587433895</v>
      </c>
      <c r="W976" s="304">
        <f t="shared" ca="1" si="439"/>
        <v>26.576293376210582</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1.0788258676232161</v>
      </c>
      <c r="AH976" s="304">
        <f t="shared" ca="1" si="463"/>
        <v>-8.6992505341588444</v>
      </c>
    </row>
    <row r="977" spans="1:34" x14ac:dyDescent="0.2">
      <c r="A977" s="347">
        <f t="shared" ca="1" si="441"/>
        <v>1E-4</v>
      </c>
      <c r="B977" s="304">
        <f t="shared" ca="1" si="442"/>
        <v>31.959600000000023</v>
      </c>
      <c r="D977" s="306">
        <f t="shared" ca="1" si="443"/>
        <v>-0.70123223461399642</v>
      </c>
      <c r="E977" s="307">
        <f t="shared" ca="1" si="444"/>
        <v>-1.1390308574939212</v>
      </c>
      <c r="F977" s="304">
        <f t="shared" ca="1" si="445"/>
        <v>1.3375791345505792</v>
      </c>
      <c r="G977" s="306">
        <f t="shared" ca="1" si="446"/>
        <v>8.2915606913275717</v>
      </c>
      <c r="H977" s="307">
        <f t="shared" ca="1" si="447"/>
        <v>-102.52887881875027</v>
      </c>
      <c r="I977" s="304">
        <f t="shared" ca="1" si="448"/>
        <v>102.86360372127717</v>
      </c>
      <c r="J977" s="306">
        <f t="shared" ca="1" si="449"/>
        <v>706.74279346460708</v>
      </c>
      <c r="K977" s="307">
        <f t="shared" ca="1" si="450"/>
        <v>-12.971307118735027</v>
      </c>
      <c r="L977" s="304">
        <f t="shared" ca="1" si="435"/>
        <v>706.86181883202948</v>
      </c>
      <c r="M977" s="306">
        <f t="shared" ca="1" si="451"/>
        <v>-1.4901014466391305</v>
      </c>
      <c r="N977" s="304">
        <f t="shared" ca="1" si="452"/>
        <v>-85.376523938760627</v>
      </c>
      <c r="P977" s="310">
        <f t="shared" ca="1" si="453"/>
        <v>23</v>
      </c>
      <c r="Q977" s="304">
        <f t="shared" ca="1" si="454"/>
        <v>0</v>
      </c>
      <c r="R977" s="306">
        <f t="shared" ca="1" si="455"/>
        <v>0</v>
      </c>
      <c r="S977" s="307">
        <f t="shared" ca="1" si="456"/>
        <v>3.0549999999999997</v>
      </c>
      <c r="T977" s="304">
        <f t="shared" ca="1" si="436"/>
        <v>29.969549999999998</v>
      </c>
      <c r="U977" s="311">
        <f t="shared" ca="1" si="437"/>
        <v>0</v>
      </c>
      <c r="V977" s="306">
        <f t="shared" ca="1" si="438"/>
        <v>1.2265900163515664</v>
      </c>
      <c r="W977" s="304">
        <f t="shared" ca="1" si="439"/>
        <v>26.576376369424537</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1.0787993088061913</v>
      </c>
      <c r="AH977" s="304">
        <f t="shared" ca="1" si="463"/>
        <v>-8.6992777008872615</v>
      </c>
    </row>
    <row r="978" spans="1:34" x14ac:dyDescent="0.2">
      <c r="A978" s="347">
        <f t="shared" ca="1" si="441"/>
        <v>1E-4</v>
      </c>
      <c r="B978" s="304">
        <f t="shared" ca="1" si="442"/>
        <v>31.959700000000023</v>
      </c>
      <c r="D978" s="306">
        <f t="shared" ca="1" si="443"/>
        <v>-0.70122775860106124</v>
      </c>
      <c r="E978" s="307">
        <f t="shared" ca="1" si="444"/>
        <v>-1.139003240469469</v>
      </c>
      <c r="F978" s="304">
        <f t="shared" ca="1" si="445"/>
        <v>1.3375532704279929</v>
      </c>
      <c r="G978" s="306">
        <f t="shared" ca="1" si="446"/>
        <v>8.291490568551712</v>
      </c>
      <c r="H978" s="307">
        <f t="shared" ca="1" si="447"/>
        <v>-102.52899271907432</v>
      </c>
      <c r="I978" s="304">
        <f t="shared" ca="1" si="448"/>
        <v>102.8637115985826</v>
      </c>
      <c r="J978" s="306">
        <f t="shared" ca="1" si="449"/>
        <v>706.74279346460708</v>
      </c>
      <c r="K978" s="307">
        <f t="shared" ca="1" si="450"/>
        <v>-12.981560012311919</v>
      </c>
      <c r="L978" s="304">
        <f t="shared" ca="1" si="435"/>
        <v>706.86200705265628</v>
      </c>
      <c r="M978" s="306">
        <f t="shared" ca="1" si="451"/>
        <v>-1.4901022153824686</v>
      </c>
      <c r="N978" s="304">
        <f t="shared" ca="1" si="452"/>
        <v>-85.376567984509421</v>
      </c>
      <c r="P978" s="310">
        <f t="shared" ca="1" si="453"/>
        <v>23</v>
      </c>
      <c r="Q978" s="304">
        <f t="shared" ca="1" si="454"/>
        <v>0</v>
      </c>
      <c r="R978" s="306">
        <f t="shared" ca="1" si="455"/>
        <v>0</v>
      </c>
      <c r="S978" s="307">
        <f t="shared" ca="1" si="456"/>
        <v>3.0549999999999997</v>
      </c>
      <c r="T978" s="304">
        <f t="shared" ca="1" si="436"/>
        <v>29.969549999999998</v>
      </c>
      <c r="U978" s="311">
        <f t="shared" ca="1" si="437"/>
        <v>0</v>
      </c>
      <c r="V978" s="306">
        <f t="shared" ca="1" si="438"/>
        <v>1.2265912739624301</v>
      </c>
      <c r="W978" s="304">
        <f t="shared" ca="1" si="439"/>
        <v>26.576459361497115</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1.0787727503505735</v>
      </c>
      <c r="AH978" s="304">
        <f t="shared" ca="1" si="463"/>
        <v>-8.6993048672420752</v>
      </c>
    </row>
    <row r="979" spans="1:34" x14ac:dyDescent="0.2">
      <c r="A979" s="347">
        <f t="shared" ca="1" si="441"/>
        <v>1E-4</v>
      </c>
      <c r="B979" s="304">
        <f t="shared" ca="1" si="442"/>
        <v>31.959800000000023</v>
      </c>
      <c r="D979" s="306">
        <f t="shared" ca="1" si="443"/>
        <v>-0.70122328258632016</v>
      </c>
      <c r="E979" s="307">
        <f t="shared" ca="1" si="444"/>
        <v>-1.138975623824857</v>
      </c>
      <c r="F979" s="304">
        <f t="shared" ca="1" si="445"/>
        <v>1.3375274067129825</v>
      </c>
      <c r="G979" s="306">
        <f t="shared" ca="1" si="446"/>
        <v>8.2914204462234533</v>
      </c>
      <c r="H979" s="307">
        <f t="shared" ca="1" si="447"/>
        <v>-102.52910661663671</v>
      </c>
      <c r="I979" s="304">
        <f t="shared" ca="1" si="448"/>
        <v>102.86381947323224</v>
      </c>
      <c r="J979" s="306">
        <f t="shared" ca="1" si="449"/>
        <v>706.74279346460708</v>
      </c>
      <c r="K979" s="307">
        <f t="shared" ca="1" si="450"/>
        <v>-12.991812917278704</v>
      </c>
      <c r="L979" s="304">
        <f t="shared" ca="1" si="435"/>
        <v>706.86219542215849</v>
      </c>
      <c r="M979" s="306">
        <f t="shared" ca="1" si="451"/>
        <v>-1.4901029841176929</v>
      </c>
      <c r="N979" s="304">
        <f t="shared" ca="1" si="452"/>
        <v>-85.37661202979335</v>
      </c>
      <c r="P979" s="310">
        <f t="shared" ca="1" si="453"/>
        <v>23</v>
      </c>
      <c r="Q979" s="304">
        <f t="shared" ca="1" si="454"/>
        <v>0</v>
      </c>
      <c r="R979" s="306">
        <f t="shared" ca="1" si="455"/>
        <v>0</v>
      </c>
      <c r="S979" s="307">
        <f t="shared" ca="1" si="456"/>
        <v>3.0549999999999997</v>
      </c>
      <c r="T979" s="304">
        <f t="shared" ca="1" si="436"/>
        <v>29.969549999999998</v>
      </c>
      <c r="U979" s="311">
        <f t="shared" ca="1" si="437"/>
        <v>0</v>
      </c>
      <c r="V979" s="306">
        <f t="shared" ca="1" si="438"/>
        <v>1.2265925315759818</v>
      </c>
      <c r="W979" s="304">
        <f t="shared" ca="1" si="439"/>
        <v>26.576542352428369</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1.0787461922563715</v>
      </c>
      <c r="AH979" s="304">
        <f t="shared" ca="1" si="463"/>
        <v>-8.6993320332232784</v>
      </c>
    </row>
    <row r="980" spans="1:34" x14ac:dyDescent="0.2">
      <c r="A980" s="347">
        <f t="shared" ca="1" si="441"/>
        <v>1E-4</v>
      </c>
      <c r="B980" s="304">
        <f t="shared" ca="1" si="442"/>
        <v>31.959900000000022</v>
      </c>
      <c r="D980" s="306">
        <f t="shared" ca="1" si="443"/>
        <v>-0.7012188065697742</v>
      </c>
      <c r="E980" s="307">
        <f t="shared" ca="1" si="444"/>
        <v>-1.1389480075600691</v>
      </c>
      <c r="F980" s="304">
        <f t="shared" ca="1" si="445"/>
        <v>1.3375015434055355</v>
      </c>
      <c r="G980" s="306">
        <f t="shared" ca="1" si="446"/>
        <v>8.2913503243427957</v>
      </c>
      <c r="H980" s="307">
        <f t="shared" ca="1" si="447"/>
        <v>-102.52922051143747</v>
      </c>
      <c r="I980" s="304">
        <f t="shared" ca="1" si="448"/>
        <v>102.86392734522607</v>
      </c>
      <c r="J980" s="306">
        <f t="shared" ca="1" si="449"/>
        <v>706.74279346460708</v>
      </c>
      <c r="K980" s="307">
        <f t="shared" ca="1" si="450"/>
        <v>-13.002065833635108</v>
      </c>
      <c r="L980" s="304">
        <f t="shared" ca="1" si="435"/>
        <v>706.86238394053657</v>
      </c>
      <c r="M980" s="306">
        <f t="shared" ca="1" si="451"/>
        <v>-1.4901037528448038</v>
      </c>
      <c r="N980" s="304">
        <f t="shared" ca="1" si="452"/>
        <v>-85.376656074612399</v>
      </c>
      <c r="P980" s="310">
        <f t="shared" ca="1" si="453"/>
        <v>23</v>
      </c>
      <c r="Q980" s="304">
        <f t="shared" ca="1" si="454"/>
        <v>0</v>
      </c>
      <c r="R980" s="306">
        <f t="shared" ca="1" si="455"/>
        <v>0</v>
      </c>
      <c r="S980" s="307">
        <f t="shared" ca="1" si="456"/>
        <v>3.0549999999999997</v>
      </c>
      <c r="T980" s="304">
        <f t="shared" ca="1" si="436"/>
        <v>29.969549999999998</v>
      </c>
      <c r="U980" s="311">
        <f t="shared" ca="1" si="437"/>
        <v>0</v>
      </c>
      <c r="V980" s="306">
        <f t="shared" ca="1" si="438"/>
        <v>1.2265937891922207</v>
      </c>
      <c r="W980" s="304">
        <f t="shared" ca="1" si="439"/>
        <v>26.576625342218261</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1.0787196345235674</v>
      </c>
      <c r="AH980" s="304">
        <f t="shared" ca="1" si="463"/>
        <v>-8.6993591988308907</v>
      </c>
    </row>
    <row r="981" spans="1:34" x14ac:dyDescent="0.2">
      <c r="A981" s="347">
        <f t="shared" ca="1" si="441"/>
        <v>1E-4</v>
      </c>
      <c r="B981" s="304">
        <f t="shared" ca="1" si="442"/>
        <v>31.960000000000022</v>
      </c>
      <c r="D981" s="306">
        <f t="shared" ca="1" si="443"/>
        <v>-0.7012143305514219</v>
      </c>
      <c r="E981" s="307">
        <f t="shared" ca="1" si="444"/>
        <v>-1.1389203916751178</v>
      </c>
      <c r="F981" s="304">
        <f t="shared" ca="1" si="445"/>
        <v>1.3374756805056616</v>
      </c>
      <c r="G981" s="306">
        <f t="shared" ca="1" si="446"/>
        <v>8.291280202909741</v>
      </c>
      <c r="H981" s="307">
        <f t="shared" ca="1" si="447"/>
        <v>-102.52933440347664</v>
      </c>
      <c r="I981" s="304">
        <f t="shared" ca="1" si="448"/>
        <v>102.86403521456418</v>
      </c>
      <c r="J981" s="306">
        <f t="shared" ca="1" si="449"/>
        <v>706.74279346460708</v>
      </c>
      <c r="K981" s="307">
        <f t="shared" ca="1" si="450"/>
        <v>-13.012318761380854</v>
      </c>
      <c r="L981" s="304">
        <f t="shared" ca="1" si="435"/>
        <v>706.86257260779064</v>
      </c>
      <c r="M981" s="306">
        <f t="shared" ca="1" si="451"/>
        <v>-1.4901045215638011</v>
      </c>
      <c r="N981" s="304">
        <f t="shared" ca="1" si="452"/>
        <v>-85.376700118966568</v>
      </c>
      <c r="P981" s="310">
        <f t="shared" ca="1" si="453"/>
        <v>23</v>
      </c>
      <c r="Q981" s="304">
        <f t="shared" ca="1" si="454"/>
        <v>0</v>
      </c>
      <c r="R981" s="306">
        <f t="shared" ca="1" si="455"/>
        <v>0</v>
      </c>
      <c r="S981" s="307">
        <f t="shared" ca="1" si="456"/>
        <v>3.0549999999999997</v>
      </c>
      <c r="T981" s="304">
        <f t="shared" ca="1" si="436"/>
        <v>29.969549999999998</v>
      </c>
      <c r="U981" s="311">
        <f t="shared" ca="1" si="437"/>
        <v>0</v>
      </c>
      <c r="V981" s="306">
        <f t="shared" ca="1" si="438"/>
        <v>1.2265950468111466</v>
      </c>
      <c r="W981" s="304">
        <f t="shared" ca="1" si="439"/>
        <v>26.576708330866829</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1.0786930771521721</v>
      </c>
      <c r="AH981" s="304">
        <f t="shared" ca="1" si="463"/>
        <v>-8.6993863640648978</v>
      </c>
    </row>
    <row r="982" spans="1:34" x14ac:dyDescent="0.2">
      <c r="A982" s="347">
        <f t="shared" ca="1" si="441"/>
        <v>1E-4</v>
      </c>
      <c r="B982" s="304">
        <f t="shared" ca="1" si="442"/>
        <v>31.960100000000022</v>
      </c>
      <c r="D982" s="306">
        <f t="shared" ca="1" si="443"/>
        <v>-0.70120985453126572</v>
      </c>
      <c r="E982" s="307">
        <f t="shared" ca="1" si="444"/>
        <v>-1.1388927761699907</v>
      </c>
      <c r="F982" s="304">
        <f t="shared" ca="1" si="445"/>
        <v>1.3374498180133516</v>
      </c>
      <c r="G982" s="306">
        <f t="shared" ca="1" si="446"/>
        <v>8.2912100819242873</v>
      </c>
      <c r="H982" s="307">
        <f t="shared" ca="1" si="447"/>
        <v>-102.52944829275425</v>
      </c>
      <c r="I982" s="304">
        <f t="shared" ca="1" si="448"/>
        <v>102.8641430812466</v>
      </c>
      <c r="J982" s="306">
        <f t="shared" ca="1" si="449"/>
        <v>706.74279346460708</v>
      </c>
      <c r="K982" s="307">
        <f t="shared" ca="1" si="450"/>
        <v>-13.022571700515666</v>
      </c>
      <c r="L982" s="304">
        <f t="shared" ca="1" si="435"/>
        <v>706.86276142392114</v>
      </c>
      <c r="M982" s="306">
        <f t="shared" ca="1" si="451"/>
        <v>-1.490105290274685</v>
      </c>
      <c r="N982" s="304">
        <f t="shared" ca="1" si="452"/>
        <v>-85.376744162855886</v>
      </c>
      <c r="P982" s="310">
        <f t="shared" ca="1" si="453"/>
        <v>23</v>
      </c>
      <c r="Q982" s="304">
        <f t="shared" ca="1" si="454"/>
        <v>0</v>
      </c>
      <c r="R982" s="306">
        <f t="shared" ca="1" si="455"/>
        <v>0</v>
      </c>
      <c r="S982" s="307">
        <f t="shared" ca="1" si="456"/>
        <v>3.0549999999999997</v>
      </c>
      <c r="T982" s="304">
        <f t="shared" ca="1" si="436"/>
        <v>29.969549999999998</v>
      </c>
      <c r="U982" s="311">
        <f t="shared" ca="1" si="437"/>
        <v>0</v>
      </c>
      <c r="V982" s="306">
        <f t="shared" ca="1" si="438"/>
        <v>1.2265963044327599</v>
      </c>
      <c r="W982" s="304">
        <f t="shared" ca="1" si="439"/>
        <v>26.576791318374088</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1.0786665201421783</v>
      </c>
      <c r="AH982" s="304">
        <f t="shared" ca="1" si="463"/>
        <v>-8.6994135289253123</v>
      </c>
    </row>
    <row r="983" spans="1:34" x14ac:dyDescent="0.2">
      <c r="A983" s="347">
        <f t="shared" ca="1" si="441"/>
        <v>1E-4</v>
      </c>
      <c r="B983" s="304">
        <f t="shared" ca="1" si="442"/>
        <v>31.960200000000022</v>
      </c>
      <c r="D983" s="306">
        <f t="shared" ca="1" si="443"/>
        <v>-0.70120537850930775</v>
      </c>
      <c r="E983" s="307">
        <f t="shared" ca="1" si="444"/>
        <v>-1.1388651610446789</v>
      </c>
      <c r="F983" s="304">
        <f t="shared" ca="1" si="445"/>
        <v>1.3374239559285994</v>
      </c>
      <c r="G983" s="306">
        <f t="shared" ca="1" si="446"/>
        <v>8.2911399613864365</v>
      </c>
      <c r="H983" s="307">
        <f t="shared" ca="1" si="447"/>
        <v>-102.52956217927036</v>
      </c>
      <c r="I983" s="304">
        <f t="shared" ca="1" si="448"/>
        <v>102.86425094527333</v>
      </c>
      <c r="J983" s="306">
        <f t="shared" ca="1" si="449"/>
        <v>706.74279346460708</v>
      </c>
      <c r="K983" s="307">
        <f t="shared" ca="1" si="450"/>
        <v>-13.032824651039267</v>
      </c>
      <c r="L983" s="304">
        <f t="shared" ca="1" si="435"/>
        <v>706.86295038892865</v>
      </c>
      <c r="M983" s="306">
        <f t="shared" ca="1" si="451"/>
        <v>-1.4901060589774555</v>
      </c>
      <c r="N983" s="304">
        <f t="shared" ca="1" si="452"/>
        <v>-85.376788206280338</v>
      </c>
      <c r="P983" s="310">
        <f t="shared" ca="1" si="453"/>
        <v>23</v>
      </c>
      <c r="Q983" s="304">
        <f t="shared" ca="1" si="454"/>
        <v>0</v>
      </c>
      <c r="R983" s="306">
        <f t="shared" ca="1" si="455"/>
        <v>0</v>
      </c>
      <c r="S983" s="307">
        <f t="shared" ca="1" si="456"/>
        <v>3.0549999999999997</v>
      </c>
      <c r="T983" s="304">
        <f t="shared" ca="1" si="436"/>
        <v>29.969549999999998</v>
      </c>
      <c r="U983" s="311">
        <f t="shared" ca="1" si="437"/>
        <v>0</v>
      </c>
      <c r="V983" s="306">
        <f t="shared" ca="1" si="438"/>
        <v>1.2265975620570604</v>
      </c>
      <c r="W983" s="304">
        <f t="shared" ca="1" si="439"/>
        <v>26.57687430474002</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1.0786399634935755</v>
      </c>
      <c r="AH983" s="304">
        <f t="shared" ca="1" si="463"/>
        <v>-8.6994406934121411</v>
      </c>
    </row>
    <row r="984" spans="1:34" x14ac:dyDescent="0.2">
      <c r="A984" s="347">
        <f t="shared" ca="1" si="441"/>
        <v>1E-4</v>
      </c>
      <c r="B984" s="304">
        <f t="shared" ca="1" si="442"/>
        <v>31.960300000000021</v>
      </c>
      <c r="D984" s="306">
        <f t="shared" ca="1" si="443"/>
        <v>-0.7012009024855469</v>
      </c>
      <c r="E984" s="307">
        <f t="shared" ca="1" si="444"/>
        <v>-1.1388375462991931</v>
      </c>
      <c r="F984" s="304">
        <f t="shared" ca="1" si="445"/>
        <v>1.3373980942514132</v>
      </c>
      <c r="G984" s="306">
        <f t="shared" ca="1" si="446"/>
        <v>8.2910698412961885</v>
      </c>
      <c r="H984" s="307">
        <f t="shared" ca="1" si="447"/>
        <v>-102.52967606302499</v>
      </c>
      <c r="I984" s="304">
        <f t="shared" ca="1" si="448"/>
        <v>102.86435880664445</v>
      </c>
      <c r="J984" s="306">
        <f t="shared" ca="1" si="449"/>
        <v>706.74279346460708</v>
      </c>
      <c r="K984" s="307">
        <f t="shared" ca="1" si="450"/>
        <v>-13.043077612951381</v>
      </c>
      <c r="L984" s="304">
        <f t="shared" ca="1" si="435"/>
        <v>706.86313950281328</v>
      </c>
      <c r="M984" s="306">
        <f t="shared" ca="1" si="451"/>
        <v>-1.4901068276721128</v>
      </c>
      <c r="N984" s="304">
        <f t="shared" ca="1" si="452"/>
        <v>-85.376832249239925</v>
      </c>
      <c r="P984" s="310">
        <f t="shared" ca="1" si="453"/>
        <v>23</v>
      </c>
      <c r="Q984" s="304">
        <f t="shared" ca="1" si="454"/>
        <v>0</v>
      </c>
      <c r="R984" s="306">
        <f t="shared" ca="1" si="455"/>
        <v>0</v>
      </c>
      <c r="S984" s="307">
        <f t="shared" ca="1" si="456"/>
        <v>3.0549999999999997</v>
      </c>
      <c r="T984" s="304">
        <f t="shared" ca="1" si="436"/>
        <v>29.969549999999998</v>
      </c>
      <c r="U984" s="311">
        <f t="shared" ca="1" si="437"/>
        <v>0</v>
      </c>
      <c r="V984" s="306">
        <f t="shared" ca="1" si="438"/>
        <v>1.226598819684048</v>
      </c>
      <c r="W984" s="304">
        <f t="shared" ca="1" si="439"/>
        <v>26.576957289964664</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1.0786134072063724</v>
      </c>
      <c r="AH984" s="304">
        <f t="shared" ca="1" si="463"/>
        <v>-8.6994678575253754</v>
      </c>
    </row>
    <row r="985" spans="1:34" x14ac:dyDescent="0.2">
      <c r="A985" s="347">
        <f t="shared" ca="1" si="441"/>
        <v>1E-4</v>
      </c>
      <c r="B985" s="304">
        <f t="shared" ca="1" si="442"/>
        <v>31.960400000000021</v>
      </c>
      <c r="D985" s="306">
        <f t="shared" ca="1" si="443"/>
        <v>-0.70119642645998614</v>
      </c>
      <c r="E985" s="307">
        <f t="shared" ca="1" si="444"/>
        <v>-1.138809931933519</v>
      </c>
      <c r="F985" s="304">
        <f t="shared" ca="1" si="445"/>
        <v>1.3373722329817832</v>
      </c>
      <c r="G985" s="306">
        <f t="shared" ca="1" si="446"/>
        <v>8.2909997216535434</v>
      </c>
      <c r="H985" s="307">
        <f t="shared" ca="1" si="447"/>
        <v>-102.52978994401819</v>
      </c>
      <c r="I985" s="304">
        <f t="shared" ca="1" si="448"/>
        <v>102.86446666535997</v>
      </c>
      <c r="J985" s="306">
        <f t="shared" ca="1" si="449"/>
        <v>706.74279346460708</v>
      </c>
      <c r="K985" s="307">
        <f t="shared" ca="1" si="450"/>
        <v>-13.053330586251732</v>
      </c>
      <c r="L985" s="304">
        <f t="shared" ca="1" si="435"/>
        <v>706.8633287655756</v>
      </c>
      <c r="M985" s="306">
        <f t="shared" ca="1" si="451"/>
        <v>-1.4901075963586572</v>
      </c>
      <c r="N985" s="304">
        <f t="shared" ca="1" si="452"/>
        <v>-85.376876291734689</v>
      </c>
      <c r="P985" s="310">
        <f t="shared" ca="1" si="453"/>
        <v>23</v>
      </c>
      <c r="Q985" s="304">
        <f t="shared" ca="1" si="454"/>
        <v>0</v>
      </c>
      <c r="R985" s="306">
        <f t="shared" ca="1" si="455"/>
        <v>0</v>
      </c>
      <c r="S985" s="307">
        <f t="shared" ca="1" si="456"/>
        <v>3.0549999999999997</v>
      </c>
      <c r="T985" s="304">
        <f t="shared" ca="1" si="436"/>
        <v>29.969549999999998</v>
      </c>
      <c r="U985" s="311">
        <f t="shared" ca="1" si="437"/>
        <v>0</v>
      </c>
      <c r="V985" s="306">
        <f t="shared" ca="1" si="438"/>
        <v>1.2266000773137229</v>
      </c>
      <c r="W985" s="304">
        <f t="shared" ca="1" si="439"/>
        <v>26.577040274048009</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1.0785868512805585</v>
      </c>
      <c r="AH985" s="304">
        <f t="shared" ca="1" si="463"/>
        <v>-8.6994950212650295</v>
      </c>
    </row>
    <row r="986" spans="1:34" x14ac:dyDescent="0.2">
      <c r="A986" s="347">
        <f t="shared" ca="1" si="441"/>
        <v>1E-4</v>
      </c>
      <c r="B986" s="304">
        <f t="shared" ca="1" si="442"/>
        <v>31.960500000000021</v>
      </c>
      <c r="D986" s="306">
        <f t="shared" ca="1" si="443"/>
        <v>-0.70119195043262239</v>
      </c>
      <c r="E986" s="307">
        <f t="shared" ca="1" si="444"/>
        <v>-1.1387823179476602</v>
      </c>
      <c r="F986" s="304">
        <f t="shared" ca="1" si="445"/>
        <v>1.3373463721197105</v>
      </c>
      <c r="G986" s="306">
        <f t="shared" ca="1" si="446"/>
        <v>8.2909296024584993</v>
      </c>
      <c r="H986" s="307">
        <f t="shared" ca="1" si="447"/>
        <v>-102.52990382224999</v>
      </c>
      <c r="I986" s="304">
        <f t="shared" ca="1" si="448"/>
        <v>102.86457452141994</v>
      </c>
      <c r="J986" s="306">
        <f t="shared" ca="1" si="449"/>
        <v>706.74279346460708</v>
      </c>
      <c r="K986" s="307">
        <f t="shared" ca="1" si="450"/>
        <v>-13.063583570940045</v>
      </c>
      <c r="L986" s="304">
        <f t="shared" ca="1" si="435"/>
        <v>706.86351817721584</v>
      </c>
      <c r="M986" s="306">
        <f t="shared" ca="1" si="451"/>
        <v>-1.4901083650370885</v>
      </c>
      <c r="N986" s="304">
        <f t="shared" ca="1" si="452"/>
        <v>-85.376920333764616</v>
      </c>
      <c r="P986" s="310">
        <f t="shared" ca="1" si="453"/>
        <v>23</v>
      </c>
      <c r="Q986" s="304">
        <f t="shared" ca="1" si="454"/>
        <v>0</v>
      </c>
      <c r="R986" s="306">
        <f t="shared" ca="1" si="455"/>
        <v>0</v>
      </c>
      <c r="S986" s="307">
        <f t="shared" ca="1" si="456"/>
        <v>3.0549999999999997</v>
      </c>
      <c r="T986" s="304">
        <f t="shared" ca="1" si="436"/>
        <v>29.969549999999998</v>
      </c>
      <c r="U986" s="311">
        <f t="shared" ca="1" si="437"/>
        <v>0</v>
      </c>
      <c r="V986" s="306">
        <f t="shared" ca="1" si="438"/>
        <v>1.2266013349460849</v>
      </c>
      <c r="W986" s="304">
        <f t="shared" ca="1" si="439"/>
        <v>26.577123256990092</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1.0785602957161355</v>
      </c>
      <c r="AH986" s="304">
        <f t="shared" ca="1" si="463"/>
        <v>-8.6995221846310997</v>
      </c>
    </row>
    <row r="987" spans="1:34" x14ac:dyDescent="0.2">
      <c r="A987" s="347">
        <f t="shared" ca="1" si="441"/>
        <v>1E-4</v>
      </c>
      <c r="B987" s="304">
        <f t="shared" ca="1" si="442"/>
        <v>31.960600000000021</v>
      </c>
      <c r="D987" s="306">
        <f t="shared" ca="1" si="443"/>
        <v>-0.70118747440346041</v>
      </c>
      <c r="E987" s="307">
        <f t="shared" ca="1" si="444"/>
        <v>-1.1387547043416042</v>
      </c>
      <c r="F987" s="304">
        <f t="shared" ca="1" si="445"/>
        <v>1.3373205116651872</v>
      </c>
      <c r="G987" s="306">
        <f t="shared" ca="1" si="446"/>
        <v>8.2908594837110581</v>
      </c>
      <c r="H987" s="307">
        <f t="shared" ca="1" si="447"/>
        <v>-102.53001769772042</v>
      </c>
      <c r="I987" s="304">
        <f t="shared" ca="1" si="448"/>
        <v>102.86468237482438</v>
      </c>
      <c r="J987" s="306">
        <f t="shared" ca="1" si="449"/>
        <v>706.74279346460708</v>
      </c>
      <c r="K987" s="307">
        <f t="shared" ca="1" si="450"/>
        <v>-13.073836567016043</v>
      </c>
      <c r="L987" s="304">
        <f t="shared" ca="1" si="435"/>
        <v>706.86370773773444</v>
      </c>
      <c r="M987" s="306">
        <f t="shared" ca="1" si="451"/>
        <v>-1.4901091337074071</v>
      </c>
      <c r="N987" s="304">
        <f t="shared" ca="1" si="452"/>
        <v>-85.376964375329706</v>
      </c>
      <c r="P987" s="310">
        <f t="shared" ca="1" si="453"/>
        <v>23</v>
      </c>
      <c r="Q987" s="304">
        <f t="shared" ca="1" si="454"/>
        <v>0</v>
      </c>
      <c r="R987" s="306">
        <f t="shared" ca="1" si="455"/>
        <v>0</v>
      </c>
      <c r="S987" s="307">
        <f t="shared" ca="1" si="456"/>
        <v>3.0549999999999997</v>
      </c>
      <c r="T987" s="304">
        <f t="shared" ca="1" si="436"/>
        <v>29.969549999999998</v>
      </c>
      <c r="U987" s="311">
        <f t="shared" ca="1" si="437"/>
        <v>0</v>
      </c>
      <c r="V987" s="306">
        <f t="shared" ca="1" si="438"/>
        <v>1.2266025925811339</v>
      </c>
      <c r="W987" s="304">
        <f t="shared" ca="1" si="439"/>
        <v>26.577206238790893</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1.078533740513091</v>
      </c>
      <c r="AH987" s="304">
        <f t="shared" ca="1" si="463"/>
        <v>-8.6995493476235985</v>
      </c>
    </row>
    <row r="988" spans="1:34" x14ac:dyDescent="0.2">
      <c r="A988" s="347">
        <f t="shared" ca="1" si="441"/>
        <v>1E-4</v>
      </c>
      <c r="B988" s="304">
        <f t="shared" ca="1" si="442"/>
        <v>31.960700000000021</v>
      </c>
      <c r="D988" s="306">
        <f t="shared" ca="1" si="443"/>
        <v>-0.70118299837249909</v>
      </c>
      <c r="E988" s="307">
        <f t="shared" ca="1" si="444"/>
        <v>-1.1387270911153564</v>
      </c>
      <c r="F988" s="304">
        <f t="shared" ca="1" si="445"/>
        <v>1.3372946516182174</v>
      </c>
      <c r="G988" s="306">
        <f t="shared" ca="1" si="446"/>
        <v>8.2907893654112215</v>
      </c>
      <c r="H988" s="307">
        <f t="shared" ca="1" si="447"/>
        <v>-102.53013157042953</v>
      </c>
      <c r="I988" s="304">
        <f t="shared" ca="1" si="448"/>
        <v>102.86479022557333</v>
      </c>
      <c r="J988" s="306">
        <f t="shared" ca="1" si="449"/>
        <v>706.74279346460708</v>
      </c>
      <c r="K988" s="307">
        <f t="shared" ca="1" si="450"/>
        <v>-13.084089574479451</v>
      </c>
      <c r="L988" s="304">
        <f t="shared" ca="1" si="435"/>
        <v>706.86389744713176</v>
      </c>
      <c r="M988" s="306">
        <f t="shared" ca="1" si="451"/>
        <v>-1.4901099023696127</v>
      </c>
      <c r="N988" s="304">
        <f t="shared" ca="1" si="452"/>
        <v>-85.377008416429959</v>
      </c>
      <c r="P988" s="310">
        <f t="shared" ca="1" si="453"/>
        <v>23</v>
      </c>
      <c r="Q988" s="304">
        <f t="shared" ca="1" si="454"/>
        <v>0</v>
      </c>
      <c r="R988" s="306">
        <f t="shared" ca="1" si="455"/>
        <v>0</v>
      </c>
      <c r="S988" s="307">
        <f t="shared" ca="1" si="456"/>
        <v>3.0549999999999997</v>
      </c>
      <c r="T988" s="304">
        <f t="shared" ca="1" si="436"/>
        <v>29.969549999999998</v>
      </c>
      <c r="U988" s="311">
        <f t="shared" ca="1" si="437"/>
        <v>0</v>
      </c>
      <c r="V988" s="306">
        <f t="shared" ca="1" si="438"/>
        <v>1.2266038502188703</v>
      </c>
      <c r="W988" s="304">
        <f t="shared" ca="1" si="439"/>
        <v>26.577289219450432</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1.0785071856714321</v>
      </c>
      <c r="AH988" s="304">
        <f t="shared" ca="1" si="463"/>
        <v>-8.6995765102425189</v>
      </c>
    </row>
    <row r="989" spans="1:34" x14ac:dyDescent="0.2">
      <c r="A989" s="347">
        <f t="shared" ca="1" si="441"/>
        <v>1E-4</v>
      </c>
      <c r="B989" s="304">
        <f t="shared" ca="1" si="442"/>
        <v>31.96080000000002</v>
      </c>
      <c r="D989" s="306">
        <f t="shared" ca="1" si="443"/>
        <v>-0.70117852233974065</v>
      </c>
      <c r="E989" s="307">
        <f t="shared" ca="1" si="444"/>
        <v>-1.1386994782689115</v>
      </c>
      <c r="F989" s="304">
        <f t="shared" ca="1" si="445"/>
        <v>1.337268791978798</v>
      </c>
      <c r="G989" s="306">
        <f t="shared" ca="1" si="446"/>
        <v>8.2907192475589877</v>
      </c>
      <c r="H989" s="307">
        <f t="shared" ca="1" si="447"/>
        <v>-102.53024544037736</v>
      </c>
      <c r="I989" s="304">
        <f t="shared" ca="1" si="448"/>
        <v>102.86489807366684</v>
      </c>
      <c r="J989" s="306">
        <f t="shared" ca="1" si="449"/>
        <v>706.74279346460708</v>
      </c>
      <c r="K989" s="307">
        <f t="shared" ca="1" si="450"/>
        <v>-13.094342593329992</v>
      </c>
      <c r="L989" s="304">
        <f t="shared" ca="1" si="435"/>
        <v>706.86408730540825</v>
      </c>
      <c r="M989" s="306">
        <f t="shared" ca="1" si="451"/>
        <v>-1.490110671023706</v>
      </c>
      <c r="N989" s="304">
        <f t="shared" ca="1" si="452"/>
        <v>-85.377052457065403</v>
      </c>
      <c r="P989" s="310">
        <f t="shared" ca="1" si="453"/>
        <v>23</v>
      </c>
      <c r="Q989" s="304">
        <f t="shared" ca="1" si="454"/>
        <v>0</v>
      </c>
      <c r="R989" s="306">
        <f t="shared" ca="1" si="455"/>
        <v>0</v>
      </c>
      <c r="S989" s="307">
        <f t="shared" ca="1" si="456"/>
        <v>3.0549999999999997</v>
      </c>
      <c r="T989" s="304">
        <f t="shared" ca="1" si="436"/>
        <v>29.969549999999998</v>
      </c>
      <c r="U989" s="311">
        <f t="shared" ca="1" si="437"/>
        <v>0</v>
      </c>
      <c r="V989" s="306">
        <f t="shared" ca="1" si="438"/>
        <v>1.2266051078592932</v>
      </c>
      <c r="W989" s="304">
        <f t="shared" ca="1" si="439"/>
        <v>26.577372198968714</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1.0784806311911534</v>
      </c>
      <c r="AH989" s="304">
        <f t="shared" ca="1" si="463"/>
        <v>-8.6996036724878678</v>
      </c>
    </row>
    <row r="990" spans="1:34" x14ac:dyDescent="0.2">
      <c r="A990" s="347">
        <f t="shared" ca="1" si="441"/>
        <v>1E-4</v>
      </c>
      <c r="B990" s="304">
        <f t="shared" ca="1" si="442"/>
        <v>31.96090000000002</v>
      </c>
      <c r="D990" s="306">
        <f t="shared" ca="1" si="443"/>
        <v>-0.70117404630518265</v>
      </c>
      <c r="E990" s="307">
        <f t="shared" ca="1" si="444"/>
        <v>-1.1386718658022694</v>
      </c>
      <c r="F990" s="304">
        <f t="shared" ca="1" si="445"/>
        <v>1.3372429327469275</v>
      </c>
      <c r="G990" s="306">
        <f t="shared" ca="1" si="446"/>
        <v>8.2906491301543568</v>
      </c>
      <c r="H990" s="307">
        <f t="shared" ca="1" si="447"/>
        <v>-102.53035930756394</v>
      </c>
      <c r="I990" s="304">
        <f t="shared" ca="1" si="448"/>
        <v>102.86500591910493</v>
      </c>
      <c r="J990" s="306">
        <f t="shared" ca="1" si="449"/>
        <v>706.74279346460708</v>
      </c>
      <c r="K990" s="307">
        <f t="shared" ca="1" si="450"/>
        <v>-13.104595623567389</v>
      </c>
      <c r="L990" s="304">
        <f t="shared" ca="1" si="435"/>
        <v>706.86427731256413</v>
      </c>
      <c r="M990" s="306">
        <f t="shared" ca="1" si="451"/>
        <v>-1.4901114396696866</v>
      </c>
      <c r="N990" s="304">
        <f t="shared" ca="1" si="452"/>
        <v>-85.377096497236039</v>
      </c>
      <c r="P990" s="310">
        <f t="shared" ca="1" si="453"/>
        <v>23</v>
      </c>
      <c r="Q990" s="304">
        <f t="shared" ca="1" si="454"/>
        <v>0</v>
      </c>
      <c r="R990" s="306">
        <f t="shared" ca="1" si="455"/>
        <v>0</v>
      </c>
      <c r="S990" s="307">
        <f t="shared" ca="1" si="456"/>
        <v>3.0549999999999997</v>
      </c>
      <c r="T990" s="304">
        <f t="shared" ca="1" si="436"/>
        <v>29.969549999999998</v>
      </c>
      <c r="U990" s="311">
        <f t="shared" ca="1" si="437"/>
        <v>0</v>
      </c>
      <c r="V990" s="306">
        <f t="shared" ca="1" si="438"/>
        <v>1.2266063655024038</v>
      </c>
      <c r="W990" s="304">
        <f t="shared" ca="1" si="439"/>
        <v>26.577455177345776</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1.0784540770722533</v>
      </c>
      <c r="AH990" s="304">
        <f t="shared" ca="1" si="463"/>
        <v>-8.6996308343596453</v>
      </c>
    </row>
    <row r="991" spans="1:34" x14ac:dyDescent="0.2">
      <c r="A991" s="347">
        <f t="shared" ca="1" si="441"/>
        <v>1E-4</v>
      </c>
      <c r="B991" s="304">
        <f t="shared" ca="1" si="442"/>
        <v>31.96100000000002</v>
      </c>
      <c r="D991" s="306">
        <f t="shared" ca="1" si="443"/>
        <v>-0.70116957026882987</v>
      </c>
      <c r="E991" s="307">
        <f t="shared" ca="1" si="444"/>
        <v>-1.1386442537154142</v>
      </c>
      <c r="F991" s="304">
        <f t="shared" ca="1" si="445"/>
        <v>1.3372170739225955</v>
      </c>
      <c r="G991" s="306">
        <f t="shared" ca="1" si="446"/>
        <v>8.2905790131973305</v>
      </c>
      <c r="H991" s="307">
        <f t="shared" ca="1" si="447"/>
        <v>-102.53047317198931</v>
      </c>
      <c r="I991" s="304">
        <f t="shared" ca="1" si="448"/>
        <v>102.86511376188766</v>
      </c>
      <c r="J991" s="306">
        <f t="shared" ca="1" si="449"/>
        <v>706.74279346460708</v>
      </c>
      <c r="K991" s="307">
        <f t="shared" ca="1" si="450"/>
        <v>-13.114848665191367</v>
      </c>
      <c r="L991" s="304">
        <f t="shared" ca="1" si="435"/>
        <v>706.86446746859974</v>
      </c>
      <c r="M991" s="306">
        <f t="shared" ca="1" si="451"/>
        <v>-1.4901122083075549</v>
      </c>
      <c r="N991" s="304">
        <f t="shared" ca="1" si="452"/>
        <v>-85.377140536941866</v>
      </c>
      <c r="P991" s="310">
        <f t="shared" ca="1" si="453"/>
        <v>23</v>
      </c>
      <c r="Q991" s="304">
        <f t="shared" ca="1" si="454"/>
        <v>0</v>
      </c>
      <c r="R991" s="306">
        <f t="shared" ca="1" si="455"/>
        <v>0</v>
      </c>
      <c r="S991" s="307">
        <f t="shared" ca="1" si="456"/>
        <v>3.0549999999999997</v>
      </c>
      <c r="T991" s="304">
        <f t="shared" ca="1" si="436"/>
        <v>29.969549999999998</v>
      </c>
      <c r="U991" s="311">
        <f t="shared" ca="1" si="437"/>
        <v>0</v>
      </c>
      <c r="V991" s="306">
        <f t="shared" ca="1" si="438"/>
        <v>1.226607623148201</v>
      </c>
      <c r="W991" s="304">
        <f t="shared" ca="1" si="439"/>
        <v>26.5775381545816</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1.0784275233147209</v>
      </c>
      <c r="AH991" s="304">
        <f t="shared" ca="1" si="463"/>
        <v>-8.6996579958578657</v>
      </c>
    </row>
    <row r="992" spans="1:34" x14ac:dyDescent="0.2">
      <c r="A992" s="347">
        <f t="shared" ca="1" si="441"/>
        <v>1E-4</v>
      </c>
      <c r="B992" s="304">
        <f t="shared" ca="1" si="442"/>
        <v>31.96110000000002</v>
      </c>
      <c r="D992" s="306">
        <f t="shared" ca="1" si="443"/>
        <v>-0.70116509423068119</v>
      </c>
      <c r="E992" s="307">
        <f t="shared" ca="1" si="444"/>
        <v>-1.1386166420083548</v>
      </c>
      <c r="F992" s="304">
        <f t="shared" ca="1" si="445"/>
        <v>1.3371912155058088</v>
      </c>
      <c r="G992" s="306">
        <f t="shared" ca="1" si="446"/>
        <v>8.290508896687907</v>
      </c>
      <c r="H992" s="307">
        <f t="shared" ca="1" si="447"/>
        <v>-102.53058703365352</v>
      </c>
      <c r="I992" s="304">
        <f t="shared" ca="1" si="448"/>
        <v>102.86522160201504</v>
      </c>
      <c r="J992" s="306">
        <f t="shared" ca="1" si="449"/>
        <v>706.74279346460708</v>
      </c>
      <c r="K992" s="307">
        <f t="shared" ca="1" si="450"/>
        <v>-13.12510171820165</v>
      </c>
      <c r="L992" s="304">
        <f t="shared" ca="1" si="435"/>
        <v>706.86465777351566</v>
      </c>
      <c r="M992" s="306">
        <f t="shared" ca="1" si="451"/>
        <v>-1.4901129769373109</v>
      </c>
      <c r="N992" s="304">
        <f t="shared" ca="1" si="452"/>
        <v>-85.377184576182898</v>
      </c>
      <c r="P992" s="310">
        <f t="shared" ca="1" si="453"/>
        <v>23</v>
      </c>
      <c r="Q992" s="304">
        <f t="shared" ca="1" si="454"/>
        <v>0</v>
      </c>
      <c r="R992" s="306">
        <f t="shared" ca="1" si="455"/>
        <v>0</v>
      </c>
      <c r="S992" s="307">
        <f t="shared" ca="1" si="456"/>
        <v>3.0549999999999997</v>
      </c>
      <c r="T992" s="304">
        <f t="shared" ca="1" si="436"/>
        <v>29.969549999999998</v>
      </c>
      <c r="U992" s="311">
        <f t="shared" ca="1" si="437"/>
        <v>0</v>
      </c>
      <c r="V992" s="306">
        <f t="shared" ca="1" si="438"/>
        <v>1.2266088807966851</v>
      </c>
      <c r="W992" s="304">
        <f t="shared" ca="1" si="439"/>
        <v>26.57762113067621</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1.0784009699185599</v>
      </c>
      <c r="AH992" s="304">
        <f t="shared" ca="1" si="463"/>
        <v>-8.6996851569825218</v>
      </c>
    </row>
    <row r="993" spans="1:34" x14ac:dyDescent="0.2">
      <c r="A993" s="347">
        <f t="shared" ca="1" si="441"/>
        <v>1E-4</v>
      </c>
      <c r="B993" s="304">
        <f t="shared" ca="1" si="442"/>
        <v>31.961200000000019</v>
      </c>
      <c r="D993" s="306">
        <f t="shared" ca="1" si="443"/>
        <v>-0.70116061819073672</v>
      </c>
      <c r="E993" s="307">
        <f t="shared" ca="1" si="444"/>
        <v>-1.1385890306810822</v>
      </c>
      <c r="F993" s="304">
        <f t="shared" ca="1" si="445"/>
        <v>1.3371653574965596</v>
      </c>
      <c r="G993" s="306">
        <f t="shared" ca="1" si="446"/>
        <v>8.2904387806260882</v>
      </c>
      <c r="H993" s="307">
        <f t="shared" ca="1" si="447"/>
        <v>-102.53070089255658</v>
      </c>
      <c r="I993" s="304">
        <f t="shared" ca="1" si="448"/>
        <v>102.8653294394871</v>
      </c>
      <c r="J993" s="306">
        <f t="shared" ca="1" si="449"/>
        <v>706.74279346460708</v>
      </c>
      <c r="K993" s="307">
        <f t="shared" ca="1" si="450"/>
        <v>-13.135354782597961</v>
      </c>
      <c r="L993" s="304">
        <f t="shared" ca="1" si="435"/>
        <v>706.86484822731211</v>
      </c>
      <c r="M993" s="306">
        <f t="shared" ca="1" si="451"/>
        <v>-1.4901137455589548</v>
      </c>
      <c r="N993" s="304">
        <f t="shared" ca="1" si="452"/>
        <v>-85.377228614959122</v>
      </c>
      <c r="P993" s="310">
        <f t="shared" ca="1" si="453"/>
        <v>23</v>
      </c>
      <c r="Q993" s="304">
        <f t="shared" ca="1" si="454"/>
        <v>0</v>
      </c>
      <c r="R993" s="306">
        <f t="shared" ca="1" si="455"/>
        <v>0</v>
      </c>
      <c r="S993" s="307">
        <f t="shared" ca="1" si="456"/>
        <v>3.0549999999999997</v>
      </c>
      <c r="T993" s="304">
        <f t="shared" ca="1" si="436"/>
        <v>29.969549999999998</v>
      </c>
      <c r="U993" s="311">
        <f t="shared" ca="1" si="437"/>
        <v>0</v>
      </c>
      <c r="V993" s="306">
        <f t="shared" ca="1" si="438"/>
        <v>1.2266101384478563</v>
      </c>
      <c r="W993" s="304">
        <f t="shared" ca="1" si="439"/>
        <v>26.577704105629596</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1.078374416883765</v>
      </c>
      <c r="AH993" s="304">
        <f t="shared" ca="1" si="463"/>
        <v>-8.6997123177336206</v>
      </c>
    </row>
    <row r="994" spans="1:34" x14ac:dyDescent="0.2">
      <c r="A994" s="347">
        <f t="shared" ca="1" si="441"/>
        <v>1E-4</v>
      </c>
      <c r="B994" s="304">
        <f t="shared" ca="1" si="442"/>
        <v>31.961300000000019</v>
      </c>
      <c r="D994" s="306">
        <f t="shared" ca="1" si="443"/>
        <v>-0.70115614214899824</v>
      </c>
      <c r="E994" s="307">
        <f t="shared" ca="1" si="444"/>
        <v>-1.1385614197335983</v>
      </c>
      <c r="F994" s="304">
        <f t="shared" ca="1" si="445"/>
        <v>1.3371394998948514</v>
      </c>
      <c r="G994" s="306">
        <f t="shared" ca="1" si="446"/>
        <v>8.290368665011874</v>
      </c>
      <c r="H994" s="307">
        <f t="shared" ca="1" si="447"/>
        <v>-102.53081474869856</v>
      </c>
      <c r="I994" s="304">
        <f t="shared" ca="1" si="448"/>
        <v>102.86543727430391</v>
      </c>
      <c r="J994" s="306">
        <f t="shared" ca="1" si="449"/>
        <v>706.74279346460708</v>
      </c>
      <c r="K994" s="307">
        <f t="shared" ca="1" si="450"/>
        <v>-13.145607858380023</v>
      </c>
      <c r="L994" s="304">
        <f t="shared" ca="1" si="435"/>
        <v>706.86503882998954</v>
      </c>
      <c r="M994" s="306">
        <f t="shared" ca="1" si="451"/>
        <v>-1.4901145141724865</v>
      </c>
      <c r="N994" s="304">
        <f t="shared" ca="1" si="452"/>
        <v>-85.377272653270566</v>
      </c>
      <c r="P994" s="310">
        <f t="shared" ca="1" si="453"/>
        <v>23</v>
      </c>
      <c r="Q994" s="304">
        <f t="shared" ca="1" si="454"/>
        <v>0</v>
      </c>
      <c r="R994" s="306">
        <f t="shared" ca="1" si="455"/>
        <v>0</v>
      </c>
      <c r="S994" s="307">
        <f t="shared" ca="1" si="456"/>
        <v>3.0549999999999997</v>
      </c>
      <c r="T994" s="304">
        <f t="shared" ca="1" si="436"/>
        <v>29.969549999999998</v>
      </c>
      <c r="U994" s="311">
        <f t="shared" ca="1" si="437"/>
        <v>0</v>
      </c>
      <c r="V994" s="306">
        <f t="shared" ca="1" si="438"/>
        <v>1.2266113961017147</v>
      </c>
      <c r="W994" s="304">
        <f t="shared" ca="1" si="439"/>
        <v>26.577787079441816</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1.0783478642103379</v>
      </c>
      <c r="AH994" s="304">
        <f t="shared" ca="1" si="463"/>
        <v>-8.6997394781111623</v>
      </c>
    </row>
    <row r="995" spans="1:34" x14ac:dyDescent="0.2">
      <c r="A995" s="347">
        <f t="shared" ca="1" si="441"/>
        <v>1E-4</v>
      </c>
      <c r="B995" s="304">
        <f t="shared" ca="1" si="442"/>
        <v>31.961400000000019</v>
      </c>
      <c r="D995" s="306">
        <f t="shared" ca="1" si="443"/>
        <v>-0.7011516661054682</v>
      </c>
      <c r="E995" s="307">
        <f t="shared" ca="1" si="444"/>
        <v>-1.138533809165887</v>
      </c>
      <c r="F995" s="304">
        <f t="shared" ca="1" si="445"/>
        <v>1.3371136427006713</v>
      </c>
      <c r="G995" s="306">
        <f t="shared" ca="1" si="446"/>
        <v>8.2902985498452626</v>
      </c>
      <c r="H995" s="307">
        <f t="shared" ca="1" si="447"/>
        <v>-102.53092860207947</v>
      </c>
      <c r="I995" s="304">
        <f t="shared" ca="1" si="448"/>
        <v>102.86554510646548</v>
      </c>
      <c r="J995" s="306">
        <f t="shared" ca="1" si="449"/>
        <v>706.74279346460708</v>
      </c>
      <c r="K995" s="307">
        <f t="shared" ca="1" si="450"/>
        <v>-13.155860945547563</v>
      </c>
      <c r="L995" s="304">
        <f t="shared" ca="1" si="435"/>
        <v>706.86522958154819</v>
      </c>
      <c r="M995" s="306">
        <f t="shared" ca="1" si="451"/>
        <v>-1.4901152827779065</v>
      </c>
      <c r="N995" s="304">
        <f t="shared" ca="1" si="452"/>
        <v>-85.377316691117244</v>
      </c>
      <c r="P995" s="310">
        <f t="shared" ca="1" si="453"/>
        <v>23</v>
      </c>
      <c r="Q995" s="304">
        <f t="shared" ca="1" si="454"/>
        <v>0</v>
      </c>
      <c r="R995" s="306">
        <f t="shared" ca="1" si="455"/>
        <v>0</v>
      </c>
      <c r="S995" s="307">
        <f t="shared" ca="1" si="456"/>
        <v>3.0549999999999997</v>
      </c>
      <c r="T995" s="304">
        <f t="shared" ca="1" si="436"/>
        <v>29.969549999999998</v>
      </c>
      <c r="U995" s="311">
        <f t="shared" ca="1" si="437"/>
        <v>0</v>
      </c>
      <c r="V995" s="306">
        <f t="shared" ca="1" si="438"/>
        <v>1.2266126537582593</v>
      </c>
      <c r="W995" s="304">
        <f t="shared" ca="1" si="439"/>
        <v>26.577870052112807</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1.0783213118982626</v>
      </c>
      <c r="AH995" s="304">
        <f t="shared" ca="1" si="463"/>
        <v>-8.699766638115161</v>
      </c>
    </row>
    <row r="996" spans="1:34" x14ac:dyDescent="0.2">
      <c r="A996" s="347">
        <f t="shared" ca="1" si="441"/>
        <v>1E-4</v>
      </c>
      <c r="B996" s="304">
        <f t="shared" ca="1" si="442"/>
        <v>31.961500000000019</v>
      </c>
      <c r="D996" s="306">
        <f t="shared" ca="1" si="443"/>
        <v>-0.70114719006014314</v>
      </c>
      <c r="E996" s="307">
        <f t="shared" ca="1" si="444"/>
        <v>-1.1385061989779643</v>
      </c>
      <c r="F996" s="304">
        <f t="shared" ca="1" si="445"/>
        <v>1.3370877859140313</v>
      </c>
      <c r="G996" s="306">
        <f t="shared" ca="1" si="446"/>
        <v>8.2902284351262558</v>
      </c>
      <c r="H996" s="307">
        <f t="shared" ca="1" si="447"/>
        <v>-102.53104245269937</v>
      </c>
      <c r="I996" s="304">
        <f t="shared" ca="1" si="448"/>
        <v>102.86565293597185</v>
      </c>
      <c r="J996" s="306">
        <f t="shared" ca="1" si="449"/>
        <v>706.74279346460708</v>
      </c>
      <c r="K996" s="307">
        <f t="shared" ca="1" si="450"/>
        <v>-13.166114044100302</v>
      </c>
      <c r="L996" s="304">
        <f t="shared" ca="1" si="435"/>
        <v>706.86542048198862</v>
      </c>
      <c r="M996" s="306">
        <f t="shared" ca="1" si="451"/>
        <v>-1.4901160513752145</v>
      </c>
      <c r="N996" s="304">
        <f t="shared" ca="1" si="452"/>
        <v>-85.377360728499141</v>
      </c>
      <c r="P996" s="310">
        <f t="shared" ca="1" si="453"/>
        <v>23</v>
      </c>
      <c r="Q996" s="304">
        <f t="shared" ca="1" si="454"/>
        <v>0</v>
      </c>
      <c r="R996" s="306">
        <f t="shared" ca="1" si="455"/>
        <v>0</v>
      </c>
      <c r="S996" s="307">
        <f t="shared" ca="1" si="456"/>
        <v>3.0549999999999997</v>
      </c>
      <c r="T996" s="304">
        <f t="shared" ca="1" si="436"/>
        <v>29.969549999999998</v>
      </c>
      <c r="U996" s="311">
        <f t="shared" ca="1" si="437"/>
        <v>0</v>
      </c>
      <c r="V996" s="306">
        <f t="shared" ca="1" si="438"/>
        <v>1.2266139114174912</v>
      </c>
      <c r="W996" s="304">
        <f t="shared" ca="1" si="439"/>
        <v>26.577953023642635</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1.0782947599475587</v>
      </c>
      <c r="AH996" s="304">
        <f t="shared" ca="1" si="463"/>
        <v>-8.6997937977456008</v>
      </c>
    </row>
    <row r="997" spans="1:34" x14ac:dyDescent="0.2">
      <c r="A997" s="347">
        <f t="shared" ca="1" si="441"/>
        <v>1E-4</v>
      </c>
      <c r="B997" s="304">
        <f t="shared" ca="1" si="442"/>
        <v>31.961600000000018</v>
      </c>
      <c r="D997" s="306">
        <f t="shared" ca="1" si="443"/>
        <v>-0.70114271401302786</v>
      </c>
      <c r="E997" s="307">
        <f t="shared" ca="1" si="444"/>
        <v>-1.1384785891698144</v>
      </c>
      <c r="F997" s="304">
        <f t="shared" ca="1" si="445"/>
        <v>1.3370619295349209</v>
      </c>
      <c r="G997" s="306">
        <f t="shared" ca="1" si="446"/>
        <v>8.2901583208548537</v>
      </c>
      <c r="H997" s="307">
        <f t="shared" ca="1" si="447"/>
        <v>-102.53115630055828</v>
      </c>
      <c r="I997" s="304">
        <f t="shared" ca="1" si="448"/>
        <v>102.86576076282307</v>
      </c>
      <c r="J997" s="306">
        <f t="shared" ca="1" si="449"/>
        <v>706.74279346460708</v>
      </c>
      <c r="K997" s="307">
        <f t="shared" ca="1" si="450"/>
        <v>-13.176367154037965</v>
      </c>
      <c r="L997" s="304">
        <f t="shared" ca="1" si="435"/>
        <v>706.86561153131095</v>
      </c>
      <c r="M997" s="306">
        <f t="shared" ca="1" si="451"/>
        <v>-1.490116819964411</v>
      </c>
      <c r="N997" s="304">
        <f t="shared" ca="1" si="452"/>
        <v>-85.377404765416287</v>
      </c>
      <c r="P997" s="310">
        <f t="shared" ca="1" si="453"/>
        <v>23</v>
      </c>
      <c r="Q997" s="304">
        <f t="shared" ca="1" si="454"/>
        <v>0</v>
      </c>
      <c r="R997" s="306">
        <f t="shared" ca="1" si="455"/>
        <v>0</v>
      </c>
      <c r="S997" s="307">
        <f t="shared" ca="1" si="456"/>
        <v>3.0549999999999997</v>
      </c>
      <c r="T997" s="304">
        <f t="shared" ca="1" si="436"/>
        <v>29.969549999999998</v>
      </c>
      <c r="U997" s="311">
        <f t="shared" ca="1" si="437"/>
        <v>0</v>
      </c>
      <c r="V997" s="306">
        <f t="shared" ca="1" si="438"/>
        <v>1.2266151690794103</v>
      </c>
      <c r="W997" s="304">
        <f t="shared" ca="1" si="439"/>
        <v>26.578035994031307</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1.0782682083582049</v>
      </c>
      <c r="AH997" s="304">
        <f t="shared" ca="1" si="463"/>
        <v>-8.6998209570024994</v>
      </c>
    </row>
    <row r="998" spans="1:34" x14ac:dyDescent="0.2">
      <c r="A998" s="347">
        <f t="shared" ca="1" si="441"/>
        <v>1E-4</v>
      </c>
      <c r="B998" s="304">
        <f t="shared" ca="1" si="442"/>
        <v>31.961700000000018</v>
      </c>
      <c r="D998" s="306">
        <f t="shared" ca="1" si="443"/>
        <v>-0.70113823796412045</v>
      </c>
      <c r="E998" s="307">
        <f t="shared" ca="1" si="444"/>
        <v>-1.1384509797414317</v>
      </c>
      <c r="F998" s="304">
        <f t="shared" ca="1" si="445"/>
        <v>1.337036073563334</v>
      </c>
      <c r="G998" s="306">
        <f t="shared" ca="1" si="446"/>
        <v>8.290088207031058</v>
      </c>
      <c r="H998" s="307">
        <f t="shared" ca="1" si="447"/>
        <v>-102.53127014565625</v>
      </c>
      <c r="I998" s="304">
        <f t="shared" ca="1" si="448"/>
        <v>102.86586858701916</v>
      </c>
      <c r="J998" s="306">
        <f t="shared" ca="1" si="449"/>
        <v>706.74279346460708</v>
      </c>
      <c r="K998" s="307">
        <f t="shared" ca="1" si="450"/>
        <v>-13.186620275360276</v>
      </c>
      <c r="L998" s="304">
        <f t="shared" ca="1" si="435"/>
        <v>706.86580272951585</v>
      </c>
      <c r="M998" s="306">
        <f t="shared" ca="1" si="451"/>
        <v>-1.4901175885454958</v>
      </c>
      <c r="N998" s="304">
        <f t="shared" ca="1" si="452"/>
        <v>-85.377448801868653</v>
      </c>
      <c r="P998" s="310">
        <f t="shared" ca="1" si="453"/>
        <v>23</v>
      </c>
      <c r="Q998" s="304">
        <f t="shared" ca="1" si="454"/>
        <v>0</v>
      </c>
      <c r="R998" s="306">
        <f t="shared" ca="1" si="455"/>
        <v>0</v>
      </c>
      <c r="S998" s="307">
        <f t="shared" ca="1" si="456"/>
        <v>3.0549999999999997</v>
      </c>
      <c r="T998" s="304">
        <f t="shared" ca="1" si="436"/>
        <v>29.969549999999998</v>
      </c>
      <c r="U998" s="311">
        <f t="shared" ca="1" si="437"/>
        <v>0</v>
      </c>
      <c r="V998" s="306">
        <f t="shared" ca="1" si="438"/>
        <v>1.2266164267440154</v>
      </c>
      <c r="W998" s="304">
        <f t="shared" ca="1" si="439"/>
        <v>26.578118963278801</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1.0782416571301958</v>
      </c>
      <c r="AH998" s="304">
        <f t="shared" ca="1" si="463"/>
        <v>-8.699848115885862</v>
      </c>
    </row>
    <row r="999" spans="1:34" x14ac:dyDescent="0.2">
      <c r="A999" s="347">
        <f t="shared" ca="1" si="441"/>
        <v>1E-4</v>
      </c>
      <c r="B999" s="304">
        <f t="shared" ca="1" si="442"/>
        <v>31.961800000000018</v>
      </c>
      <c r="D999" s="306">
        <f t="shared" ca="1" si="443"/>
        <v>-0.70113376191342369</v>
      </c>
      <c r="E999" s="307">
        <f t="shared" ca="1" si="444"/>
        <v>-1.1384233706928235</v>
      </c>
      <c r="F999" s="304">
        <f t="shared" ca="1" si="445"/>
        <v>1.3370102179992789</v>
      </c>
      <c r="G999" s="306">
        <f t="shared" ca="1" si="446"/>
        <v>8.2900180936548669</v>
      </c>
      <c r="H999" s="307">
        <f t="shared" ca="1" si="447"/>
        <v>-102.53138398799332</v>
      </c>
      <c r="I999" s="304">
        <f t="shared" ca="1" si="448"/>
        <v>102.86597640856017</v>
      </c>
      <c r="J999" s="306">
        <f t="shared" ca="1" si="449"/>
        <v>706.74279346460708</v>
      </c>
      <c r="K999" s="307">
        <f t="shared" ca="1" si="450"/>
        <v>-13.196873408066958</v>
      </c>
      <c r="L999" s="304">
        <f t="shared" ca="1" si="435"/>
        <v>706.86599407660344</v>
      </c>
      <c r="M999" s="306">
        <f t="shared" ca="1" si="451"/>
        <v>-1.4901183571184691</v>
      </c>
      <c r="N999" s="304">
        <f t="shared" ca="1" si="452"/>
        <v>-85.377492837856266</v>
      </c>
      <c r="P999" s="310">
        <f t="shared" ca="1" si="453"/>
        <v>23</v>
      </c>
      <c r="Q999" s="304">
        <f t="shared" ca="1" si="454"/>
        <v>0</v>
      </c>
      <c r="R999" s="306">
        <f t="shared" ca="1" si="455"/>
        <v>0</v>
      </c>
      <c r="S999" s="307">
        <f t="shared" ca="1" si="456"/>
        <v>3.0549999999999997</v>
      </c>
      <c r="T999" s="304">
        <f t="shared" ca="1" si="436"/>
        <v>29.969549999999998</v>
      </c>
      <c r="U999" s="311">
        <f t="shared" ca="1" si="437"/>
        <v>0</v>
      </c>
      <c r="V999" s="306">
        <f t="shared" ca="1" si="438"/>
        <v>1.2266176844113077</v>
      </c>
      <c r="W999" s="304">
        <f t="shared" ca="1" si="439"/>
        <v>26.578201931385156</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1.0782151062635439</v>
      </c>
      <c r="AH999" s="304">
        <f t="shared" ca="1" si="463"/>
        <v>-8.69987527439568</v>
      </c>
    </row>
    <row r="1000" spans="1:34" x14ac:dyDescent="0.2">
      <c r="A1000" s="347">
        <f t="shared" ca="1" si="441"/>
        <v>1E-4</v>
      </c>
      <c r="B1000" s="304">
        <f t="shared" ca="1" si="442"/>
        <v>31.961900000000018</v>
      </c>
      <c r="D1000" s="306">
        <f t="shared" ca="1" si="443"/>
        <v>-0.70112928586093837</v>
      </c>
      <c r="E1000" s="307">
        <f t="shared" ca="1" si="444"/>
        <v>-1.1383957620239755</v>
      </c>
      <c r="F1000" s="304">
        <f t="shared" ca="1" si="445"/>
        <v>1.3369843628427438</v>
      </c>
      <c r="G1000" s="306">
        <f t="shared" ca="1" si="446"/>
        <v>8.2899479807262804</v>
      </c>
      <c r="H1000" s="307">
        <f t="shared" ca="1" si="447"/>
        <v>-102.53149782756952</v>
      </c>
      <c r="I1000" s="304">
        <f t="shared" ca="1" si="448"/>
        <v>102.86608422744612</v>
      </c>
      <c r="J1000" s="306">
        <f t="shared" ca="1" si="449"/>
        <v>706.74279346460708</v>
      </c>
      <c r="K1000" s="307">
        <f t="shared" ca="1" si="450"/>
        <v>-13.207126552157737</v>
      </c>
      <c r="L1000" s="304">
        <f t="shared" ca="1" si="435"/>
        <v>706.86618557257418</v>
      </c>
      <c r="M1000" s="306">
        <f t="shared" ca="1" si="451"/>
        <v>-1.4901191256833308</v>
      </c>
      <c r="N1000" s="304">
        <f t="shared" ca="1" si="452"/>
        <v>-85.377536873379128</v>
      </c>
      <c r="P1000" s="310">
        <f t="shared" ca="1" si="453"/>
        <v>23</v>
      </c>
      <c r="Q1000" s="304">
        <f t="shared" ca="1" si="454"/>
        <v>0</v>
      </c>
      <c r="R1000" s="306">
        <f t="shared" ca="1" si="455"/>
        <v>0</v>
      </c>
      <c r="S1000" s="307">
        <f t="shared" ca="1" si="456"/>
        <v>3.0549999999999997</v>
      </c>
      <c r="T1000" s="304">
        <f t="shared" ca="1" si="436"/>
        <v>29.969549999999998</v>
      </c>
      <c r="U1000" s="311">
        <f t="shared" ca="1" si="437"/>
        <v>0</v>
      </c>
      <c r="V1000" s="306">
        <f t="shared" ca="1" si="438"/>
        <v>1.226618942081287</v>
      </c>
      <c r="W1000" s="304">
        <f t="shared" ca="1" si="439"/>
        <v>26.578284898350383</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1.0781885557582314</v>
      </c>
      <c r="AH1000" s="304">
        <f t="shared" ca="1" si="463"/>
        <v>-8.6999024325319674</v>
      </c>
    </row>
    <row r="1001" spans="1:34" x14ac:dyDescent="0.2">
      <c r="A1001" s="347">
        <f t="shared" ca="1" si="441"/>
        <v>1E-4</v>
      </c>
      <c r="B1001" s="304">
        <f t="shared" ca="1" si="442"/>
        <v>31.962000000000018</v>
      </c>
      <c r="D1001" s="306">
        <f t="shared" ca="1" si="443"/>
        <v>-0.70112480980666592</v>
      </c>
      <c r="E1001" s="307">
        <f t="shared" ca="1" si="444"/>
        <v>-1.1383681537348878</v>
      </c>
      <c r="F1001" s="304">
        <f t="shared" ca="1" si="445"/>
        <v>1.3369585080937294</v>
      </c>
      <c r="G1001" s="306">
        <f t="shared" ca="1" si="446"/>
        <v>8.2898778682453003</v>
      </c>
      <c r="H1001" s="307">
        <f t="shared" ca="1" si="447"/>
        <v>-102.5316116643849</v>
      </c>
      <c r="I1001" s="304">
        <f t="shared" ca="1" si="448"/>
        <v>102.86619204367707</v>
      </c>
      <c r="J1001" s="306">
        <f t="shared" ca="1" si="449"/>
        <v>706.74279346460708</v>
      </c>
      <c r="K1001" s="307">
        <f t="shared" ca="1" si="450"/>
        <v>-13.217379707632334</v>
      </c>
      <c r="L1001" s="304">
        <f t="shared" ca="1" si="435"/>
        <v>706.86637721742852</v>
      </c>
      <c r="M1001" s="306">
        <f t="shared" ca="1" si="451"/>
        <v>-1.4901198942400815</v>
      </c>
      <c r="N1001" s="304">
        <f t="shared" ca="1" si="452"/>
        <v>-85.377580908437267</v>
      </c>
      <c r="P1001" s="310">
        <f t="shared" ca="1" si="453"/>
        <v>23</v>
      </c>
      <c r="Q1001" s="304">
        <f t="shared" ca="1" si="454"/>
        <v>0</v>
      </c>
      <c r="R1001" s="306">
        <f t="shared" ca="1" si="455"/>
        <v>0</v>
      </c>
      <c r="S1001" s="307">
        <f t="shared" ca="1" si="456"/>
        <v>3.0549999999999997</v>
      </c>
      <c r="T1001" s="304">
        <f t="shared" ca="1" si="436"/>
        <v>29.969549999999998</v>
      </c>
      <c r="U1001" s="311">
        <f t="shared" ca="1" si="437"/>
        <v>0</v>
      </c>
      <c r="V1001" s="306">
        <f t="shared" ca="1" si="438"/>
        <v>1.2266201997539525</v>
      </c>
      <c r="W1001" s="304">
        <f t="shared" ca="1" si="439"/>
        <v>26.578367864174464</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1.0781620056142636</v>
      </c>
      <c r="AH1001" s="304">
        <f t="shared" ca="1" si="463"/>
        <v>-8.6999295902947242</v>
      </c>
    </row>
    <row r="1002" spans="1:34" x14ac:dyDescent="0.2">
      <c r="A1002" s="347">
        <f t="shared" ca="1" si="441"/>
        <v>1E-4</v>
      </c>
      <c r="B1002" s="304">
        <f t="shared" ca="1" si="442"/>
        <v>31.962100000000017</v>
      </c>
      <c r="D1002" s="306">
        <f t="shared" ca="1" si="443"/>
        <v>-0.70112033375060401</v>
      </c>
      <c r="E1002" s="307">
        <f t="shared" ca="1" si="444"/>
        <v>-1.138340545825562</v>
      </c>
      <c r="F1002" s="304">
        <f t="shared" ca="1" si="445"/>
        <v>1.3369326537522361</v>
      </c>
      <c r="G1002" s="306">
        <f t="shared" ca="1" si="446"/>
        <v>8.2898077562119248</v>
      </c>
      <c r="H1002" s="307">
        <f t="shared" ca="1" si="447"/>
        <v>-102.53172549843949</v>
      </c>
      <c r="I1002" s="304">
        <f t="shared" ca="1" si="448"/>
        <v>102.86629985725304</v>
      </c>
      <c r="J1002" s="306">
        <f t="shared" ca="1" si="449"/>
        <v>706.74279346460708</v>
      </c>
      <c r="K1002" s="307">
        <f t="shared" ca="1" si="450"/>
        <v>-13.227632874490476</v>
      </c>
      <c r="L1002" s="304">
        <f t="shared" ca="1" si="435"/>
        <v>706.86656901116669</v>
      </c>
      <c r="M1002" s="306">
        <f t="shared" ca="1" si="451"/>
        <v>-1.4901206627887211</v>
      </c>
      <c r="N1002" s="304">
        <f t="shared" ca="1" si="452"/>
        <v>-85.377624943030654</v>
      </c>
      <c r="P1002" s="310">
        <f t="shared" ca="1" si="453"/>
        <v>23</v>
      </c>
      <c r="Q1002" s="304">
        <f t="shared" ca="1" si="454"/>
        <v>0</v>
      </c>
      <c r="R1002" s="306">
        <f t="shared" ca="1" si="455"/>
        <v>0</v>
      </c>
      <c r="S1002" s="307">
        <f t="shared" ca="1" si="456"/>
        <v>3.0549999999999997</v>
      </c>
      <c r="T1002" s="304">
        <f t="shared" ca="1" si="436"/>
        <v>29.969549999999998</v>
      </c>
      <c r="U1002" s="311">
        <f t="shared" ca="1" si="437"/>
        <v>0</v>
      </c>
      <c r="V1002" s="306">
        <f t="shared" ca="1" si="438"/>
        <v>1.2266214574293051</v>
      </c>
      <c r="W1002" s="304">
        <f t="shared" ca="1" si="439"/>
        <v>26.578450828857445</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1.0781354558316387</v>
      </c>
      <c r="AH1002" s="304">
        <f t="shared" ca="1" si="463"/>
        <v>-8.6999567476839488</v>
      </c>
    </row>
    <row r="1003" spans="1:34" x14ac:dyDescent="0.2">
      <c r="A1003" s="347">
        <f t="shared" ca="1" si="441"/>
        <v>1E-4</v>
      </c>
      <c r="B1003" s="304">
        <f t="shared" ca="1" si="442"/>
        <v>31.962200000000017</v>
      </c>
      <c r="D1003" s="306">
        <f t="shared" ca="1" si="443"/>
        <v>-0.7011158576927552</v>
      </c>
      <c r="E1003" s="307">
        <f t="shared" ca="1" si="444"/>
        <v>-1.1383129382959858</v>
      </c>
      <c r="F1003" s="304">
        <f t="shared" ca="1" si="445"/>
        <v>1.3369067998182553</v>
      </c>
      <c r="G1003" s="306">
        <f t="shared" ca="1" si="446"/>
        <v>8.2897376446261557</v>
      </c>
      <c r="H1003" s="307">
        <f t="shared" ca="1" si="447"/>
        <v>-102.53183932973332</v>
      </c>
      <c r="I1003" s="304">
        <f t="shared" ca="1" si="448"/>
        <v>102.86640766817406</v>
      </c>
      <c r="J1003" s="306">
        <f t="shared" ca="1" si="449"/>
        <v>706.74279346460708</v>
      </c>
      <c r="K1003" s="307">
        <f t="shared" ca="1" si="450"/>
        <v>-13.237886052731884</v>
      </c>
      <c r="L1003" s="304">
        <f t="shared" ca="1" si="435"/>
        <v>706.86676095378925</v>
      </c>
      <c r="M1003" s="306">
        <f t="shared" ca="1" si="451"/>
        <v>-1.4901214313292497</v>
      </c>
      <c r="N1003" s="304">
        <f t="shared" ca="1" si="452"/>
        <v>-85.377668977159331</v>
      </c>
      <c r="P1003" s="310">
        <f t="shared" ca="1" si="453"/>
        <v>23</v>
      </c>
      <c r="Q1003" s="304">
        <f t="shared" ca="1" si="454"/>
        <v>0</v>
      </c>
      <c r="R1003" s="306">
        <f t="shared" ca="1" si="455"/>
        <v>0</v>
      </c>
      <c r="S1003" s="307">
        <f t="shared" ca="1" si="456"/>
        <v>3.0549999999999997</v>
      </c>
      <c r="T1003" s="304">
        <f t="shared" ca="1" si="436"/>
        <v>29.969549999999998</v>
      </c>
      <c r="U1003" s="311">
        <f t="shared" ca="1" si="437"/>
        <v>0</v>
      </c>
      <c r="V1003" s="306">
        <f ca="1">Rho_moyen*(20000-Alt_rampe-pos_z)/(20000+Alt_rampe+pos_z)</f>
        <v>1.2266227151073441</v>
      </c>
      <c r="W1003" s="304">
        <f t="shared" ca="1" si="439"/>
        <v>26.578533792399305</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1.0781089064103426</v>
      </c>
      <c r="AH1003" s="304">
        <f t="shared" ca="1" si="463"/>
        <v>-8.6999839046996552</v>
      </c>
    </row>
    <row r="1004" spans="1:34" x14ac:dyDescent="0.2">
      <c r="A1004" s="348">
        <f t="shared" ca="1" si="441"/>
        <v>1E-4</v>
      </c>
      <c r="B1004" s="305">
        <f t="shared" ca="1" si="442"/>
        <v>31.962300000000017</v>
      </c>
      <c r="D1004" s="308">
        <f t="shared" ca="1" si="443"/>
        <v>-0.70111138163312048</v>
      </c>
      <c r="E1004" s="309">
        <f t="shared" ca="1" si="444"/>
        <v>-1.1382853311461645</v>
      </c>
      <c r="F1004" s="305">
        <f t="shared" ca="1" si="445"/>
        <v>1.3368809462917917</v>
      </c>
      <c r="G1004" s="308">
        <f t="shared" ca="1" si="446"/>
        <v>8.289667533487993</v>
      </c>
      <c r="H1004" s="309">
        <f t="shared" ca="1" si="447"/>
        <v>-102.53195315826643</v>
      </c>
      <c r="I1004" s="305">
        <f t="shared" ca="1" si="448"/>
        <v>102.86651547644018</v>
      </c>
      <c r="J1004" s="308">
        <f t="shared" ca="1" si="449"/>
        <v>706.74279346460708</v>
      </c>
      <c r="K1004" s="309">
        <f t="shared" ca="1" si="450"/>
        <v>-13.248139242356284</v>
      </c>
      <c r="L1004" s="305">
        <f t="shared" ca="1" si="435"/>
        <v>706.86695304529633</v>
      </c>
      <c r="M1004" s="308">
        <f t="shared" ca="1" si="451"/>
        <v>-1.4901221998616672</v>
      </c>
      <c r="N1004" s="305">
        <f t="shared" ca="1" si="452"/>
        <v>-85.377713010823271</v>
      </c>
      <c r="P1004" s="312">
        <f t="shared" ca="1" si="453"/>
        <v>23</v>
      </c>
      <c r="Q1004" s="305">
        <f t="shared" ca="1" si="454"/>
        <v>0</v>
      </c>
      <c r="R1004" s="308">
        <f t="shared" ca="1" si="455"/>
        <v>0</v>
      </c>
      <c r="S1004" s="309">
        <f t="shared" ca="1" si="456"/>
        <v>3.0549999999999997</v>
      </c>
      <c r="T1004" s="305">
        <f t="shared" ca="1" si="436"/>
        <v>29.969549999999998</v>
      </c>
      <c r="U1004" s="313">
        <f t="shared" ca="1" si="437"/>
        <v>0</v>
      </c>
      <c r="V1004" s="308">
        <f t="shared" ca="1" si="438"/>
        <v>1.2266239727880701</v>
      </c>
      <c r="W1004" s="305">
        <f ca="1">1/2*Rho*Sref*Cx*vit_xz^2</f>
        <v>26.578616754800077</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1.0780823573503842</v>
      </c>
      <c r="AH1004" s="305">
        <f t="shared" ca="1" si="463"/>
        <v>-8.7000110613418364</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632" t="s">
        <v>281</v>
      </c>
      <c r="D2" s="632"/>
      <c r="M2" s="75"/>
    </row>
    <row r="3" spans="1:13" ht="12.75" customHeight="1" x14ac:dyDescent="0.2">
      <c r="A3" s="56"/>
      <c r="B3" s="2"/>
      <c r="C3" s="632"/>
      <c r="D3" s="632"/>
      <c r="M3" s="75"/>
    </row>
    <row r="4" spans="1:13" x14ac:dyDescent="0.2">
      <c r="A4" s="56"/>
      <c r="B4" s="2"/>
      <c r="C4" s="636" t="str">
        <f>IF(Lang="Français","Abaques de performance",IF(Lang="English","Performance charts",""))</f>
        <v>Abaques de performance</v>
      </c>
      <c r="D4" s="636"/>
      <c r="M4" s="75"/>
    </row>
    <row r="5" spans="1:13" x14ac:dyDescent="0.2">
      <c r="A5" s="56"/>
      <c r="B5" s="2"/>
      <c r="C5" s="636" t="str">
        <f>IF(Lang="Français","Calcul analytique simple",IF(Lang="English","Analytical computation",""))</f>
        <v>Calcul analytique simple</v>
      </c>
      <c r="D5" s="636"/>
      <c r="M5" s="75"/>
    </row>
    <row r="6" spans="1:13" x14ac:dyDescent="0.2">
      <c r="A6" s="56"/>
      <c r="B6" s="87"/>
      <c r="C6" s="1"/>
      <c r="D6" s="1"/>
      <c r="M6" s="75"/>
    </row>
    <row r="7" spans="1:13" x14ac:dyDescent="0.2">
      <c r="A7" s="59"/>
      <c r="B7" s="6"/>
      <c r="C7" s="612" t="str">
        <f>IF(Lang="Français","Fusée",IF(Lang="English","Rocket",""))</f>
        <v>Fusée</v>
      </c>
      <c r="D7" s="612"/>
      <c r="M7" s="75"/>
    </row>
    <row r="8" spans="1:13" ht="15.75" x14ac:dyDescent="0.25">
      <c r="A8" s="59"/>
      <c r="B8" s="140" t="str">
        <f>IF(Lang="Français","Nom",IF(Lang="English","Name",""))</f>
        <v>Nom</v>
      </c>
      <c r="C8" s="633" t="str">
        <f>Nom</f>
        <v>SP02-Alpha</v>
      </c>
      <c r="D8" s="633"/>
      <c r="M8" s="75"/>
    </row>
    <row r="9" spans="1:13" ht="15.75" x14ac:dyDescent="0.25">
      <c r="A9" s="59"/>
      <c r="B9" s="140" t="s">
        <v>4</v>
      </c>
      <c r="C9" s="633" t="str">
        <f>Club</f>
        <v>L'AéroIPSA</v>
      </c>
      <c r="D9" s="633"/>
      <c r="M9" s="75"/>
    </row>
    <row r="10" spans="1:13" ht="15.75" x14ac:dyDescent="0.25">
      <c r="A10" s="59"/>
      <c r="B10" s="140" t="s">
        <v>563</v>
      </c>
      <c r="C10" s="662" t="str">
        <f>Matricule</f>
        <v>MF0</v>
      </c>
      <c r="D10" s="663"/>
      <c r="M10" s="75"/>
    </row>
    <row r="11" spans="1:13" x14ac:dyDescent="0.2">
      <c r="A11" s="59"/>
      <c r="B11" s="140" t="str">
        <f>IF(Lang="Français","Masse sans propu",IF(Lang="English","Mass without M",""))</f>
        <v>Masse sans propu</v>
      </c>
      <c r="C11" s="664">
        <f>MasseSans</f>
        <v>3.0550000000000002</v>
      </c>
      <c r="D11" s="664"/>
      <c r="M11" s="75"/>
    </row>
    <row r="12" spans="1:13" x14ac:dyDescent="0.2">
      <c r="A12" s="59"/>
      <c r="B12" s="140" t="str">
        <f>IF(Lang="Français","Masse totale",IF(Lang="English","Total mass",""))</f>
        <v>Masse totale</v>
      </c>
      <c r="C12" s="667" t="str">
        <f ca="1">MassePlein &amp; " kg ±" &amp; MasseSans &amp; " kg"</f>
        <v>3,0551 kg ±3,055 kg</v>
      </c>
      <c r="D12" s="667"/>
      <c r="M12" s="75"/>
    </row>
    <row r="13" spans="1:13" x14ac:dyDescent="0.2">
      <c r="A13" s="59"/>
      <c r="B13" s="227" t="str">
        <f>IF(Lang="Français","Propulseur",IF(Lang="English","Motor",""))</f>
        <v>Propulseur</v>
      </c>
      <c r="C13" s="610" t="str">
        <f>Propu</f>
        <v>Aucun (2e ét. inerte)</v>
      </c>
      <c r="D13" s="611"/>
      <c r="M13" s="75"/>
    </row>
    <row r="14" spans="1:13" x14ac:dyDescent="0.2">
      <c r="A14" s="59"/>
      <c r="B14" s="1"/>
      <c r="C14" s="1"/>
      <c r="D14" s="1"/>
      <c r="M14" s="75"/>
    </row>
    <row r="15" spans="1:13" x14ac:dyDescent="0.2">
      <c r="A15" s="74"/>
      <c r="C15" s="612" t="str">
        <f>IF(Lang="Français","Traînée Aérdynamique",IF(Lang="English","Drag",""))</f>
        <v>Traînée Aérdynamique</v>
      </c>
      <c r="D15" s="612"/>
      <c r="M15" s="75"/>
    </row>
    <row r="16" spans="1:13" x14ac:dyDescent="0.2">
      <c r="A16" s="74"/>
      <c r="B16" s="139" t="str">
        <f>IF(Lang="Français","Diamètre Ø",IF(Lang="English","Diameter Ø",""))</f>
        <v>Diamètre Ø</v>
      </c>
      <c r="C16" s="665">
        <f>D_ref</f>
        <v>84</v>
      </c>
      <c r="D16" s="665"/>
      <c r="M16" s="75"/>
    </row>
    <row r="17" spans="1:13" x14ac:dyDescent="0.2">
      <c r="A17" s="74"/>
      <c r="B17" s="140" t="s">
        <v>5</v>
      </c>
      <c r="C17" s="666">
        <f>Cx</f>
        <v>0.6</v>
      </c>
      <c r="D17" s="666"/>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42</v>
      </c>
      <c r="C43" s="403">
        <f t="shared" ref="C43:C69" ca="1" si="1">1/2*Rho_moyen*PI()*D_var^2/4*Cx/10^6</f>
        <v>5.0915006738566377E-4</v>
      </c>
      <c r="D43" s="400">
        <f ca="1">MpropuPlein+0*MasseSans</f>
        <v>1E-4</v>
      </c>
      <c r="E43" s="400">
        <f t="shared" ref="E43:E69" ca="1" si="2">m_var - 0.5*m_poudre</f>
        <v>5.0000000000000002E-5</v>
      </c>
      <c r="F43" s="400">
        <f t="shared" ref="F43:F69" ca="1" si="3">m_var - m_poudre</f>
        <v>0</v>
      </c>
      <c r="G43" s="407">
        <f t="shared" ref="G43:G69" ca="1" si="4">MAX(0, (I_total/Temps_fin_propu)/m_prop-g)</f>
        <v>10.19</v>
      </c>
      <c r="H43" s="406">
        <f t="shared" ref="H43:H69" ca="1" si="5">Q_var/m_prop</f>
        <v>10.183001347713274</v>
      </c>
      <c r="I43" s="403" t="e">
        <f t="shared" ref="I43:I69" ca="1" si="6">Q_var/m_bal</f>
        <v>#DIV/0!</v>
      </c>
      <c r="J43" s="403">
        <f t="shared" ref="J43:J69" ca="1" si="7">1/(2*b_prop)*LN(  ((EXP(2*SQRT(a_prop*b_prop)*Temps_fin_propu)+1)^2)  /  (((1+1)^2)*EXP(2*SQRT(a_prop*b_prop)*Temps_fin_propu)))</f>
        <v>0.93227453964675222</v>
      </c>
      <c r="K43" s="410">
        <f t="shared" ref="K43:K69" ca="1" si="8">SQRT(a_prop/b_prop)  *  (EXP(2*SQRT(a_prop*b_prop)*Temps_fin_propu)-1)/(EXP(2*SQRT(a_prop*b_prop)*Temps_fin_propu)+1)</f>
        <v>1.0003435820197859</v>
      </c>
      <c r="L43" s="413" t="e">
        <f t="shared" ref="L43:L69" ca="1" si="9">alt_prop + 1/(2*b_bal) * LN(1+b_bal/g*V_prop^2)</f>
        <v>#DIV/0!</v>
      </c>
      <c r="M43" s="416" t="e">
        <f t="shared" ref="M43:M69" ca="1" si="10">Temps_fin_propu + ATAN(SQRT(b_bal/g)*V_prop)/SQRT(b_bal*g)</f>
        <v>#DIV/0!</v>
      </c>
    </row>
    <row r="44" spans="1:13" x14ac:dyDescent="0.2">
      <c r="B44" s="426">
        <f t="shared" ca="1" si="0"/>
        <v>42</v>
      </c>
      <c r="C44" s="404">
        <f t="shared" ca="1" si="1"/>
        <v>5.0915006738566377E-4</v>
      </c>
      <c r="D44" s="401">
        <f ca="1">MpropuPlein+0.25*MasseSans</f>
        <v>0.76385000000000003</v>
      </c>
      <c r="E44" s="401">
        <f t="shared" ca="1" si="2"/>
        <v>0.76380000000000003</v>
      </c>
      <c r="F44" s="401">
        <f t="shared" ca="1" si="3"/>
        <v>0.76375000000000004</v>
      </c>
      <c r="G44" s="408">
        <f t="shared" ca="1" si="4"/>
        <v>0</v>
      </c>
      <c r="H44" s="404">
        <f t="shared" ca="1" si="5"/>
        <v>6.6660129272802266E-4</v>
      </c>
      <c r="I44" s="404">
        <f t="shared" ca="1" si="6"/>
        <v>6.6664493274718655E-4</v>
      </c>
      <c r="J44" s="404">
        <f t="shared" ca="1" si="7"/>
        <v>0</v>
      </c>
      <c r="K44" s="411">
        <f t="shared" ca="1" si="8"/>
        <v>0</v>
      </c>
      <c r="L44" s="414">
        <f t="shared" ca="1" si="9"/>
        <v>0</v>
      </c>
      <c r="M44" s="417">
        <f t="shared" ca="1" si="10"/>
        <v>1</v>
      </c>
    </row>
    <row r="45" spans="1:13" x14ac:dyDescent="0.2">
      <c r="B45" s="426">
        <f t="shared" ca="1" si="0"/>
        <v>42</v>
      </c>
      <c r="C45" s="404">
        <f t="shared" ca="1" si="1"/>
        <v>5.0915006738566377E-4</v>
      </c>
      <c r="D45" s="401">
        <f ca="1">MpropuPlein+0.5*MasseSans</f>
        <v>1.5276000000000001</v>
      </c>
      <c r="E45" s="401">
        <f t="shared" ca="1" si="2"/>
        <v>1.52755</v>
      </c>
      <c r="F45" s="401">
        <f t="shared" ca="1" si="3"/>
        <v>1.5275000000000001</v>
      </c>
      <c r="G45" s="408">
        <f t="shared" ca="1" si="4"/>
        <v>0</v>
      </c>
      <c r="H45" s="404">
        <f t="shared" ca="1" si="5"/>
        <v>3.333115560116944E-4</v>
      </c>
      <c r="I45" s="404">
        <f t="shared" ca="1" si="6"/>
        <v>3.3332246637359327E-4</v>
      </c>
      <c r="J45" s="404">
        <f t="shared" ca="1" si="7"/>
        <v>0</v>
      </c>
      <c r="K45" s="411">
        <f t="shared" ca="1" si="8"/>
        <v>0</v>
      </c>
      <c r="L45" s="414">
        <f t="shared" ca="1" si="9"/>
        <v>0</v>
      </c>
      <c r="M45" s="417">
        <f t="shared" ca="1" si="10"/>
        <v>1</v>
      </c>
    </row>
    <row r="46" spans="1:13" x14ac:dyDescent="0.2">
      <c r="B46" s="426">
        <f t="shared" ca="1" si="0"/>
        <v>42</v>
      </c>
      <c r="C46" s="404">
        <f t="shared" ca="1" si="1"/>
        <v>5.0915006738566377E-4</v>
      </c>
      <c r="D46" s="401">
        <f ca="1">MpropuPlein+0.75*MasseSans</f>
        <v>2.2913500000000004</v>
      </c>
      <c r="E46" s="401">
        <f t="shared" ca="1" si="2"/>
        <v>2.2913000000000006</v>
      </c>
      <c r="F46" s="401">
        <f t="shared" ca="1" si="3"/>
        <v>2.2912500000000002</v>
      </c>
      <c r="G46" s="408">
        <f t="shared" ca="1" si="4"/>
        <v>0</v>
      </c>
      <c r="H46" s="404">
        <f t="shared" ca="1" si="5"/>
        <v>2.2221012847975546E-4</v>
      </c>
      <c r="I46" s="404">
        <f t="shared" ca="1" si="6"/>
        <v>2.2221497758239552E-4</v>
      </c>
      <c r="J46" s="404">
        <f t="shared" ca="1" si="7"/>
        <v>0</v>
      </c>
      <c r="K46" s="411">
        <f t="shared" ca="1" si="8"/>
        <v>0</v>
      </c>
      <c r="L46" s="414">
        <f t="shared" ca="1" si="9"/>
        <v>0</v>
      </c>
      <c r="M46" s="417">
        <f t="shared" ca="1" si="10"/>
        <v>1</v>
      </c>
    </row>
    <row r="47" spans="1:13" x14ac:dyDescent="0.2">
      <c r="B47" s="426">
        <f t="shared" ca="1" si="0"/>
        <v>42</v>
      </c>
      <c r="C47" s="404">
        <f t="shared" ca="1" si="1"/>
        <v>5.0915006738566377E-4</v>
      </c>
      <c r="D47" s="401">
        <f ca="1">MpropuPlein+1*MasseSans</f>
        <v>3.0551000000000004</v>
      </c>
      <c r="E47" s="401">
        <f t="shared" ca="1" si="2"/>
        <v>3.0550500000000005</v>
      </c>
      <c r="F47" s="401">
        <f t="shared" ca="1" si="3"/>
        <v>3.0550000000000002</v>
      </c>
      <c r="G47" s="408">
        <f t="shared" ca="1" si="4"/>
        <v>0</v>
      </c>
      <c r="H47" s="404">
        <f t="shared" ca="1" si="5"/>
        <v>1.6665850555168122E-4</v>
      </c>
      <c r="I47" s="404">
        <f t="shared" ca="1" si="6"/>
        <v>1.6666123318679664E-4</v>
      </c>
      <c r="J47" s="404">
        <f t="shared" ca="1" si="7"/>
        <v>0</v>
      </c>
      <c r="K47" s="411">
        <f t="shared" ca="1" si="8"/>
        <v>0</v>
      </c>
      <c r="L47" s="414">
        <f t="shared" ca="1" si="9"/>
        <v>0</v>
      </c>
      <c r="M47" s="417">
        <f t="shared" ca="1" si="10"/>
        <v>1</v>
      </c>
    </row>
    <row r="48" spans="1:13" x14ac:dyDescent="0.2">
      <c r="B48" s="426">
        <f t="shared" ca="1" si="0"/>
        <v>42</v>
      </c>
      <c r="C48" s="404">
        <f t="shared" ca="1" si="1"/>
        <v>5.0915006738566377E-4</v>
      </c>
      <c r="D48" s="401">
        <f ca="1">MpropuPlein+1.25*MasseSans</f>
        <v>3.8188500000000003</v>
      </c>
      <c r="E48" s="401">
        <f t="shared" ca="1" si="2"/>
        <v>3.8188000000000004</v>
      </c>
      <c r="F48" s="401">
        <f t="shared" ca="1" si="3"/>
        <v>3.8187500000000001</v>
      </c>
      <c r="G48" s="408">
        <f t="shared" ca="1" si="4"/>
        <v>0</v>
      </c>
      <c r="H48" s="404">
        <f t="shared" ca="1" si="5"/>
        <v>1.3332724085724933E-4</v>
      </c>
      <c r="I48" s="404">
        <f t="shared" ca="1" si="6"/>
        <v>1.3332898654943733E-4</v>
      </c>
      <c r="J48" s="404">
        <f t="shared" ca="1" si="7"/>
        <v>0</v>
      </c>
      <c r="K48" s="411">
        <f t="shared" ca="1" si="8"/>
        <v>0</v>
      </c>
      <c r="L48" s="414">
        <f t="shared" ca="1" si="9"/>
        <v>0</v>
      </c>
      <c r="M48" s="417">
        <f t="shared" ca="1" si="10"/>
        <v>1</v>
      </c>
    </row>
    <row r="49" spans="2:13" x14ac:dyDescent="0.2">
      <c r="B49" s="426">
        <f t="shared" ca="1" si="0"/>
        <v>42</v>
      </c>
      <c r="C49" s="404">
        <f t="shared" ca="1" si="1"/>
        <v>5.0915006738566377E-4</v>
      </c>
      <c r="D49" s="401">
        <f ca="1">MpropuPlein+1.5*MasseSans</f>
        <v>4.5826000000000002</v>
      </c>
      <c r="E49" s="401">
        <f t="shared" ca="1" si="2"/>
        <v>4.5825500000000003</v>
      </c>
      <c r="F49" s="401">
        <f t="shared" ca="1" si="3"/>
        <v>4.5825000000000005</v>
      </c>
      <c r="G49" s="408">
        <f t="shared" ca="1" si="4"/>
        <v>0</v>
      </c>
      <c r="H49" s="404">
        <f t="shared" ca="1" si="5"/>
        <v>1.1110627650231066E-4</v>
      </c>
      <c r="I49" s="404">
        <f t="shared" ca="1" si="6"/>
        <v>1.1110748879119776E-4</v>
      </c>
      <c r="J49" s="404">
        <f t="shared" ca="1" si="7"/>
        <v>0</v>
      </c>
      <c r="K49" s="411">
        <f t="shared" ca="1" si="8"/>
        <v>0</v>
      </c>
      <c r="L49" s="414">
        <f t="shared" ca="1" si="9"/>
        <v>0</v>
      </c>
      <c r="M49" s="417">
        <f t="shared" ca="1" si="10"/>
        <v>1</v>
      </c>
    </row>
    <row r="50" spans="2:13" x14ac:dyDescent="0.2">
      <c r="B50" s="426">
        <f t="shared" ca="1" si="0"/>
        <v>42</v>
      </c>
      <c r="C50" s="404">
        <f t="shared" ca="1" si="1"/>
        <v>5.0915006738566377E-4</v>
      </c>
      <c r="D50" s="401">
        <f ca="1">MpropuPlein+1.75*MasseSans</f>
        <v>5.3463500000000002</v>
      </c>
      <c r="E50" s="401">
        <f t="shared" ca="1" si="2"/>
        <v>5.3463000000000003</v>
      </c>
      <c r="F50" s="401">
        <f t="shared" ca="1" si="3"/>
        <v>5.3462500000000004</v>
      </c>
      <c r="G50" s="408">
        <f t="shared" ca="1" si="4"/>
        <v>0</v>
      </c>
      <c r="H50" s="404">
        <f t="shared" ca="1" si="5"/>
        <v>9.5234099729843771E-5</v>
      </c>
      <c r="I50" s="404">
        <f t="shared" ca="1" si="6"/>
        <v>9.5234990392455225E-5</v>
      </c>
      <c r="J50" s="404">
        <f t="shared" ca="1" si="7"/>
        <v>0</v>
      </c>
      <c r="K50" s="411">
        <f t="shared" ca="1" si="8"/>
        <v>0</v>
      </c>
      <c r="L50" s="414">
        <f t="shared" ca="1" si="9"/>
        <v>0</v>
      </c>
      <c r="M50" s="417">
        <f t="shared" ca="1" si="10"/>
        <v>1</v>
      </c>
    </row>
    <row r="51" spans="2:13" x14ac:dyDescent="0.2">
      <c r="B51" s="427">
        <f t="shared" ca="1" si="0"/>
        <v>42</v>
      </c>
      <c r="C51" s="405">
        <f t="shared" ca="1" si="1"/>
        <v>5.0915006738566377E-4</v>
      </c>
      <c r="D51" s="402">
        <f ca="1">MpropuPlein+2*MasseSans</f>
        <v>6.1101000000000001</v>
      </c>
      <c r="E51" s="402">
        <f t="shared" ca="1" si="2"/>
        <v>6.1100500000000002</v>
      </c>
      <c r="F51" s="402">
        <f t="shared" ca="1" si="3"/>
        <v>6.11</v>
      </c>
      <c r="G51" s="409">
        <f t="shared" ca="1" si="4"/>
        <v>0</v>
      </c>
      <c r="H51" s="405">
        <f t="shared" ca="1" si="5"/>
        <v>8.3329934679039246E-5</v>
      </c>
      <c r="I51" s="405">
        <f t="shared" ca="1" si="6"/>
        <v>8.3330616593398318E-5</v>
      </c>
      <c r="J51" s="405">
        <f t="shared" ca="1" si="7"/>
        <v>0</v>
      </c>
      <c r="K51" s="412">
        <f t="shared" ca="1" si="8"/>
        <v>0</v>
      </c>
      <c r="L51" s="415">
        <f t="shared" ca="1" si="9"/>
        <v>0</v>
      </c>
      <c r="M51" s="418">
        <f t="shared" ca="1" si="10"/>
        <v>1</v>
      </c>
    </row>
    <row r="52" spans="2:13" x14ac:dyDescent="0.2">
      <c r="B52" s="425">
        <f t="shared" ref="B52:B60" si="11">D_ref</f>
        <v>84</v>
      </c>
      <c r="C52" s="403">
        <f t="shared" si="1"/>
        <v>2.0366002695426551E-3</v>
      </c>
      <c r="D52" s="400">
        <f ca="1">MpropuPlein+0*MasseSans</f>
        <v>1E-4</v>
      </c>
      <c r="E52" s="400">
        <f t="shared" ca="1" si="2"/>
        <v>5.0000000000000002E-5</v>
      </c>
      <c r="F52" s="400">
        <f t="shared" ca="1" si="3"/>
        <v>0</v>
      </c>
      <c r="G52" s="407">
        <f t="shared" ca="1" si="4"/>
        <v>10.19</v>
      </c>
      <c r="H52" s="403">
        <f t="shared" ca="1" si="5"/>
        <v>40.732005390853097</v>
      </c>
      <c r="I52" s="403" t="e">
        <f t="shared" ca="1" si="6"/>
        <v>#DIV/0!</v>
      </c>
      <c r="J52" s="403">
        <f t="shared" ca="1" si="7"/>
        <v>0.48315453109175244</v>
      </c>
      <c r="K52" s="410">
        <f t="shared" ca="1" si="8"/>
        <v>0.50017179242982535</v>
      </c>
      <c r="L52" s="413" t="e">
        <f t="shared" ca="1" si="9"/>
        <v>#DIV/0!</v>
      </c>
      <c r="M52" s="416" t="e">
        <f t="shared" ca="1" si="10"/>
        <v>#DIV/0!</v>
      </c>
    </row>
    <row r="53" spans="2:13" x14ac:dyDescent="0.2">
      <c r="B53" s="426">
        <f t="shared" si="11"/>
        <v>84</v>
      </c>
      <c r="C53" s="404">
        <f t="shared" si="1"/>
        <v>2.0366002695426551E-3</v>
      </c>
      <c r="D53" s="401">
        <f ca="1">MpropuPlein+0.25*MasseSans</f>
        <v>0.76385000000000003</v>
      </c>
      <c r="E53" s="401">
        <f t="shared" ca="1" si="2"/>
        <v>0.76380000000000003</v>
      </c>
      <c r="F53" s="401">
        <f t="shared" ca="1" si="3"/>
        <v>0.76375000000000004</v>
      </c>
      <c r="G53" s="408">
        <f t="shared" ca="1" si="4"/>
        <v>0</v>
      </c>
      <c r="H53" s="404">
        <f t="shared" ca="1" si="5"/>
        <v>2.6664051709120906E-3</v>
      </c>
      <c r="I53" s="404">
        <f t="shared" ca="1" si="6"/>
        <v>2.6665797309887462E-3</v>
      </c>
      <c r="J53" s="404">
        <f t="shared" ca="1" si="7"/>
        <v>0</v>
      </c>
      <c r="K53" s="411">
        <f t="shared" ca="1" si="8"/>
        <v>0</v>
      </c>
      <c r="L53" s="414">
        <f t="shared" ca="1" si="9"/>
        <v>0</v>
      </c>
      <c r="M53" s="417">
        <f t="shared" ca="1" si="10"/>
        <v>1</v>
      </c>
    </row>
    <row r="54" spans="2:13" x14ac:dyDescent="0.2">
      <c r="B54" s="426">
        <f t="shared" si="11"/>
        <v>84</v>
      </c>
      <c r="C54" s="404">
        <f t="shared" si="1"/>
        <v>2.0366002695426551E-3</v>
      </c>
      <c r="D54" s="401">
        <f ca="1">MpropuPlein+0.5*MasseSans</f>
        <v>1.5276000000000001</v>
      </c>
      <c r="E54" s="401">
        <f t="shared" ca="1" si="2"/>
        <v>1.52755</v>
      </c>
      <c r="F54" s="401">
        <f t="shared" ca="1" si="3"/>
        <v>1.5275000000000001</v>
      </c>
      <c r="G54" s="408">
        <f t="shared" ca="1" si="4"/>
        <v>0</v>
      </c>
      <c r="H54" s="404">
        <f t="shared" ca="1" si="5"/>
        <v>1.3332462240467776E-3</v>
      </c>
      <c r="I54" s="404">
        <f t="shared" ca="1" si="6"/>
        <v>1.3332898654943731E-3</v>
      </c>
      <c r="J54" s="404">
        <f t="shared" ca="1" si="7"/>
        <v>0</v>
      </c>
      <c r="K54" s="411">
        <f t="shared" ca="1" si="8"/>
        <v>0</v>
      </c>
      <c r="L54" s="414">
        <f t="shared" ca="1" si="9"/>
        <v>0</v>
      </c>
      <c r="M54" s="417">
        <f t="shared" ca="1" si="10"/>
        <v>1</v>
      </c>
    </row>
    <row r="55" spans="2:13" x14ac:dyDescent="0.2">
      <c r="B55" s="426">
        <f t="shared" si="11"/>
        <v>84</v>
      </c>
      <c r="C55" s="404">
        <f t="shared" si="1"/>
        <v>2.0366002695426551E-3</v>
      </c>
      <c r="D55" s="401">
        <f ca="1">MpropuPlein+0.75*MasseSans</f>
        <v>2.2913500000000004</v>
      </c>
      <c r="E55" s="401">
        <f t="shared" ca="1" si="2"/>
        <v>2.2913000000000006</v>
      </c>
      <c r="F55" s="401">
        <f t="shared" ca="1" si="3"/>
        <v>2.2912500000000002</v>
      </c>
      <c r="G55" s="408">
        <f t="shared" ca="1" si="4"/>
        <v>0</v>
      </c>
      <c r="H55" s="404">
        <f t="shared" ca="1" si="5"/>
        <v>8.8884051391902182E-4</v>
      </c>
      <c r="I55" s="404">
        <f t="shared" ca="1" si="6"/>
        <v>8.888599103295821E-4</v>
      </c>
      <c r="J55" s="404">
        <f t="shared" ca="1" si="7"/>
        <v>0</v>
      </c>
      <c r="K55" s="411">
        <f t="shared" ca="1" si="8"/>
        <v>0</v>
      </c>
      <c r="L55" s="414">
        <f t="shared" ca="1" si="9"/>
        <v>0</v>
      </c>
      <c r="M55" s="417">
        <f t="shared" ca="1" si="10"/>
        <v>1</v>
      </c>
    </row>
    <row r="56" spans="2:13" x14ac:dyDescent="0.2">
      <c r="B56" s="426">
        <f t="shared" si="11"/>
        <v>84</v>
      </c>
      <c r="C56" s="404">
        <f t="shared" si="1"/>
        <v>2.0366002695426551E-3</v>
      </c>
      <c r="D56" s="401">
        <f ca="1">MpropuPlein+1*MasseSans</f>
        <v>3.0551000000000004</v>
      </c>
      <c r="E56" s="401">
        <f t="shared" ca="1" si="2"/>
        <v>3.0550500000000005</v>
      </c>
      <c r="F56" s="401">
        <f t="shared" ca="1" si="3"/>
        <v>3.0550000000000002</v>
      </c>
      <c r="G56" s="408">
        <f t="shared" ca="1" si="4"/>
        <v>0</v>
      </c>
      <c r="H56" s="404">
        <f t="shared" ca="1" si="5"/>
        <v>6.6663402220672489E-4</v>
      </c>
      <c r="I56" s="404">
        <f t="shared" ca="1" si="6"/>
        <v>6.6664493274718655E-4</v>
      </c>
      <c r="J56" s="404">
        <f t="shared" ca="1" si="7"/>
        <v>0</v>
      </c>
      <c r="K56" s="411">
        <f t="shared" ca="1" si="8"/>
        <v>0</v>
      </c>
      <c r="L56" s="414">
        <f t="shared" ca="1" si="9"/>
        <v>0</v>
      </c>
      <c r="M56" s="417">
        <f t="shared" ca="1" si="10"/>
        <v>1</v>
      </c>
    </row>
    <row r="57" spans="2:13" x14ac:dyDescent="0.2">
      <c r="B57" s="426">
        <f t="shared" si="11"/>
        <v>84</v>
      </c>
      <c r="C57" s="404">
        <f t="shared" si="1"/>
        <v>2.0366002695426551E-3</v>
      </c>
      <c r="D57" s="401">
        <f ca="1">MpropuPlein+1.25*MasseSans</f>
        <v>3.8188500000000003</v>
      </c>
      <c r="E57" s="401">
        <f t="shared" ca="1" si="2"/>
        <v>3.8188000000000004</v>
      </c>
      <c r="F57" s="401">
        <f t="shared" ca="1" si="3"/>
        <v>3.8187500000000001</v>
      </c>
      <c r="G57" s="408">
        <f t="shared" ca="1" si="4"/>
        <v>0</v>
      </c>
      <c r="H57" s="404">
        <f t="shared" ca="1" si="5"/>
        <v>5.333089634289973E-4</v>
      </c>
      <c r="I57" s="404">
        <f t="shared" ca="1" si="6"/>
        <v>5.333159461977493E-4</v>
      </c>
      <c r="J57" s="404">
        <f t="shared" ca="1" si="7"/>
        <v>0</v>
      </c>
      <c r="K57" s="411">
        <f t="shared" ca="1" si="8"/>
        <v>0</v>
      </c>
      <c r="L57" s="414">
        <f t="shared" ca="1" si="9"/>
        <v>0</v>
      </c>
      <c r="M57" s="417">
        <f t="shared" ca="1" si="10"/>
        <v>1</v>
      </c>
    </row>
    <row r="58" spans="2:13" x14ac:dyDescent="0.2">
      <c r="B58" s="426">
        <f t="shared" si="11"/>
        <v>84</v>
      </c>
      <c r="C58" s="404">
        <f t="shared" si="1"/>
        <v>2.0366002695426551E-3</v>
      </c>
      <c r="D58" s="401">
        <f ca="1">MpropuPlein+1.5*MasseSans</f>
        <v>4.5826000000000002</v>
      </c>
      <c r="E58" s="401">
        <f t="shared" ca="1" si="2"/>
        <v>4.5825500000000003</v>
      </c>
      <c r="F58" s="401">
        <f t="shared" ca="1" si="3"/>
        <v>4.5825000000000005</v>
      </c>
      <c r="G58" s="408">
        <f t="shared" ca="1" si="4"/>
        <v>0</v>
      </c>
      <c r="H58" s="404">
        <f t="shared" ca="1" si="5"/>
        <v>4.4442510600924265E-4</v>
      </c>
      <c r="I58" s="404">
        <f t="shared" ca="1" si="6"/>
        <v>4.4442995516479105E-4</v>
      </c>
      <c r="J58" s="404">
        <f t="shared" ca="1" si="7"/>
        <v>0</v>
      </c>
      <c r="K58" s="411">
        <f t="shared" ca="1" si="8"/>
        <v>0</v>
      </c>
      <c r="L58" s="414">
        <f t="shared" ca="1" si="9"/>
        <v>0</v>
      </c>
      <c r="M58" s="417">
        <f t="shared" ca="1" si="10"/>
        <v>1</v>
      </c>
    </row>
    <row r="59" spans="2:13" x14ac:dyDescent="0.2">
      <c r="B59" s="426">
        <f t="shared" si="11"/>
        <v>84</v>
      </c>
      <c r="C59" s="404">
        <f t="shared" si="1"/>
        <v>2.0366002695426551E-3</v>
      </c>
      <c r="D59" s="401">
        <f ca="1">MpropuPlein+1.75*MasseSans</f>
        <v>5.3463500000000002</v>
      </c>
      <c r="E59" s="401">
        <f t="shared" ca="1" si="2"/>
        <v>5.3463000000000003</v>
      </c>
      <c r="F59" s="401">
        <f t="shared" ca="1" si="3"/>
        <v>5.3462500000000004</v>
      </c>
      <c r="G59" s="408">
        <f t="shared" ca="1" si="4"/>
        <v>0</v>
      </c>
      <c r="H59" s="404">
        <f t="shared" ca="1" si="5"/>
        <v>3.8093639891937509E-4</v>
      </c>
      <c r="I59" s="404">
        <f t="shared" ca="1" si="6"/>
        <v>3.809399615698209E-4</v>
      </c>
      <c r="J59" s="404">
        <f t="shared" ca="1" si="7"/>
        <v>0</v>
      </c>
      <c r="K59" s="411">
        <f t="shared" ca="1" si="8"/>
        <v>0</v>
      </c>
      <c r="L59" s="414">
        <f t="shared" ca="1" si="9"/>
        <v>0</v>
      </c>
      <c r="M59" s="417">
        <f t="shared" ca="1" si="10"/>
        <v>1</v>
      </c>
    </row>
    <row r="60" spans="2:13" x14ac:dyDescent="0.2">
      <c r="B60" s="427">
        <f t="shared" si="11"/>
        <v>84</v>
      </c>
      <c r="C60" s="405">
        <f t="shared" si="1"/>
        <v>2.0366002695426551E-3</v>
      </c>
      <c r="D60" s="402">
        <f ca="1">MpropuPlein+2*MasseSans</f>
        <v>6.1101000000000001</v>
      </c>
      <c r="E60" s="402">
        <f t="shared" ca="1" si="2"/>
        <v>6.1100500000000002</v>
      </c>
      <c r="F60" s="402">
        <f t="shared" ca="1" si="3"/>
        <v>6.11</v>
      </c>
      <c r="G60" s="409">
        <f t="shared" ca="1" si="4"/>
        <v>0</v>
      </c>
      <c r="H60" s="405">
        <f t="shared" ca="1" si="5"/>
        <v>3.3331973871615698E-4</v>
      </c>
      <c r="I60" s="405">
        <f t="shared" ca="1" si="6"/>
        <v>3.3332246637359327E-4</v>
      </c>
      <c r="J60" s="405">
        <f t="shared" ca="1" si="7"/>
        <v>0</v>
      </c>
      <c r="K60" s="412">
        <f t="shared" ca="1" si="8"/>
        <v>0</v>
      </c>
      <c r="L60" s="415">
        <f t="shared" ca="1" si="9"/>
        <v>0</v>
      </c>
      <c r="M60" s="418">
        <f t="shared" ca="1" si="10"/>
        <v>1</v>
      </c>
    </row>
    <row r="61" spans="2:13" x14ac:dyDescent="0.2">
      <c r="B61" s="425">
        <f t="shared" ref="B61:B69" si="12">D_ref*1.5</f>
        <v>126</v>
      </c>
      <c r="C61" s="403">
        <f t="shared" si="1"/>
        <v>4.5823506064709748E-3</v>
      </c>
      <c r="D61" s="400">
        <f ca="1">MpropuPlein+0*MasseSans</f>
        <v>1E-4</v>
      </c>
      <c r="E61" s="400">
        <f t="shared" ca="1" si="2"/>
        <v>5.0000000000000002E-5</v>
      </c>
      <c r="F61" s="400">
        <f t="shared" ca="1" si="3"/>
        <v>0</v>
      </c>
      <c r="G61" s="407">
        <f t="shared" ca="1" si="4"/>
        <v>10.19</v>
      </c>
      <c r="H61" s="403">
        <f t="shared" ca="1" si="5"/>
        <v>91.647012129419494</v>
      </c>
      <c r="I61" s="403" t="e">
        <f t="shared" ca="1" si="6"/>
        <v>#DIV/0!</v>
      </c>
      <c r="J61" s="403">
        <f t="shared" ca="1" si="7"/>
        <v>0.32588463435851783</v>
      </c>
      <c r="K61" s="410">
        <f t="shared" ca="1" si="8"/>
        <v>0.33344786161988355</v>
      </c>
      <c r="L61" s="413" t="e">
        <f t="shared" ca="1" si="9"/>
        <v>#DIV/0!</v>
      </c>
      <c r="M61" s="416" t="e">
        <f t="shared" ca="1" si="10"/>
        <v>#DIV/0!</v>
      </c>
    </row>
    <row r="62" spans="2:13" x14ac:dyDescent="0.2">
      <c r="B62" s="426">
        <f t="shared" si="12"/>
        <v>126</v>
      </c>
      <c r="C62" s="404">
        <f t="shared" si="1"/>
        <v>4.5823506064709748E-3</v>
      </c>
      <c r="D62" s="401">
        <f ca="1">MpropuPlein+0.25*MasseSans</f>
        <v>0.76385000000000003</v>
      </c>
      <c r="E62" s="401">
        <f t="shared" ca="1" si="2"/>
        <v>0.76380000000000003</v>
      </c>
      <c r="F62" s="401">
        <f t="shared" ca="1" si="3"/>
        <v>0.76375000000000004</v>
      </c>
      <c r="G62" s="408">
        <f t="shared" ca="1" si="4"/>
        <v>0</v>
      </c>
      <c r="H62" s="404">
        <f t="shared" ca="1" si="5"/>
        <v>5.9994116345522056E-3</v>
      </c>
      <c r="I62" s="404">
        <f t="shared" ca="1" si="6"/>
        <v>5.9998043947246801E-3</v>
      </c>
      <c r="J62" s="404">
        <f t="shared" ca="1" si="7"/>
        <v>0</v>
      </c>
      <c r="K62" s="411">
        <f t="shared" ca="1" si="8"/>
        <v>0</v>
      </c>
      <c r="L62" s="414">
        <f t="shared" ca="1" si="9"/>
        <v>0</v>
      </c>
      <c r="M62" s="417">
        <f t="shared" ca="1" si="10"/>
        <v>1</v>
      </c>
    </row>
    <row r="63" spans="2:13" x14ac:dyDescent="0.2">
      <c r="B63" s="426">
        <f t="shared" si="12"/>
        <v>126</v>
      </c>
      <c r="C63" s="404">
        <f t="shared" si="1"/>
        <v>4.5823506064709748E-3</v>
      </c>
      <c r="D63" s="401">
        <f ca="1">MpropuPlein+0.5*MasseSans</f>
        <v>1.5276000000000001</v>
      </c>
      <c r="E63" s="401">
        <f t="shared" ca="1" si="2"/>
        <v>1.52755</v>
      </c>
      <c r="F63" s="401">
        <f t="shared" ca="1" si="3"/>
        <v>1.5275000000000001</v>
      </c>
      <c r="G63" s="408">
        <f t="shared" ca="1" si="4"/>
        <v>0</v>
      </c>
      <c r="H63" s="404">
        <f t="shared" ca="1" si="5"/>
        <v>2.99980400410525E-3</v>
      </c>
      <c r="I63" s="404">
        <f t="shared" ca="1" si="6"/>
        <v>2.99990219736234E-3</v>
      </c>
      <c r="J63" s="404">
        <f t="shared" ca="1" si="7"/>
        <v>0</v>
      </c>
      <c r="K63" s="411">
        <f t="shared" ca="1" si="8"/>
        <v>0</v>
      </c>
      <c r="L63" s="414">
        <f t="shared" ca="1" si="9"/>
        <v>0</v>
      </c>
      <c r="M63" s="417">
        <f t="shared" ca="1" si="10"/>
        <v>1</v>
      </c>
    </row>
    <row r="64" spans="2:13" x14ac:dyDescent="0.2">
      <c r="B64" s="426">
        <f t="shared" si="12"/>
        <v>126</v>
      </c>
      <c r="C64" s="404">
        <f t="shared" si="1"/>
        <v>4.5823506064709748E-3</v>
      </c>
      <c r="D64" s="401">
        <f ca="1">MpropuPlein+0.75*MasseSans</f>
        <v>2.2913500000000004</v>
      </c>
      <c r="E64" s="401">
        <f t="shared" ca="1" si="2"/>
        <v>2.2913000000000006</v>
      </c>
      <c r="F64" s="401">
        <f t="shared" ca="1" si="3"/>
        <v>2.2912500000000002</v>
      </c>
      <c r="G64" s="408">
        <f t="shared" ca="1" si="4"/>
        <v>0</v>
      </c>
      <c r="H64" s="404">
        <f t="shared" ca="1" si="5"/>
        <v>1.9998911563177992E-3</v>
      </c>
      <c r="I64" s="404">
        <f t="shared" ca="1" si="6"/>
        <v>1.9999347982415602E-3</v>
      </c>
      <c r="J64" s="404">
        <f t="shared" ca="1" si="7"/>
        <v>0</v>
      </c>
      <c r="K64" s="411">
        <f t="shared" ca="1" si="8"/>
        <v>0</v>
      </c>
      <c r="L64" s="414">
        <f t="shared" ca="1" si="9"/>
        <v>0</v>
      </c>
      <c r="M64" s="417">
        <f t="shared" ca="1" si="10"/>
        <v>1</v>
      </c>
    </row>
    <row r="65" spans="2:13" x14ac:dyDescent="0.2">
      <c r="B65" s="426">
        <f t="shared" si="12"/>
        <v>126</v>
      </c>
      <c r="C65" s="404">
        <f t="shared" si="1"/>
        <v>4.5823506064709748E-3</v>
      </c>
      <c r="D65" s="401">
        <f ca="1">MpropuPlein+1*MasseSans</f>
        <v>3.0551000000000004</v>
      </c>
      <c r="E65" s="401">
        <f t="shared" ca="1" si="2"/>
        <v>3.0550500000000005</v>
      </c>
      <c r="F65" s="401">
        <f t="shared" ca="1" si="3"/>
        <v>3.0550000000000002</v>
      </c>
      <c r="G65" s="408">
        <f t="shared" ca="1" si="4"/>
        <v>0</v>
      </c>
      <c r="H65" s="404">
        <f t="shared" ca="1" si="5"/>
        <v>1.4999265499651311E-3</v>
      </c>
      <c r="I65" s="404">
        <f t="shared" ca="1" si="6"/>
        <v>1.49995109868117E-3</v>
      </c>
      <c r="J65" s="404">
        <f t="shared" ca="1" si="7"/>
        <v>0</v>
      </c>
      <c r="K65" s="411">
        <f t="shared" ca="1" si="8"/>
        <v>0</v>
      </c>
      <c r="L65" s="414">
        <f t="shared" ca="1" si="9"/>
        <v>0</v>
      </c>
      <c r="M65" s="417">
        <f t="shared" ca="1" si="10"/>
        <v>1</v>
      </c>
    </row>
    <row r="66" spans="2:13" x14ac:dyDescent="0.2">
      <c r="B66" s="426">
        <f t="shared" si="12"/>
        <v>126</v>
      </c>
      <c r="C66" s="404">
        <f t="shared" si="1"/>
        <v>4.5823506064709748E-3</v>
      </c>
      <c r="D66" s="401">
        <f ca="1">MpropuPlein+1.25*MasseSans</f>
        <v>3.8188500000000003</v>
      </c>
      <c r="E66" s="401">
        <f t="shared" ca="1" si="2"/>
        <v>3.8188000000000004</v>
      </c>
      <c r="F66" s="401">
        <f t="shared" ca="1" si="3"/>
        <v>3.8187500000000001</v>
      </c>
      <c r="G66" s="408">
        <f t="shared" ca="1" si="4"/>
        <v>0</v>
      </c>
      <c r="H66" s="404">
        <f t="shared" ca="1" si="5"/>
        <v>1.199945167715244E-3</v>
      </c>
      <c r="I66" s="404">
        <f t="shared" ca="1" si="6"/>
        <v>1.1999608789449361E-3</v>
      </c>
      <c r="J66" s="404">
        <f t="shared" ca="1" si="7"/>
        <v>0</v>
      </c>
      <c r="K66" s="411">
        <f t="shared" ca="1" si="8"/>
        <v>0</v>
      </c>
      <c r="L66" s="414">
        <f t="shared" ca="1" si="9"/>
        <v>0</v>
      </c>
      <c r="M66" s="417">
        <f t="shared" ca="1" si="10"/>
        <v>1</v>
      </c>
    </row>
    <row r="67" spans="2:13" x14ac:dyDescent="0.2">
      <c r="B67" s="426">
        <f t="shared" si="12"/>
        <v>126</v>
      </c>
      <c r="C67" s="404">
        <f t="shared" si="1"/>
        <v>4.5823506064709748E-3</v>
      </c>
      <c r="D67" s="401">
        <f ca="1">MpropuPlein+1.5*MasseSans</f>
        <v>4.5826000000000002</v>
      </c>
      <c r="E67" s="401">
        <f t="shared" ca="1" si="2"/>
        <v>4.5825500000000003</v>
      </c>
      <c r="F67" s="401">
        <f t="shared" ca="1" si="3"/>
        <v>4.5825000000000005</v>
      </c>
      <c r="G67" s="408">
        <f t="shared" ca="1" si="4"/>
        <v>0</v>
      </c>
      <c r="H67" s="404">
        <f t="shared" ca="1" si="5"/>
        <v>9.9995648852079606E-4</v>
      </c>
      <c r="I67" s="404">
        <f t="shared" ca="1" si="6"/>
        <v>9.9996739912078009E-4</v>
      </c>
      <c r="J67" s="404">
        <f t="shared" ca="1" si="7"/>
        <v>0</v>
      </c>
      <c r="K67" s="411">
        <f t="shared" ca="1" si="8"/>
        <v>0</v>
      </c>
      <c r="L67" s="414">
        <f t="shared" ca="1" si="9"/>
        <v>0</v>
      </c>
      <c r="M67" s="417">
        <f t="shared" ca="1" si="10"/>
        <v>1</v>
      </c>
    </row>
    <row r="68" spans="2:13" x14ac:dyDescent="0.2">
      <c r="B68" s="426">
        <f t="shared" si="12"/>
        <v>126</v>
      </c>
      <c r="C68" s="404">
        <f t="shared" si="1"/>
        <v>4.5823506064709748E-3</v>
      </c>
      <c r="D68" s="401">
        <f ca="1">MpropuPlein+1.75*MasseSans</f>
        <v>5.3463500000000002</v>
      </c>
      <c r="E68" s="401">
        <f t="shared" ca="1" si="2"/>
        <v>5.3463000000000003</v>
      </c>
      <c r="F68" s="401">
        <f t="shared" ca="1" si="3"/>
        <v>5.3462500000000004</v>
      </c>
      <c r="G68" s="408">
        <f t="shared" ca="1" si="4"/>
        <v>0</v>
      </c>
      <c r="H68" s="404">
        <f t="shared" ca="1" si="5"/>
        <v>8.5710689756859405E-4</v>
      </c>
      <c r="I68" s="404">
        <f t="shared" ca="1" si="6"/>
        <v>8.5711491353209716E-4</v>
      </c>
      <c r="J68" s="404">
        <f t="shared" ca="1" si="7"/>
        <v>0</v>
      </c>
      <c r="K68" s="411">
        <f t="shared" ca="1" si="8"/>
        <v>0</v>
      </c>
      <c r="L68" s="414">
        <f t="shared" ca="1" si="9"/>
        <v>0</v>
      </c>
      <c r="M68" s="417">
        <f t="shared" ca="1" si="10"/>
        <v>1</v>
      </c>
    </row>
    <row r="69" spans="2:13" x14ac:dyDescent="0.2">
      <c r="B69" s="427">
        <f t="shared" si="12"/>
        <v>126</v>
      </c>
      <c r="C69" s="405">
        <f t="shared" si="1"/>
        <v>4.5823506064709748E-3</v>
      </c>
      <c r="D69" s="402">
        <f ca="1">MpropuPlein+2*MasseSans</f>
        <v>6.1101000000000001</v>
      </c>
      <c r="E69" s="402">
        <f t="shared" ca="1" si="2"/>
        <v>6.1100500000000002</v>
      </c>
      <c r="F69" s="402">
        <f t="shared" ca="1" si="3"/>
        <v>6.11</v>
      </c>
      <c r="G69" s="409">
        <f t="shared" ca="1" si="4"/>
        <v>0</v>
      </c>
      <c r="H69" s="405">
        <f t="shared" ca="1" si="5"/>
        <v>7.4996941211135336E-4</v>
      </c>
      <c r="I69" s="405">
        <f t="shared" ca="1" si="6"/>
        <v>7.4997554934058501E-4</v>
      </c>
      <c r="J69" s="405">
        <f t="shared" ca="1" si="7"/>
        <v>0</v>
      </c>
      <c r="K69" s="412">
        <f t="shared" ca="1" si="8"/>
        <v>0</v>
      </c>
      <c r="L69" s="415">
        <f t="shared" ca="1" si="9"/>
        <v>0</v>
      </c>
      <c r="M69" s="418">
        <f t="shared" ca="1" si="10"/>
        <v>1</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1:D11"/>
    <mergeCell ref="C13:D13"/>
    <mergeCell ref="C15:D15"/>
    <mergeCell ref="C16:D16"/>
    <mergeCell ref="C17:D17"/>
    <mergeCell ref="C12:D12"/>
    <mergeCell ref="C10:D10"/>
    <mergeCell ref="C9:D9"/>
    <mergeCell ref="C2:D3"/>
    <mergeCell ref="C4:D4"/>
    <mergeCell ref="C5:D5"/>
    <mergeCell ref="C7:D7"/>
    <mergeCell ref="C8:D8"/>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632" t="s">
        <v>178</v>
      </c>
      <c r="D2" s="632"/>
    </row>
    <row r="3" spans="3:8" x14ac:dyDescent="0.2">
      <c r="C3" s="632"/>
      <c r="D3" s="632"/>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MF0</v>
      </c>
      <c r="N4" s="75"/>
      <c r="O4" s="6"/>
      <c r="P4" s="273"/>
      <c r="Q4" s="436"/>
      <c r="R4" s="48"/>
      <c r="S4" s="48"/>
      <c r="T4" s="48"/>
      <c r="U4" s="48"/>
    </row>
    <row r="5" spans="2:21" ht="15.75" customHeight="1" x14ac:dyDescent="0.2">
      <c r="B5" s="74"/>
      <c r="D5" t="s">
        <v>462</v>
      </c>
      <c r="E5" t="str">
        <f>Propu</f>
        <v>Aucun (2e ét. inerte)</v>
      </c>
      <c r="G5" t="s">
        <v>459</v>
      </c>
      <c r="H5">
        <f>MasseSans</f>
        <v>3.0550000000000002</v>
      </c>
      <c r="N5" s="75"/>
      <c r="O5" s="6"/>
      <c r="P5" s="273"/>
      <c r="Q5" s="436"/>
      <c r="R5" s="48"/>
      <c r="S5" s="48"/>
      <c r="T5" s="48"/>
      <c r="U5" s="48"/>
    </row>
    <row r="6" spans="2:21" x14ac:dyDescent="0.2">
      <c r="B6" s="74"/>
      <c r="D6" t="s">
        <v>455</v>
      </c>
      <c r="E6" s="2" t="str">
        <f>Trajecto!H34</f>
        <v>Brun/Orange…</v>
      </c>
      <c r="G6" t="s">
        <v>460</v>
      </c>
      <c r="H6">
        <f>D_ref</f>
        <v>84</v>
      </c>
      <c r="N6" s="75"/>
      <c r="O6" s="6"/>
      <c r="P6" s="273"/>
      <c r="Q6" s="436"/>
      <c r="R6" s="48"/>
      <c r="S6" s="48"/>
      <c r="T6" s="48"/>
      <c r="U6" s="48"/>
    </row>
    <row r="7" spans="2:21" x14ac:dyDescent="0.2">
      <c r="B7" s="74"/>
      <c r="D7" t="s">
        <v>457</v>
      </c>
      <c r="E7" s="2" t="str">
        <f>Trajecto!H35</f>
        <v>Rouge…</v>
      </c>
      <c r="G7" t="s">
        <v>5</v>
      </c>
      <c r="H7">
        <f>Cx</f>
        <v>0.6</v>
      </c>
      <c r="N7" s="75"/>
      <c r="O7" s="6"/>
      <c r="P7" s="273"/>
      <c r="Q7" s="436"/>
      <c r="R7" s="48"/>
      <c r="S7" s="48"/>
      <c r="T7" s="48"/>
      <c r="U7" s="48"/>
    </row>
    <row r="8" spans="2:21" x14ac:dyDescent="0.2">
      <c r="B8" s="74"/>
      <c r="D8" t="s">
        <v>458</v>
      </c>
      <c r="E8" s="2">
        <f>S_para</f>
        <v>0.48049999999999998</v>
      </c>
      <c r="G8" t="s">
        <v>461</v>
      </c>
      <c r="H8">
        <f>L_rampe</f>
        <v>2.5</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3.0550000000000002</v>
      </c>
      <c r="F11" s="246" t="s">
        <v>123</v>
      </c>
      <c r="G11" s="246" t="s">
        <v>125</v>
      </c>
      <c r="H11" s="668" t="e">
        <f ca="1">Vsortie_de_rampe</f>
        <v>#N/A</v>
      </c>
      <c r="I11" s="669"/>
      <c r="J11" s="76"/>
      <c r="N11" s="75"/>
      <c r="P11" s="48"/>
      <c r="Q11" s="436"/>
      <c r="R11" s="48"/>
      <c r="S11" s="48"/>
      <c r="T11" s="48"/>
      <c r="U11" s="440">
        <f>IF(RIGHT(Nb_diam,1)=",", "", X_j)</f>
        <v>0</v>
      </c>
    </row>
    <row r="12" spans="2:21" ht="13.5" thickBot="1" x14ac:dyDescent="0.25">
      <c r="B12" s="74"/>
      <c r="C12" s="12"/>
      <c r="D12" s="276"/>
      <c r="E12" s="244"/>
      <c r="F12" s="6" t="s">
        <v>123</v>
      </c>
      <c r="G12" s="6" t="s">
        <v>126</v>
      </c>
      <c r="H12" s="670">
        <f>Finesse</f>
        <v>11.80952380952381</v>
      </c>
      <c r="I12" s="671"/>
      <c r="J12" s="76"/>
      <c r="N12" s="75"/>
      <c r="O12" s="6"/>
      <c r="P12" s="273" t="s">
        <v>341</v>
      </c>
      <c r="Q12" s="441">
        <f>D_og</f>
        <v>84</v>
      </c>
      <c r="R12" s="48"/>
      <c r="S12" s="48"/>
      <c r="T12" s="48"/>
      <c r="U12" s="436"/>
    </row>
    <row r="13" spans="2:21" x14ac:dyDescent="0.2">
      <c r="B13" s="74"/>
      <c r="C13" s="12"/>
      <c r="D13" s="276" t="s">
        <v>5</v>
      </c>
      <c r="E13" s="244">
        <f>Cx</f>
        <v>0.6</v>
      </c>
      <c r="F13" s="6" t="s">
        <v>123</v>
      </c>
      <c r="G13" s="6" t="s">
        <v>433</v>
      </c>
      <c r="H13" s="670">
        <f>Cn</f>
        <v>15.602161052846441</v>
      </c>
      <c r="I13" s="671"/>
      <c r="J13" s="76"/>
      <c r="N13" s="75"/>
      <c r="O13" s="6"/>
      <c r="P13" s="48"/>
      <c r="Q13" s="436"/>
      <c r="R13" s="48"/>
      <c r="S13" s="48"/>
      <c r="T13" s="48"/>
      <c r="U13" s="440">
        <f>IF(RIGHT(Nb_diam,1)=",", "", X_r)</f>
        <v>0</v>
      </c>
    </row>
    <row r="14" spans="2:21" x14ac:dyDescent="0.2">
      <c r="B14" s="74"/>
      <c r="C14" s="12"/>
      <c r="D14" s="276" t="s">
        <v>143</v>
      </c>
      <c r="E14" s="244">
        <f>L_rampe</f>
        <v>2.5</v>
      </c>
      <c r="F14" s="6" t="s">
        <v>123</v>
      </c>
      <c r="G14" s="6" t="s">
        <v>127</v>
      </c>
      <c r="H14" s="247">
        <f ca="1">MS_min</f>
        <v>2.6549364859750075</v>
      </c>
      <c r="I14" s="254">
        <f ca="1">MS_max</f>
        <v>2.6550907946953206</v>
      </c>
      <c r="J14" s="76"/>
      <c r="K14" s="76"/>
      <c r="N14" s="75"/>
      <c r="P14" s="48"/>
      <c r="Q14" s="436"/>
      <c r="R14" s="48"/>
      <c r="S14" s="48"/>
      <c r="T14" s="48"/>
      <c r="U14" s="436"/>
    </row>
    <row r="15" spans="2:21" x14ac:dyDescent="0.2">
      <c r="B15" s="74"/>
      <c r="C15" s="12"/>
      <c r="D15" s="276" t="s">
        <v>144</v>
      </c>
      <c r="E15" s="244">
        <f>ep_ail</f>
        <v>3</v>
      </c>
      <c r="F15" s="6" t="s">
        <v>123</v>
      </c>
      <c r="G15" s="6" t="s">
        <v>124</v>
      </c>
      <c r="H15" s="247">
        <f ca="1">MS_Cn_min</f>
        <v>41.422746639260254</v>
      </c>
      <c r="I15" s="254">
        <f ca="1">MS_Cn_max</f>
        <v>41.425154188766435</v>
      </c>
      <c r="J15" s="76"/>
      <c r="K15" s="76"/>
      <c r="N15" s="75"/>
      <c r="P15" s="48"/>
      <c r="Q15" s="436"/>
      <c r="R15" s="48"/>
      <c r="S15" s="48"/>
      <c r="T15" s="48"/>
    </row>
    <row r="16" spans="2:21" x14ac:dyDescent="0.2">
      <c r="B16" s="74"/>
      <c r="C16" s="12"/>
      <c r="D16" s="276" t="s">
        <v>145</v>
      </c>
      <c r="E16" s="244">
        <f>Q_ail</f>
        <v>4</v>
      </c>
      <c r="F16" s="6" t="s">
        <v>128</v>
      </c>
      <c r="G16" s="6" t="s">
        <v>129</v>
      </c>
      <c r="H16" s="247">
        <f ca="1">V_para</f>
        <v>10.091143184087175</v>
      </c>
      <c r="I16" s="253">
        <f>V_satellite</f>
        <v>10.960038730752361</v>
      </c>
      <c r="J16" s="76"/>
      <c r="N16" s="75"/>
      <c r="P16" s="48"/>
      <c r="Q16" s="436"/>
      <c r="R16" s="48"/>
      <c r="S16" s="48"/>
      <c r="T16" s="48"/>
      <c r="U16" s="440">
        <f>IF(RIGHT(Nb_diam,1)=",", "", l_j)</f>
        <v>0</v>
      </c>
    </row>
    <row r="17" spans="2:21" x14ac:dyDescent="0.2">
      <c r="B17" s="74"/>
      <c r="C17" s="12"/>
      <c r="D17" s="276" t="s">
        <v>146</v>
      </c>
      <c r="E17" s="272" t="str">
        <f>Forme_ogive</f>
        <v>Conique (droite)</v>
      </c>
      <c r="F17" s="6" t="s">
        <v>130</v>
      </c>
      <c r="G17" s="6" t="s">
        <v>131</v>
      </c>
      <c r="H17" s="670">
        <f>T_para</f>
        <v>14.2</v>
      </c>
      <c r="I17" s="671"/>
      <c r="J17" s="258"/>
      <c r="N17" s="75"/>
      <c r="P17" s="434" t="s">
        <v>342</v>
      </c>
      <c r="Q17" s="440">
        <f>IF(RIGHT(Nb_diam,1)=",", "", D2j)</f>
        <v>0</v>
      </c>
      <c r="R17" s="48"/>
      <c r="S17" s="48"/>
      <c r="T17" s="48"/>
      <c r="U17" s="436"/>
    </row>
    <row r="18" spans="2:21" x14ac:dyDescent="0.2">
      <c r="B18" s="74"/>
      <c r="C18" s="12"/>
      <c r="D18" s="276" t="s">
        <v>148</v>
      </c>
      <c r="E18" s="244">
        <f ca="1">XpropuRef-Long_propu</f>
        <v>942</v>
      </c>
      <c r="F18" s="12" t="s">
        <v>130</v>
      </c>
      <c r="G18" s="12" t="s">
        <v>427</v>
      </c>
      <c r="H18" s="635">
        <f ca="1">T_para-Combustion-Depotage</f>
        <v>14.2</v>
      </c>
      <c r="I18" s="674"/>
      <c r="N18" s="75"/>
      <c r="P18" s="48"/>
      <c r="Q18" s="436"/>
      <c r="R18" s="48"/>
      <c r="S18" s="48"/>
    </row>
    <row r="19" spans="2:21" x14ac:dyDescent="0.2">
      <c r="B19" s="74"/>
      <c r="C19" s="531"/>
      <c r="D19" s="269"/>
      <c r="E19" s="271"/>
      <c r="F19" s="519" t="s">
        <v>132</v>
      </c>
      <c r="G19" s="274" t="s">
        <v>426</v>
      </c>
      <c r="H19" s="675">
        <f ca="1">Portee_balistique</f>
        <v>706.74279346460708</v>
      </c>
      <c r="I19" s="676"/>
      <c r="N19" s="75"/>
      <c r="P19" s="48"/>
      <c r="Q19" s="436"/>
      <c r="R19" s="48"/>
      <c r="S19" s="48"/>
      <c r="T19" s="48"/>
    </row>
    <row r="20" spans="2:21" x14ac:dyDescent="0.2">
      <c r="B20" s="74"/>
      <c r="C20" s="12"/>
      <c r="D20" s="6"/>
      <c r="E20" s="6"/>
      <c r="H20" s="518"/>
      <c r="I20" s="518"/>
      <c r="N20" s="75"/>
      <c r="P20" s="48"/>
      <c r="Q20" s="436"/>
      <c r="R20" s="48"/>
      <c r="S20" s="48"/>
      <c r="T20" s="48"/>
      <c r="U20" s="440">
        <f>IF(RIGHT(Nb_diam,1)=",", "", l_r)</f>
        <v>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546</v>
      </c>
      <c r="E23" s="527" t="s">
        <v>38</v>
      </c>
      <c r="F23" s="528">
        <f>m_ail</f>
        <v>170</v>
      </c>
      <c r="G23" s="526">
        <f>m_can</f>
        <v>180</v>
      </c>
      <c r="I23" s="529" t="s">
        <v>448</v>
      </c>
      <c r="J23" s="528">
        <f>l_j</f>
        <v>0</v>
      </c>
      <c r="K23" s="526">
        <f>l_r</f>
        <v>0</v>
      </c>
      <c r="N23" s="75"/>
      <c r="O23" s="273"/>
      <c r="P23" s="436"/>
      <c r="Q23" s="48"/>
      <c r="R23" s="48"/>
      <c r="S23" s="48"/>
      <c r="T23" s="226"/>
      <c r="U23" s="436"/>
    </row>
    <row r="24" spans="2:21" x14ac:dyDescent="0.2">
      <c r="B24" s="74"/>
      <c r="C24" s="526" t="s">
        <v>440</v>
      </c>
      <c r="D24" s="526">
        <f>Long_tot</f>
        <v>992</v>
      </c>
      <c r="E24" s="527" t="s">
        <v>443</v>
      </c>
      <c r="F24" s="528">
        <f>n_ail</f>
        <v>80</v>
      </c>
      <c r="G24" s="526">
        <f>n_can</f>
        <v>80</v>
      </c>
      <c r="I24" s="529" t="s">
        <v>449</v>
      </c>
      <c r="J24" s="528">
        <f>D1j</f>
        <v>0</v>
      </c>
      <c r="K24" s="526">
        <f>D1r</f>
        <v>0</v>
      </c>
      <c r="N24" s="75"/>
      <c r="O24" s="273"/>
      <c r="P24" s="436"/>
      <c r="Q24" s="48"/>
      <c r="R24" s="48"/>
      <c r="S24" s="48"/>
      <c r="T24" s="226"/>
      <c r="U24" s="436"/>
    </row>
    <row r="25" spans="2:21" x14ac:dyDescent="0.2">
      <c r="B25" s="74"/>
      <c r="C25" s="526" t="s">
        <v>441</v>
      </c>
      <c r="D25" s="526">
        <f>XpropuRef</f>
        <v>942</v>
      </c>
      <c r="E25" s="527" t="s">
        <v>444</v>
      </c>
      <c r="F25" s="528">
        <f>p_ail</f>
        <v>120</v>
      </c>
      <c r="G25" s="526">
        <f>p_can</f>
        <v>160</v>
      </c>
      <c r="I25" s="529" t="s">
        <v>450</v>
      </c>
      <c r="J25" s="528">
        <f>D2j</f>
        <v>0</v>
      </c>
      <c r="K25" s="526">
        <f>D2r</f>
        <v>0</v>
      </c>
      <c r="N25" s="75"/>
      <c r="O25" s="273"/>
      <c r="P25" s="436"/>
      <c r="Q25" s="48"/>
      <c r="R25" s="48"/>
      <c r="S25" s="48"/>
      <c r="T25" s="226"/>
      <c r="U25" s="436"/>
    </row>
    <row r="26" spans="2:21" x14ac:dyDescent="0.2">
      <c r="B26" s="74"/>
      <c r="C26" s="526" t="s">
        <v>438</v>
      </c>
      <c r="D26" s="526">
        <f>D_ref</f>
        <v>84</v>
      </c>
      <c r="E26" s="527" t="s">
        <v>445</v>
      </c>
      <c r="F26" s="528">
        <f>E_ail</f>
        <v>107</v>
      </c>
      <c r="G26" s="526">
        <f>E_can</f>
        <v>110</v>
      </c>
      <c r="I26" s="529" t="s">
        <v>451</v>
      </c>
      <c r="J26" s="528">
        <f>X_j</f>
        <v>0</v>
      </c>
      <c r="K26" s="526">
        <f>X_r</f>
        <v>0</v>
      </c>
      <c r="N26" s="75"/>
      <c r="O26" s="273"/>
      <c r="P26" s="436"/>
      <c r="Q26" s="48"/>
      <c r="R26" s="48"/>
      <c r="S26" s="48"/>
      <c r="T26" s="226"/>
      <c r="U26" s="436"/>
    </row>
    <row r="27" spans="2:21" x14ac:dyDescent="0.2">
      <c r="B27" s="74"/>
      <c r="C27" s="526" t="s">
        <v>439</v>
      </c>
      <c r="D27" s="526">
        <f>Long_ogive</f>
        <v>252</v>
      </c>
      <c r="E27" s="527" t="s">
        <v>446</v>
      </c>
      <c r="F27" s="528">
        <f>X_ail</f>
        <v>942</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3" t="s">
        <v>141</v>
      </c>
      <c r="D29" s="673" t="s">
        <v>133</v>
      </c>
      <c r="E29" s="673" t="s">
        <v>134</v>
      </c>
      <c r="F29" s="673"/>
      <c r="G29" s="673"/>
      <c r="H29" s="672" t="s">
        <v>135</v>
      </c>
      <c r="I29" s="672"/>
      <c r="J29" s="672"/>
      <c r="K29" s="672"/>
      <c r="L29" s="673" t="s">
        <v>136</v>
      </c>
      <c r="M29" s="673" t="s">
        <v>137</v>
      </c>
      <c r="N29" s="75"/>
      <c r="O29" s="273" t="s">
        <v>430</v>
      </c>
      <c r="P29" s="441">
        <f>n_ail</f>
        <v>80</v>
      </c>
      <c r="Q29" s="2"/>
      <c r="R29" s="48"/>
      <c r="S29" s="48"/>
      <c r="T29" s="48"/>
      <c r="U29" s="12" t="s">
        <v>434</v>
      </c>
    </row>
    <row r="30" spans="2:21" ht="13.5" thickBot="1" x14ac:dyDescent="0.25">
      <c r="B30" s="74"/>
      <c r="C30" s="673"/>
      <c r="D30" s="673"/>
      <c r="E30" s="673"/>
      <c r="F30" s="673"/>
      <c r="G30" s="673"/>
      <c r="H30" s="672" t="s">
        <v>138</v>
      </c>
      <c r="I30" s="672"/>
      <c r="J30" s="69" t="s">
        <v>139</v>
      </c>
      <c r="K30" s="70" t="s">
        <v>140</v>
      </c>
      <c r="L30" s="673"/>
      <c r="M30" s="673"/>
      <c r="N30" s="75"/>
      <c r="P30" s="12"/>
      <c r="R30" s="48"/>
      <c r="S30" s="48"/>
      <c r="T30" s="226" t="s">
        <v>432</v>
      </c>
      <c r="U30" s="523">
        <f>[0]!p_can</f>
        <v>160</v>
      </c>
    </row>
    <row r="31" spans="2:21" ht="13.5" thickBot="1" x14ac:dyDescent="0.25">
      <c r="B31" s="74"/>
      <c r="C31" s="83">
        <f>Beta_rampe</f>
        <v>75.426997324279156</v>
      </c>
      <c r="D31" s="84">
        <f ca="1">Portee_balistique</f>
        <v>706.74279346460708</v>
      </c>
      <c r="E31" s="677">
        <f ca="1">T_para+Dt_para</f>
        <v>133.28596878064943</v>
      </c>
      <c r="F31" s="677"/>
      <c r="G31" s="677"/>
      <c r="H31" s="678">
        <f ca="1">Altitude_culmi</f>
        <v>1203.407191299505</v>
      </c>
      <c r="I31" s="678"/>
      <c r="J31" s="85">
        <f ca="1">Temps_culmi</f>
        <v>13.599999999999946</v>
      </c>
      <c r="K31" s="86">
        <f ca="1">Vit_culmi</f>
        <v>22.34666723330627</v>
      </c>
      <c r="L31" s="84">
        <f ca="1">Acc_max</f>
        <v>27.7992415188032</v>
      </c>
      <c r="M31" s="86">
        <f ca="1">Vit_max</f>
        <v>153.12922149896602</v>
      </c>
      <c r="N31" s="75"/>
      <c r="O31" s="273" t="s">
        <v>436</v>
      </c>
      <c r="P31" s="441">
        <f>ep_ail</f>
        <v>3</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110</v>
      </c>
    </row>
    <row r="34" spans="2:21" ht="13.5" thickBot="1" x14ac:dyDescent="0.25">
      <c r="B34" s="77"/>
      <c r="C34" s="78"/>
      <c r="D34" s="78"/>
      <c r="E34" s="78"/>
      <c r="F34" s="78"/>
      <c r="G34" s="78"/>
      <c r="H34" s="78"/>
      <c r="I34" s="78"/>
      <c r="J34" s="78"/>
      <c r="K34" s="78"/>
      <c r="L34" s="78"/>
      <c r="M34" s="78"/>
      <c r="N34" s="79"/>
      <c r="O34" s="2"/>
      <c r="P34" s="273" t="s">
        <v>431</v>
      </c>
      <c r="Q34" s="441">
        <f>E_ail</f>
        <v>107</v>
      </c>
      <c r="T34" s="226" t="s">
        <v>436</v>
      </c>
      <c r="U34" s="523">
        <f>[0]!ep_can</f>
        <v>4</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MF0</v>
      </c>
      <c r="N38" s="75"/>
    </row>
    <row r="39" spans="2:21" x14ac:dyDescent="0.2">
      <c r="B39" s="74"/>
      <c r="D39" s="2"/>
      <c r="N39" s="75"/>
    </row>
    <row r="40" spans="2:21" x14ac:dyDescent="0.2">
      <c r="B40" s="74"/>
      <c r="D40" s="275" t="s">
        <v>149</v>
      </c>
      <c r="E40" s="246">
        <f>D_ref</f>
        <v>84</v>
      </c>
      <c r="F40" s="265"/>
      <c r="G40" s="265"/>
      <c r="H40" s="261" t="s">
        <v>198</v>
      </c>
      <c r="I40" s="261" t="s">
        <v>199</v>
      </c>
      <c r="J40" s="262" t="s">
        <v>200</v>
      </c>
      <c r="N40" s="75"/>
    </row>
    <row r="41" spans="2:21" x14ac:dyDescent="0.2">
      <c r="B41" s="74"/>
      <c r="D41" s="276" t="s">
        <v>147</v>
      </c>
      <c r="E41" s="6">
        <f>Long_ogive</f>
        <v>252</v>
      </c>
      <c r="F41" s="2"/>
      <c r="G41" s="2" t="s">
        <v>201</v>
      </c>
      <c r="H41" s="6">
        <f>MasseSans</f>
        <v>3.0550000000000002</v>
      </c>
      <c r="I41" s="6">
        <f ca="1">MasseVide</f>
        <v>3.0550000000000002</v>
      </c>
      <c r="J41" s="244">
        <f ca="1">MassePlein</f>
        <v>3.0551000000000004</v>
      </c>
      <c r="N41" s="75"/>
    </row>
    <row r="42" spans="2:21" x14ac:dyDescent="0.2">
      <c r="B42" s="74"/>
      <c r="D42" s="276" t="s">
        <v>150</v>
      </c>
      <c r="E42" s="6">
        <f>X_ail-m_ail</f>
        <v>772</v>
      </c>
      <c r="F42" s="255"/>
      <c r="G42" s="255" t="s">
        <v>218</v>
      </c>
      <c r="H42" s="263">
        <f>XcgSans</f>
        <v>546</v>
      </c>
      <c r="I42" s="263">
        <f ca="1">XcgVide</f>
        <v>546</v>
      </c>
      <c r="J42" s="245">
        <f ca="1">XcgPlein</f>
        <v>546.0129619325063</v>
      </c>
      <c r="N42" s="75"/>
    </row>
    <row r="43" spans="2:21" x14ac:dyDescent="0.2">
      <c r="B43" s="74"/>
      <c r="D43" s="276" t="str">
        <f>IF(Lang="Français","Emplanture 'm'",IF(Lang="English","Root edge  'm'",""))</f>
        <v>Emplanture 'm'</v>
      </c>
      <c r="E43" s="244">
        <f>m_ail</f>
        <v>170</v>
      </c>
      <c r="N43" s="75"/>
    </row>
    <row r="44" spans="2:21" x14ac:dyDescent="0.2">
      <c r="B44" s="74"/>
      <c r="D44" s="276" t="str">
        <f>IF(Lang="Français","Saumon      'n'",IF(Lang="English","Tip edge    'n'",""))</f>
        <v>Saumon      'n'</v>
      </c>
      <c r="E44" s="244">
        <f>n_ail</f>
        <v>80</v>
      </c>
      <c r="F44" s="246" t="s">
        <v>202</v>
      </c>
      <c r="G44" s="246" t="s">
        <v>207</v>
      </c>
      <c r="H44" s="668" t="e">
        <f ca="1">Vsortie_de_rampe</f>
        <v>#N/A</v>
      </c>
      <c r="I44" s="669"/>
      <c r="N44" s="75"/>
    </row>
    <row r="45" spans="2:21" x14ac:dyDescent="0.2">
      <c r="B45" s="74"/>
      <c r="D45" s="276" t="str">
        <f>IF(Lang="Français","Flèche        'p'",IF(Lang="English","Offset         'p'",""))</f>
        <v>Flèche        'p'</v>
      </c>
      <c r="E45" s="244">
        <f>p_ail</f>
        <v>120</v>
      </c>
      <c r="F45" s="6" t="s">
        <v>203</v>
      </c>
      <c r="G45" s="6" t="s">
        <v>208</v>
      </c>
      <c r="H45" s="670">
        <f>Finesse</f>
        <v>11.80952380952381</v>
      </c>
      <c r="I45" s="671"/>
      <c r="N45" s="75"/>
    </row>
    <row r="46" spans="2:21" x14ac:dyDescent="0.2">
      <c r="B46" s="74"/>
      <c r="D46" s="276" t="str">
        <f>IF(Lang="Français","Envergure   'E'",IF(Lang="English","Span          'E'",""))</f>
        <v>Envergure   'E'</v>
      </c>
      <c r="E46" s="244">
        <f>E_ail</f>
        <v>107</v>
      </c>
      <c r="F46" s="6" t="s">
        <v>204</v>
      </c>
      <c r="G46" s="6" t="s">
        <v>209</v>
      </c>
      <c r="H46" s="670">
        <f>Cn</f>
        <v>15.602161052846441</v>
      </c>
      <c r="I46" s="671"/>
      <c r="N46" s="75"/>
    </row>
    <row r="47" spans="2:21" x14ac:dyDescent="0.2">
      <c r="B47" s="74"/>
      <c r="D47" s="276" t="s">
        <v>144</v>
      </c>
      <c r="E47" s="244">
        <f>ep_ail</f>
        <v>3</v>
      </c>
      <c r="F47" s="6" t="s">
        <v>205</v>
      </c>
      <c r="G47" s="6" t="s">
        <v>210</v>
      </c>
      <c r="H47" s="247">
        <f ca="1">MS_min</f>
        <v>2.6549364859750075</v>
      </c>
      <c r="I47" s="254">
        <f ca="1">MS_max</f>
        <v>2.6550907946953206</v>
      </c>
      <c r="N47" s="75"/>
    </row>
    <row r="48" spans="2:21" x14ac:dyDescent="0.2">
      <c r="B48" s="74"/>
      <c r="D48" s="276" t="s">
        <v>145</v>
      </c>
      <c r="E48" s="244">
        <f>Q_ail</f>
        <v>4</v>
      </c>
      <c r="F48" s="274" t="s">
        <v>206</v>
      </c>
      <c r="G48" s="274" t="s">
        <v>211</v>
      </c>
      <c r="H48" s="256">
        <f ca="1">MS_Cn_min</f>
        <v>41.422746639260254</v>
      </c>
      <c r="I48" s="264">
        <f ca="1">MS_Cn_max</f>
        <v>41.425154188766435</v>
      </c>
      <c r="N48" s="75"/>
    </row>
    <row r="49" spans="2:14" x14ac:dyDescent="0.2">
      <c r="B49" s="74"/>
      <c r="D49" s="276" t="s">
        <v>148</v>
      </c>
      <c r="E49" s="244">
        <f ca="1">XpropuRef-Long_propu</f>
        <v>942</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992</v>
      </c>
      <c r="G51" s="276" t="s">
        <v>212</v>
      </c>
      <c r="H51" s="6">
        <f>Sref</f>
        <v>6.8257694409323945E-3</v>
      </c>
      <c r="J51" s="267"/>
      <c r="N51" s="75"/>
    </row>
    <row r="52" spans="2:14" x14ac:dyDescent="0.2">
      <c r="B52" s="74"/>
      <c r="D52" s="276" t="s">
        <v>196</v>
      </c>
      <c r="E52" s="244">
        <f>MAX(D_ref,D_ail,D_og,(RIGHT(Nb_diam,1)=",")*MAX(D1j,D1r,D2j,D2r))</f>
        <v>84</v>
      </c>
      <c r="G52" s="276" t="s">
        <v>213</v>
      </c>
      <c r="H52" s="6">
        <f>Beta_rampe</f>
        <v>75.426997324279156</v>
      </c>
      <c r="I52" s="6">
        <v>80</v>
      </c>
      <c r="J52" s="244">
        <v>90</v>
      </c>
      <c r="N52" s="75"/>
    </row>
    <row r="53" spans="2:14" x14ac:dyDescent="0.2">
      <c r="B53" s="74"/>
      <c r="D53" s="277" t="s">
        <v>197</v>
      </c>
      <c r="E53" s="260">
        <f>E_ail*2+D_ail</f>
        <v>298</v>
      </c>
      <c r="G53" s="278" t="s">
        <v>215</v>
      </c>
      <c r="H53" s="247">
        <f ca="1">Temps_culmi</f>
        <v>13.599999999999946</v>
      </c>
      <c r="I53" s="259"/>
      <c r="J53" s="268"/>
      <c r="N53" s="75"/>
    </row>
    <row r="54" spans="2:14" x14ac:dyDescent="0.2">
      <c r="B54" s="74"/>
      <c r="G54" s="278" t="s">
        <v>216</v>
      </c>
      <c r="H54" s="242">
        <f ca="1">Altitude_culmi</f>
        <v>1203.407191299505</v>
      </c>
      <c r="I54" s="259"/>
      <c r="J54" s="268"/>
      <c r="N54" s="75"/>
    </row>
    <row r="55" spans="2:14" x14ac:dyDescent="0.2">
      <c r="B55" s="74"/>
      <c r="C55" s="275" t="s">
        <v>233</v>
      </c>
      <c r="D55" s="249" t="s">
        <v>60</v>
      </c>
      <c r="E55" s="243">
        <f>Long_tot</f>
        <v>992</v>
      </c>
      <c r="G55" s="278" t="s">
        <v>217</v>
      </c>
      <c r="H55" s="248">
        <f ca="1">Vit_culmi</f>
        <v>22.34666723330627</v>
      </c>
      <c r="I55" s="259"/>
      <c r="J55" s="268"/>
      <c r="N55" s="75"/>
    </row>
    <row r="56" spans="2:14" x14ac:dyDescent="0.2">
      <c r="B56" s="74"/>
      <c r="C56" s="276"/>
      <c r="D56" s="2" t="s">
        <v>219</v>
      </c>
      <c r="E56" s="244">
        <f>MAX(D_ref,D_ail,D_og,(RIGHT(Nb_diam,1)=",")*MAX(D1j,D1r,D2j,D2r))</f>
        <v>84</v>
      </c>
      <c r="G56" s="278" t="s">
        <v>133</v>
      </c>
      <c r="H56" s="242">
        <f ca="1">Portee_balistique</f>
        <v>706.74279346460708</v>
      </c>
      <c r="I56" s="259"/>
      <c r="J56" s="268"/>
      <c r="N56" s="75"/>
    </row>
    <row r="57" spans="2:14" x14ac:dyDescent="0.2">
      <c r="B57" s="74"/>
      <c r="C57" s="276"/>
      <c r="D57" s="2" t="s">
        <v>220</v>
      </c>
      <c r="E57" s="244">
        <f>E_ail*2+D_ail</f>
        <v>298</v>
      </c>
      <c r="G57" s="278" t="s">
        <v>214</v>
      </c>
      <c r="H57" s="242">
        <f ca="1">T_balistique</f>
        <v>31.900000000000162</v>
      </c>
      <c r="I57" s="259"/>
      <c r="J57" s="268"/>
      <c r="N57" s="75"/>
    </row>
    <row r="58" spans="2:14" x14ac:dyDescent="0.2">
      <c r="B58" s="74"/>
      <c r="C58" s="276"/>
      <c r="D58" s="2" t="s">
        <v>221</v>
      </c>
      <c r="E58" s="244">
        <f ca="1">MassePlein</f>
        <v>3.0551000000000004</v>
      </c>
      <c r="G58" s="278" t="s">
        <v>137</v>
      </c>
      <c r="H58" s="248">
        <f ca="1">Vit_max</f>
        <v>153.12922149896602</v>
      </c>
      <c r="I58" s="259"/>
      <c r="J58" s="268"/>
      <c r="N58" s="75"/>
    </row>
    <row r="59" spans="2:14" x14ac:dyDescent="0.2">
      <c r="B59" s="74"/>
      <c r="C59" s="277" t="s">
        <v>234</v>
      </c>
      <c r="D59" s="255" t="s">
        <v>145</v>
      </c>
      <c r="E59" s="260">
        <f>Q_ail</f>
        <v>4</v>
      </c>
      <c r="G59" s="278" t="s">
        <v>136</v>
      </c>
      <c r="H59" s="242">
        <f ca="1">Acc_max</f>
        <v>27.7992415188032</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169.85892552819132</v>
      </c>
      <c r="F62" s="280">
        <f ca="1">E62/9.81</f>
        <v>17.31487518126313</v>
      </c>
      <c r="H62" s="2"/>
      <c r="I62" s="2"/>
      <c r="J62" s="2"/>
      <c r="K62" s="2"/>
      <c r="N62" s="75"/>
    </row>
    <row r="63" spans="2:14" x14ac:dyDescent="0.2">
      <c r="B63" s="74"/>
      <c r="C63" s="276"/>
      <c r="D63" s="2" t="s">
        <v>223</v>
      </c>
      <c r="E63" s="242">
        <f ca="1">2*Acc_max*Masse_ail</f>
        <v>4.461778263767914</v>
      </c>
      <c r="F63" s="248">
        <f ca="1">E63/9.81</f>
        <v>0.4548193948795019</v>
      </c>
      <c r="G63" s="246" t="s">
        <v>229</v>
      </c>
      <c r="H63" s="288">
        <f>S_ail*(ep_ail/1000)*2000</f>
        <v>8.0250000000000002E-2</v>
      </c>
      <c r="I63" s="2"/>
      <c r="J63" s="2"/>
      <c r="K63" s="2"/>
      <c r="N63" s="75"/>
    </row>
    <row r="64" spans="2:14" x14ac:dyDescent="0.2">
      <c r="B64" s="74"/>
      <c r="C64" s="277"/>
      <c r="D64" s="255" t="s">
        <v>224</v>
      </c>
      <c r="E64" s="263">
        <f ca="1">0.104*S_ail*Vit_max^2</f>
        <v>32.61694484133924</v>
      </c>
      <c r="F64" s="281">
        <f ca="1">E64/9.81</f>
        <v>3.3248669563036941</v>
      </c>
      <c r="G64" s="274" t="s">
        <v>228</v>
      </c>
      <c r="H64" s="289">
        <f>(E_ail*(m_ail+n_ail)/2)/10^6</f>
        <v>1.3375E-2</v>
      </c>
      <c r="I64" s="2"/>
      <c r="J64" s="2"/>
      <c r="K64" s="2"/>
      <c r="N64" s="75"/>
    </row>
    <row r="65" spans="2:14" x14ac:dyDescent="0.2">
      <c r="B65" s="74"/>
      <c r="C65" s="282" t="s">
        <v>242</v>
      </c>
      <c r="D65" s="285" t="s">
        <v>240</v>
      </c>
      <c r="E65" s="286">
        <f ca="1">2*Acc_max*H65</f>
        <v>84.929462764095661</v>
      </c>
      <c r="F65" s="286">
        <f ca="1">E65/9.81</f>
        <v>8.6574375906315648</v>
      </c>
      <c r="G65" s="287" t="s">
        <v>241</v>
      </c>
      <c r="H65" s="279">
        <f ca="1">E58/2</f>
        <v>1.5275500000000002</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14.2</v>
      </c>
      <c r="I67" s="251">
        <f ca="1">Temps_culmi</f>
        <v>13.599999999999946</v>
      </c>
      <c r="J67" s="2"/>
      <c r="K67" s="2"/>
      <c r="N67" s="75"/>
    </row>
    <row r="68" spans="2:14" x14ac:dyDescent="0.2">
      <c r="B68" s="74"/>
      <c r="C68" s="6"/>
      <c r="D68" s="2"/>
      <c r="E68" s="2"/>
      <c r="F68" s="275" t="s">
        <v>231</v>
      </c>
      <c r="G68" s="249" t="s">
        <v>129</v>
      </c>
      <c r="H68" s="250">
        <f ca="1">V_para</f>
        <v>10.091143184087175</v>
      </c>
      <c r="I68" s="251">
        <f>V_satellite</f>
        <v>10.960038730752361</v>
      </c>
      <c r="J68" s="2"/>
      <c r="K68" s="2"/>
      <c r="N68" s="75"/>
    </row>
    <row r="69" spans="2:14" x14ac:dyDescent="0.2">
      <c r="B69" s="74"/>
      <c r="C69" s="6"/>
      <c r="D69" s="2"/>
      <c r="E69" s="2"/>
      <c r="F69" s="276"/>
      <c r="G69" s="2" t="s">
        <v>237</v>
      </c>
      <c r="H69" s="247">
        <f>S_para</f>
        <v>0.48049999999999998</v>
      </c>
      <c r="I69" s="253">
        <f>S_satellite</f>
        <v>0.02</v>
      </c>
      <c r="J69" s="2"/>
      <c r="K69" s="2"/>
      <c r="N69" s="75"/>
    </row>
    <row r="70" spans="2:14" x14ac:dyDescent="0.2">
      <c r="B70" s="74"/>
      <c r="C70" s="226"/>
      <c r="D70" s="2"/>
      <c r="F70" s="276"/>
      <c r="G70" s="2" t="s">
        <v>236</v>
      </c>
      <c r="H70" s="247">
        <f ca="1">V_ouverture</f>
        <v>22.863006729115682</v>
      </c>
      <c r="I70" s="253">
        <f ca="1">V_ouv_sat</f>
        <v>117.81442739310485</v>
      </c>
      <c r="N70" s="75"/>
    </row>
    <row r="71" spans="2:14" x14ac:dyDescent="0.2">
      <c r="B71" s="74"/>
      <c r="C71" s="226"/>
      <c r="F71" s="276"/>
      <c r="G71" s="2" t="s">
        <v>201</v>
      </c>
      <c r="H71" s="247">
        <f ca="1">m_vide</f>
        <v>3.0550000000000002</v>
      </c>
      <c r="I71" s="253">
        <f>m_satellite</f>
        <v>0.15</v>
      </c>
      <c r="N71" s="75"/>
    </row>
    <row r="72" spans="2:14" x14ac:dyDescent="0.2">
      <c r="B72" s="74"/>
      <c r="C72" s="226"/>
      <c r="F72" s="276"/>
      <c r="G72" s="2" t="s">
        <v>238</v>
      </c>
      <c r="H72" s="283">
        <f ca="1">1/2*Rho_moyen*S_para*V_ouverture^2</f>
        <v>153.83890265324118</v>
      </c>
      <c r="I72" s="284">
        <f ca="1">1/2*Rho_moyen*S_satellite*V_ouv_sat^2</f>
        <v>170.0329314490734</v>
      </c>
      <c r="N72" s="75"/>
    </row>
    <row r="73" spans="2:14" x14ac:dyDescent="0.2">
      <c r="B73" s="74"/>
      <c r="D73" s="2"/>
      <c r="F73" s="277"/>
      <c r="G73" s="255" t="s">
        <v>239</v>
      </c>
      <c r="H73" s="256">
        <f ca="1">H72/9.81</f>
        <v>15.681845326528151</v>
      </c>
      <c r="I73" s="257">
        <f ca="1">I72/9.81</f>
        <v>17.332612787877004</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SP02-Alpha</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45991</v>
      </c>
      <c r="E83" s="48"/>
      <c r="F83" s="436"/>
      <c r="G83" s="48"/>
      <c r="H83" s="48"/>
      <c r="I83" s="48"/>
      <c r="J83" s="48"/>
      <c r="K83" s="48"/>
      <c r="N83" s="75"/>
    </row>
    <row r="84" spans="2:14" ht="13.5" thickBot="1" x14ac:dyDescent="0.25">
      <c r="B84" s="74"/>
      <c r="E84" s="48"/>
      <c r="F84" s="436"/>
      <c r="G84" s="48"/>
      <c r="H84" s="48"/>
      <c r="I84" s="48"/>
      <c r="J84" s="440">
        <f>IF(RIGHT(Nb_diam,1)=",", "", X_j)</f>
        <v>0</v>
      </c>
      <c r="K84" s="48"/>
      <c r="N84" s="75"/>
    </row>
    <row r="85" spans="2:14" ht="13.5" thickBot="1" x14ac:dyDescent="0.25">
      <c r="B85" s="74"/>
      <c r="C85" s="275" t="s">
        <v>337</v>
      </c>
      <c r="D85" s="243" t="str">
        <f>Propu</f>
        <v>Aucun (2e ét. inerte)</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0</v>
      </c>
      <c r="G90" s="48"/>
      <c r="H90" s="48"/>
      <c r="I90" s="48"/>
      <c r="J90" s="441">
        <f>X_ail-m_ail</f>
        <v>772</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0</v>
      </c>
      <c r="K92" s="48"/>
      <c r="N92" s="75"/>
    </row>
    <row r="93" spans="2:14" x14ac:dyDescent="0.2">
      <c r="B93" s="74"/>
      <c r="E93" s="48"/>
      <c r="F93" s="436"/>
      <c r="G93" s="48"/>
      <c r="H93" s="48"/>
      <c r="I93" s="48"/>
      <c r="J93" s="436"/>
      <c r="K93" s="48"/>
      <c r="N93" s="75"/>
    </row>
    <row r="94" spans="2:14" x14ac:dyDescent="0.2">
      <c r="B94" s="74"/>
      <c r="E94" s="434" t="s">
        <v>343</v>
      </c>
      <c r="F94" s="440">
        <f>IF(RIGHT(Nb_diam,1)=",", "", D2r)</f>
        <v>0</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170</v>
      </c>
      <c r="G97" s="48"/>
      <c r="H97" s="48"/>
      <c r="I97" s="48"/>
      <c r="J97" s="441">
        <f>p_ail</f>
        <v>120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942</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107</v>
      </c>
      <c r="I105" s="273"/>
      <c r="J105" s="441">
        <f>ep_ail</f>
        <v>3</v>
      </c>
      <c r="K105" s="48"/>
      <c r="N105" s="75"/>
    </row>
    <row r="106" spans="2:14" x14ac:dyDescent="0.2">
      <c r="B106" s="74"/>
      <c r="D106" s="429"/>
      <c r="E106" s="246" t="s">
        <v>354</v>
      </c>
      <c r="F106" s="243" t="s">
        <v>353</v>
      </c>
      <c r="N106" s="75"/>
    </row>
    <row r="107" spans="2:14" x14ac:dyDescent="0.2">
      <c r="B107" s="74"/>
      <c r="D107" s="437" t="s">
        <v>351</v>
      </c>
      <c r="E107" s="6">
        <f>MasseSans</f>
        <v>3.0550000000000002</v>
      </c>
      <c r="F107" s="244">
        <f ca="1">MassePlein</f>
        <v>3.0551000000000004</v>
      </c>
      <c r="N107" s="75"/>
    </row>
    <row r="108" spans="2:14" x14ac:dyDescent="0.2">
      <c r="B108" s="74"/>
      <c r="D108" s="431" t="s">
        <v>352</v>
      </c>
      <c r="E108" s="274">
        <f>XcgSans</f>
        <v>546</v>
      </c>
      <c r="F108" s="260">
        <f ca="1">XcgPlein</f>
        <v>546.0129619325063</v>
      </c>
      <c r="N108" s="75"/>
    </row>
    <row r="109" spans="2:14" x14ac:dyDescent="0.2">
      <c r="B109" s="74"/>
      <c r="N109" s="75"/>
    </row>
    <row r="110" spans="2:14" x14ac:dyDescent="0.2">
      <c r="B110" s="74"/>
      <c r="D110" s="438" t="s">
        <v>355</v>
      </c>
      <c r="E110" s="439">
        <f ca="1">MasseVide</f>
        <v>3.0550000000000002</v>
      </c>
      <c r="G110" s="429" t="s">
        <v>356</v>
      </c>
      <c r="H110" s="265"/>
      <c r="I110" s="265"/>
      <c r="J110" s="266"/>
      <c r="N110" s="75"/>
    </row>
    <row r="111" spans="2:14" x14ac:dyDescent="0.2">
      <c r="B111" s="74"/>
      <c r="G111" s="276" t="s">
        <v>213</v>
      </c>
      <c r="H111" s="6">
        <f>Beta_rampe</f>
        <v>75.426997324279156</v>
      </c>
      <c r="I111" s="6">
        <v>80</v>
      </c>
      <c r="J111" s="244">
        <v>90</v>
      </c>
      <c r="N111" s="75"/>
    </row>
    <row r="112" spans="2:14" x14ac:dyDescent="0.2">
      <c r="B112" s="74"/>
      <c r="G112" s="278" t="s">
        <v>215</v>
      </c>
      <c r="H112" s="247">
        <f ca="1">Temps_culmi</f>
        <v>13.599999999999946</v>
      </c>
      <c r="I112" s="259"/>
      <c r="J112" s="268"/>
      <c r="N112" s="75"/>
    </row>
    <row r="113" spans="2:14" ht="12.75" customHeight="1" x14ac:dyDescent="0.25">
      <c r="B113" s="74"/>
      <c r="D113" s="435" t="s">
        <v>357</v>
      </c>
      <c r="E113" s="48"/>
      <c r="G113" s="278" t="s">
        <v>216</v>
      </c>
      <c r="H113" s="242">
        <f ca="1">Altitude_culmi</f>
        <v>1203.407191299505</v>
      </c>
      <c r="I113" s="259"/>
      <c r="J113" s="268"/>
      <c r="N113" s="75"/>
    </row>
    <row r="114" spans="2:14" ht="12.75" customHeight="1" x14ac:dyDescent="0.25">
      <c r="B114" s="74"/>
      <c r="D114" s="48"/>
      <c r="E114" s="48"/>
      <c r="F114" s="435"/>
      <c r="G114" s="278" t="s">
        <v>217</v>
      </c>
      <c r="H114" s="248">
        <f ca="1">Vit_culmi</f>
        <v>22.34666723330627</v>
      </c>
      <c r="I114" s="259"/>
      <c r="J114" s="268"/>
      <c r="N114" s="75"/>
    </row>
    <row r="115" spans="2:14" x14ac:dyDescent="0.2">
      <c r="B115" s="74"/>
      <c r="C115" s="429" t="s">
        <v>358</v>
      </c>
      <c r="D115" s="249"/>
      <c r="E115" s="446">
        <v>0.1</v>
      </c>
      <c r="G115" s="278" t="s">
        <v>133</v>
      </c>
      <c r="H115" s="242">
        <f ca="1">Portee_balistique</f>
        <v>706.74279346460708</v>
      </c>
      <c r="I115" s="259"/>
      <c r="J115" s="268"/>
      <c r="N115" s="75"/>
    </row>
    <row r="116" spans="2:14" ht="12.75" customHeight="1" x14ac:dyDescent="0.2">
      <c r="B116" s="74"/>
      <c r="C116" s="431" t="s">
        <v>359</v>
      </c>
      <c r="D116" s="255"/>
      <c r="E116" s="447">
        <f>E_ail*(m_ail+n_ail)/2</f>
        <v>13375</v>
      </c>
      <c r="G116" s="278" t="s">
        <v>137</v>
      </c>
      <c r="H116" s="248">
        <f ca="1">Vit_max</f>
        <v>153.12922149896602</v>
      </c>
      <c r="I116" s="259"/>
      <c r="J116" s="268"/>
      <c r="N116" s="75"/>
    </row>
    <row r="117" spans="2:14" ht="12.75" customHeight="1" x14ac:dyDescent="0.2">
      <c r="B117" s="74"/>
      <c r="D117" s="48"/>
      <c r="E117" s="48"/>
      <c r="F117" s="48"/>
      <c r="G117" s="278" t="s">
        <v>136</v>
      </c>
      <c r="H117" s="242">
        <f ca="1">Acc_max</f>
        <v>27.7992415188032</v>
      </c>
      <c r="I117" s="259"/>
      <c r="J117" s="268"/>
      <c r="N117" s="75"/>
    </row>
    <row r="118" spans="2:14" x14ac:dyDescent="0.2">
      <c r="B118" s="74"/>
      <c r="C118" s="429" t="s">
        <v>360</v>
      </c>
      <c r="D118" s="249"/>
      <c r="E118" s="457"/>
      <c r="F118" s="458">
        <f>J90/100</f>
        <v>7.72</v>
      </c>
      <c r="G118" s="276" t="s">
        <v>5</v>
      </c>
      <c r="H118" s="6">
        <f>Cx</f>
        <v>0.6</v>
      </c>
      <c r="I118" s="259"/>
      <c r="J118" s="268"/>
      <c r="N118" s="75"/>
    </row>
    <row r="119" spans="2:14" x14ac:dyDescent="0.2">
      <c r="B119" s="74"/>
      <c r="C119" s="437" t="s">
        <v>361</v>
      </c>
      <c r="D119" s="2"/>
      <c r="E119" s="459">
        <f ca="1">2*Acc_max*MasseSans</f>
        <v>169.85336567988756</v>
      </c>
      <c r="F119" s="460">
        <f ca="1">E119/g</f>
        <v>17.314308428123095</v>
      </c>
      <c r="G119" s="269" t="s">
        <v>222</v>
      </c>
      <c r="H119" s="270"/>
      <c r="I119" s="270"/>
      <c r="J119" s="271"/>
      <c r="N119" s="75"/>
    </row>
    <row r="120" spans="2:14" x14ac:dyDescent="0.2">
      <c r="B120" s="74"/>
      <c r="C120" s="437" t="s">
        <v>362</v>
      </c>
      <c r="D120" s="2"/>
      <c r="E120" s="459">
        <f ca="1">2*Acc_max*E115</f>
        <v>5.5598483037606403</v>
      </c>
      <c r="F120" s="460">
        <f ca="1">E120/g</f>
        <v>0.56675314003676247</v>
      </c>
      <c r="N120" s="75"/>
    </row>
    <row r="121" spans="2:14" x14ac:dyDescent="0.2">
      <c r="B121" s="74"/>
      <c r="C121" s="431" t="s">
        <v>363</v>
      </c>
      <c r="D121" s="255"/>
      <c r="E121" s="452">
        <f ca="1">0.104*E116/1000000*Vit_max^2</f>
        <v>32.61694484133924</v>
      </c>
      <c r="F121" s="453">
        <f ca="1">E121/g</f>
        <v>3.3248669563036941</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0.48049999999999998</v>
      </c>
      <c r="G127" s="48"/>
      <c r="J127" s="48"/>
      <c r="N127" s="75"/>
    </row>
    <row r="128" spans="2:14" x14ac:dyDescent="0.2">
      <c r="B128" s="74"/>
      <c r="C128" s="681" t="s">
        <v>368</v>
      </c>
      <c r="D128" s="682"/>
      <c r="E128" s="450">
        <f ca="1">0.5*Rho_moyen*S_para*Vit_culmi^2</f>
        <v>146.96875285775405</v>
      </c>
      <c r="F128" s="451">
        <f ca="1">E128/g</f>
        <v>14.981524246458109</v>
      </c>
      <c r="H128" s="48"/>
      <c r="I128" s="48"/>
      <c r="J128" s="48"/>
      <c r="K128" s="48"/>
      <c r="N128" s="75"/>
    </row>
    <row r="129" spans="2:14" x14ac:dyDescent="0.2">
      <c r="B129" s="74"/>
      <c r="C129" s="679" t="s">
        <v>369</v>
      </c>
      <c r="D129" s="680"/>
      <c r="E129" s="452">
        <f ca="1">E128/E126*2</f>
        <v>73.484376428877027</v>
      </c>
      <c r="F129" s="453">
        <f ca="1">E129/g</f>
        <v>7.4907621232290547</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81" t="s">
        <v>371</v>
      </c>
      <c r="D132" s="682"/>
      <c r="E132" s="454">
        <v>1</v>
      </c>
      <c r="F132" s="48"/>
      <c r="G132" s="48"/>
      <c r="H132" s="48"/>
      <c r="I132" s="48"/>
      <c r="J132" s="442"/>
      <c r="K132" s="48"/>
      <c r="N132" s="75"/>
    </row>
    <row r="133" spans="2:14" x14ac:dyDescent="0.2">
      <c r="B133" s="74"/>
      <c r="C133" s="679" t="s">
        <v>372</v>
      </c>
      <c r="D133" s="680"/>
      <c r="E133" s="455">
        <f ca="1">2*E132*Acc_max/g</f>
        <v>5.6675314003676247</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C133:D133"/>
    <mergeCell ref="C128:D128"/>
    <mergeCell ref="C129:D129"/>
    <mergeCell ref="C132:D132"/>
    <mergeCell ref="H44:I44"/>
    <mergeCell ref="H45:I45"/>
    <mergeCell ref="H46:I46"/>
    <mergeCell ref="E31:G31"/>
    <mergeCell ref="M29:M30"/>
    <mergeCell ref="H30:I30"/>
    <mergeCell ref="L29:L30"/>
    <mergeCell ref="H31:I31"/>
    <mergeCell ref="H11:I11"/>
    <mergeCell ref="H12:I12"/>
    <mergeCell ref="H13:I13"/>
    <mergeCell ref="H29:K29"/>
    <mergeCell ref="C29:C30"/>
    <mergeCell ref="D29:D30"/>
    <mergeCell ref="H17:I17"/>
    <mergeCell ref="H18:I18"/>
    <mergeCell ref="H19:I19"/>
    <mergeCell ref="E29:G30"/>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605F61-EC50-4E81-96A3-F99E069CFE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2025-11-30T11:14:37Z</dcterms:modified>
</cp:coreProperties>
</file>