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38040BBE-4CD1-49D7-84A4-67A5E0D96D20}"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Q3" i="4"/>
  <c r="T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D3" i="4"/>
  <c r="J2" i="4"/>
  <c r="T2" i="4"/>
  <c r="N4" i="4"/>
  <c r="L3" i="4"/>
  <c r="R4" i="4"/>
  <c r="P3" i="4"/>
  <c r="B4" i="4"/>
  <c r="O3" i="4"/>
  <c r="N3" i="4"/>
  <c r="U3" i="4"/>
  <c r="E3" i="4"/>
  <c r="G4" i="4"/>
  <c r="V3" i="4"/>
  <c r="S4" i="4"/>
  <c r="P4" i="4"/>
  <c r="J4" i="4"/>
  <c r="E4" i="4"/>
  <c r="H3" i="4"/>
  <c r="R3" i="4"/>
  <c r="S3" i="4"/>
  <c r="Q4" i="4"/>
  <c r="I4" i="4"/>
  <c r="F4" i="4"/>
  <c r="U4" i="4"/>
  <c r="B3" i="4"/>
  <c r="K3" i="4"/>
  <c r="Z2" i="4"/>
  <c r="N2" i="4"/>
  <c r="V2" i="4"/>
  <c r="F3" i="4"/>
  <c r="M3" i="4"/>
  <c r="L4" i="4"/>
  <c r="Y3" i="4"/>
  <c r="T4" i="4"/>
  <c r="H4" i="4"/>
  <c r="G3" i="4"/>
  <c r="X3" i="4"/>
  <c r="M4" i="4"/>
  <c r="L2" i="4"/>
  <c r="P2" i="4"/>
  <c r="R2" i="4"/>
  <c r="C3" i="4"/>
  <c r="I3" i="4"/>
  <c r="O4" i="4"/>
  <c r="K4" i="4"/>
  <c r="J3" i="4"/>
  <c r="H2" i="4"/>
  <c r="C4" i="4"/>
  <c r="W3" i="4"/>
  <c r="D4" i="4"/>
  <c r="X2" i="4"/>
  <c r="V4" i="4"/>
  <c r="D248" i="4" l="1"/>
  <c r="F248" i="4" s="1"/>
  <c r="X165" i="4"/>
  <c r="D128" i="4"/>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C11" i="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X4" i="4"/>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l="1"/>
  <c r="C155" i="6"/>
  <c r="I29" i="6"/>
  <c r="I47" i="7" s="1"/>
  <c r="C150" i="6"/>
  <c r="B192" i="6"/>
  <c r="B193" i="6"/>
  <c r="H32" i="6"/>
  <c r="I32" i="6"/>
  <c r="C157" i="6"/>
  <c r="C152" i="6"/>
  <c r="C151" i="6"/>
  <c r="F198" i="4"/>
  <c r="A8" i="3"/>
  <c r="B8" i="3" s="1"/>
  <c r="Z8" i="3" s="1"/>
  <c r="Z7" i="3"/>
  <c r="AD7" i="3"/>
  <c r="AA7" i="3"/>
  <c r="AC7" i="3"/>
  <c r="H14" i="7"/>
  <c r="B194" i="6"/>
  <c r="H30" i="6"/>
  <c r="H48" i="7" s="1"/>
  <c r="B190" i="6"/>
  <c r="S194" i="4"/>
  <c r="Q196" i="4"/>
  <c r="F108" i="4"/>
  <c r="D233" i="4"/>
  <c r="F233" i="4" s="1"/>
  <c r="F2" i="4"/>
  <c r="D2" i="4"/>
  <c r="G64" i="8" l="1"/>
  <c r="J64" i="8" s="1"/>
  <c r="G47" i="8"/>
  <c r="J47" i="8" s="1"/>
  <c r="G61" i="8"/>
  <c r="K61" i="8" s="1"/>
  <c r="M61" i="8" s="1"/>
  <c r="G67" i="8"/>
  <c r="J67" i="8" s="1"/>
  <c r="G62" i="8"/>
  <c r="J62" i="8" s="1"/>
  <c r="G43" i="8"/>
  <c r="K43" i="8" s="1"/>
  <c r="M43" i="8" s="1"/>
  <c r="G54" i="8"/>
  <c r="K54" i="8" s="1"/>
  <c r="M54" i="8" s="1"/>
  <c r="G66" i="8"/>
  <c r="K66" i="8" s="1"/>
  <c r="M66" i="8" s="1"/>
  <c r="G46" i="8"/>
  <c r="K46" i="8" s="1"/>
  <c r="M46" i="8" s="1"/>
  <c r="G53" i="8"/>
  <c r="J53" i="8" s="1"/>
  <c r="G56" i="8"/>
  <c r="J56" i="8" s="1"/>
  <c r="G63" i="8"/>
  <c r="K63" i="8" s="1"/>
  <c r="M63" i="8" s="1"/>
  <c r="G59" i="8"/>
  <c r="J59" i="8" s="1"/>
  <c r="G57" i="8"/>
  <c r="K57" i="8" s="1"/>
  <c r="M57" i="8" s="1"/>
  <c r="G44" i="8"/>
  <c r="K44" i="8" s="1"/>
  <c r="M44" i="8" s="1"/>
  <c r="G48" i="8"/>
  <c r="K48" i="8" s="1"/>
  <c r="M48" i="8" s="1"/>
  <c r="G58" i="8"/>
  <c r="K58" i="8" s="1"/>
  <c r="M58" i="8" s="1"/>
  <c r="G65" i="8"/>
  <c r="K65" i="8" s="1"/>
  <c r="M65" i="8" s="1"/>
  <c r="G45" i="8"/>
  <c r="J45" i="8" s="1"/>
  <c r="G52" i="8"/>
  <c r="J52" i="8" s="1"/>
  <c r="G69" i="8"/>
  <c r="J69" i="8" s="1"/>
  <c r="G68" i="8"/>
  <c r="J68" i="8" s="1"/>
  <c r="G49" i="8"/>
  <c r="K49" i="8" s="1"/>
  <c r="M49" i="8" s="1"/>
  <c r="G55" i="8"/>
  <c r="K55" i="8" s="1"/>
  <c r="M55" i="8" s="1"/>
  <c r="G51" i="8"/>
  <c r="K51" i="8" s="1"/>
  <c r="M51" i="8" s="1"/>
  <c r="G60" i="8"/>
  <c r="J60" i="8" s="1"/>
  <c r="G50" i="8"/>
  <c r="K50" i="8" s="1"/>
  <c r="M50" i="8" s="1"/>
  <c r="S29" i="6"/>
  <c r="I30" i="6"/>
  <c r="I48" i="7" s="1"/>
  <c r="I14" i="7"/>
  <c r="C156" i="6"/>
  <c r="R5" i="3"/>
  <c r="S5" i="3" s="1"/>
  <c r="T5" i="3" s="1"/>
  <c r="R6" i="3"/>
  <c r="R7" i="3"/>
  <c r="AC8" i="3"/>
  <c r="A9" i="3"/>
  <c r="B9" i="3" s="1"/>
  <c r="P9" i="3" s="1"/>
  <c r="Q9" i="3" s="1"/>
  <c r="R9" i="3" s="1"/>
  <c r="P8" i="3"/>
  <c r="Q8" i="3" s="1"/>
  <c r="R8" i="3" s="1"/>
  <c r="AD8" i="3"/>
  <c r="AA8" i="3"/>
  <c r="H15" i="7"/>
  <c r="R196" i="4"/>
  <c r="T194" i="4"/>
  <c r="K47" i="8" l="1"/>
  <c r="M47" i="8" s="1"/>
  <c r="K53" i="8"/>
  <c r="M53" i="8" s="1"/>
  <c r="J50" i="8"/>
  <c r="L50" i="8" s="1"/>
  <c r="J63" i="8"/>
  <c r="L63" i="8" s="1"/>
  <c r="J43" i="8"/>
  <c r="L43" i="8" s="1"/>
  <c r="J57" i="8"/>
  <c r="L57" i="8" s="1"/>
  <c r="K68" i="8"/>
  <c r="M68" i="8" s="1"/>
  <c r="K45" i="8"/>
  <c r="M45" i="8" s="1"/>
  <c r="J46" i="8"/>
  <c r="L46" i="8" s="1"/>
  <c r="K64" i="8"/>
  <c r="M64" i="8" s="1"/>
  <c r="K56" i="8"/>
  <c r="M56" i="8" s="1"/>
  <c r="K59" i="8"/>
  <c r="L59" i="8" s="1"/>
  <c r="J66" i="8"/>
  <c r="L66" i="8" s="1"/>
  <c r="K69" i="8"/>
  <c r="M69" i="8" s="1"/>
  <c r="J44" i="8"/>
  <c r="L44" i="8" s="1"/>
  <c r="K62" i="8"/>
  <c r="M62" i="8" s="1"/>
  <c r="J48" i="8"/>
  <c r="L48" i="8" s="1"/>
  <c r="K67" i="8"/>
  <c r="M67" i="8" s="1"/>
  <c r="K52" i="8"/>
  <c r="M52" i="8" s="1"/>
  <c r="K60" i="8"/>
  <c r="M60" i="8" s="1"/>
  <c r="J51" i="8"/>
  <c r="L51" i="8" s="1"/>
  <c r="J58" i="8"/>
  <c r="L58" i="8" s="1"/>
  <c r="J65" i="8"/>
  <c r="L65" i="8" s="1"/>
  <c r="J61" i="8"/>
  <c r="L61" i="8" s="1"/>
  <c r="J55" i="8"/>
  <c r="L55" i="8" s="1"/>
  <c r="J49" i="8"/>
  <c r="L49" i="8" s="1"/>
  <c r="J54" i="8"/>
  <c r="L54" i="8" s="1"/>
  <c r="S30" i="6"/>
  <c r="H33" i="6"/>
  <c r="I15" i="7"/>
  <c r="S6" i="3"/>
  <c r="T6" i="3" s="1"/>
  <c r="AG5" i="3"/>
  <c r="AH5" i="3"/>
  <c r="D5" i="3"/>
  <c r="E5" i="3"/>
  <c r="H5" i="3" s="1"/>
  <c r="K5" i="3" s="1"/>
  <c r="AC9" i="3"/>
  <c r="AA9" i="3"/>
  <c r="AD9" i="3"/>
  <c r="Z9" i="3"/>
  <c r="A10" i="3"/>
  <c r="B10" i="3" s="1"/>
  <c r="A11" i="3" s="1"/>
  <c r="B11" i="3" s="1"/>
  <c r="AC11" i="3" s="1"/>
  <c r="U194" i="4"/>
  <c r="S196" i="4"/>
  <c r="L47" i="8" l="1"/>
  <c r="L53" i="8"/>
  <c r="L69" i="8"/>
  <c r="L68" i="8"/>
  <c r="L64" i="8"/>
  <c r="L45" i="8"/>
  <c r="M59" i="8"/>
  <c r="L56" i="8"/>
  <c r="L62" i="8"/>
  <c r="L52" i="8"/>
  <c r="L60" i="8"/>
  <c r="L67" i="8"/>
  <c r="S7" i="3"/>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A112" i="3" l="1"/>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AD112" i="3" s="1"/>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AD122" i="3" s="1"/>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P132" i="3" l="1"/>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AD132" i="3" s="1"/>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AD142" i="3" s="1"/>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AD152" i="3" s="1"/>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AD172" i="3" s="1"/>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AD182" i="3" s="1"/>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AD192" i="3" s="1"/>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AD202" i="3" s="1"/>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J303" i="3" l="1"/>
  <c r="M303" i="3"/>
  <c r="N303" i="3" s="1"/>
  <c r="F303" i="3"/>
  <c r="W303" i="3"/>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AD373" i="3"/>
  <c r="Z373" i="3"/>
  <c r="AC373" i="3"/>
  <c r="P373" i="3"/>
  <c r="Q373" i="3" s="1"/>
  <c r="R373" i="3" s="1"/>
  <c r="S373" i="3" s="1"/>
  <c r="AA373" i="3"/>
  <c r="L372" i="3" l="1"/>
  <c r="U372" i="3" s="1"/>
  <c r="AD372" i="3"/>
  <c r="T373" i="3"/>
  <c r="Y371" i="3" l="1"/>
  <c r="AH373" i="3"/>
  <c r="D373" i="3"/>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AD475" i="3"/>
  <c r="U475" i="3"/>
  <c r="Y474" i="3"/>
  <c r="T476" i="3"/>
  <c r="AG476" i="3" s="1"/>
  <c r="D476" i="3" l="1"/>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<sst xmlns="http://schemas.openxmlformats.org/spreadsheetml/2006/main" count="1731" uniqueCount="573">
  <si>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</si>
  <si>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</si>
  <si>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</si>
  <si>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</si>
  <si>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</si>
  <si>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</si>
  <si>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</si>
  <si>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</si>
  <si>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</si>
  <si>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</si>
  <si>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</si>
  <si>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</si>
  <si>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</si>
  <si>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</si>
  <si>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</si>
  <si>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</si>
  <si>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</si>
  <si>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</si>
  <si>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</si>
  <si>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</si>
  <si>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</si>
  <si>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</si>
  <si>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</si>
  <si>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</si>
  <si>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</si>
  <si>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</si>
  <si>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</si>
  <si>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</si>
  <si>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</si>
  <si>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</si>
  <si>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</si>
  <si>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</si>
  <si>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</si>
  <si>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</si>
  <si>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</si>
  <si>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</si>
  <si>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</si>
  <si>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</si>
  <si>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</si>
  <si>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</si>
  <si>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</si>
  <si>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</si>
  <si>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</si>
  <si>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</si>
  <si>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</si>
  <si>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</si>
  <si>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</si>
  <si>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</si>
  <si>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</si>
  <si>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</si>
  <si>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</si>
  <si>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</si>
  <si>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</si>
  <si>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</si>
  <si>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</si>
  <si>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</si>
  <si>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</si>
  <si>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</si>
  <si>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</si>
  <si>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</si>
  <si>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</si>
  <si>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</si>
  <si>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</si>
  <si>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</si>
  <si>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</si>
  <si>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</si>
  <si>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</si>
  <si>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</si>
  <si>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</si>
  <si>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</si>
  <si>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</si>
  <si>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</si>
  <si>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</si>
  <si>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</si>
  <si>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</si>
  <si>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</si>
  <si>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</si>
  <si>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</si>
  <si>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</si>
  <si>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</si>
  <si>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</si>
  <si>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</si>
  <si>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</si>
  <si>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</si>
  <si>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</si>
  <si>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</si>
  <si>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</si>
  <si>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</si>
  <si>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</si>
  <si>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</si>
  <si>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</si>
  <si>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</si>
  <si>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</si>
  <si>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</si>
  <si>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</si>
  <si>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</si>
  <si>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</si>
  <si>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</si>
  <si>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</si>
  <si>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</si>
  <si>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</si>
  <si>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</si>
  <si>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</si>
  <si>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</si>
  <si>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</si>
  <si>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</si>
  <si>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</si>
  <si>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</si>
  <si>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</si>
  <si>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</si>
  <si>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</si>
  <si>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</si>
  <si>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</si>
  <si>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</si>
  <si>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</si>
  <si>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</si>
  <si>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</si>
  <si>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</si>
  <si>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</si>
  <si>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</si>
  <si>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</si>
  <si>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</si>
  <si>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</si>
  <si>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</si>
  <si>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</si>
  <si>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</si>
  <si>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</si>
  <si>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</si>
  <si>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</si>
  <si>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</si>
  <si>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</si>
  <si>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</si>
  <si>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</si>
  <si>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</si>
  <si>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</si>
  <si>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</si>
  <si>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</si>
  <si>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</si>
  <si>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</si>
  <si>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</si>
  <si>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</si>
  <si>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</si>
  <si>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</si>
  <si>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</si>
  <si>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</si>
  <si>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</si>
  <si>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</si>
  <si>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</si>
  <si>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</si>
  <si>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</si>
  <si>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</si>
  <si>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</si>
  <si>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</si>
  <si>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</si>
  <si>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</si>
  <si>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</si>
  <si>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</si>
  <si>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</si>
  <si>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</si>
  <si>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</si>
  <si>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</si>
  <si>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</si>
  <si>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</si>
  <si>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</si>
  <si>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</si>
  <si>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</si>
  <si>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</si>
  <si>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</si>
  <si>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</si>
  <si>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</si>
  <si>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</si>
  <si>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</si>
  <si>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</si>
  <si>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</si>
  <si>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</si>
  <si>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</si>
  <si>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</si>
  <si>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</si>
  <si>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</si>
  <si>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</si>
  <si>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</si>
  <si>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</si>
  <si>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</si>
  <si>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</si>
  <si>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</si>
  <si>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</si>
  <si>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</si>
  <si>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</si>
  <si>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</si>
  <si>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</si>
  <si>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</si>
  <si>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</si>
  <si>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</si>
  <si>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</si>
  <si>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</si>
  <si>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</si>
  <si>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</si>
  <si>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</si>
  <si>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</si>
  <si>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</si>
  <si>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</si>
  <si>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</si>
  <si>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</si>
  <si>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</si>
  <si>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</si>
  <si>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</si>
  <si>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</si>
  <si>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</si>
  <si>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</si>
  <si>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</si>
  <si>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</si>
  <si>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</si>
  <si>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</si>
  <si>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</si>
  <si>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</si>
  <si>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</si>
  <si>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</si>
  <si>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</si>
  <si>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</si>
  <si>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</si>
  <si>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</si>
  <si>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</si>
  <si>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</si>
  <si>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</si>
  <si>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</si>
  <si>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</si>
  <si>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</si>
  <si>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</si>
  <si>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</si>
  <si>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</si>
  <si>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</si>
  <si>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</si>
  <si>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</si>
  <si>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</si>
  <si>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</si>
  <si>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</si>
  <si>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</si>
  <si>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</si>
  <si>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</si>
  <si>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</si>
  <si>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</si>
  <si>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</si>
  <si>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</si>
  <si>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</si>
  <si>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</si>
  <si>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</si>
  <si>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</si>
  <si>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</si>
  <si>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</si>
  <si>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</si>
  <si>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</si>
  <si>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</si>
  <si>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</si>
  <si>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</si>
  <si>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</si>
  <si>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</si>
  <si>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</si>
  <si>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</si>
  <si>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</si>
  <si>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</si>
  <si>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</si>
  <si>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</si>
  <si>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</si>
  <si>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</si>
  <si>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</si>
  <si>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</si>
  <si>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</si>
  <si>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</si>
  <si>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</si>
  <si>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</si>
  <si>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</si>
  <si>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</si>
  <si>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</si>
  <si>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</si>
  <si>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</si>
  <si>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</si>
  <si>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</si>
  <si>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</si>
  <si>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</si>
  <si>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</si>
  <si>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</si>
  <si>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</si>
  <si>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</si>
  <si>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</si>
  <si>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</si>
  <si>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</si>
  <si>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</si>
  <si>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</si>
  <si>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</si>
  <si>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</si>
  <si>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</si>
  <si>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</si>
  <si>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</si>
  <si>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</si>
  <si>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</si>
  <si>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</si>
  <si>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</si>
  <si>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</si>
  <si>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</si>
  <si>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</si>
  <si>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</si>
  <si>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</si>
  <si>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</si>
  <si>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</si>
  <si>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</si>
  <si>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</si>
  <si>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</si>
  <si>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</si>
  <si>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</si>
  <si>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</si>
  <si>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</si>
  <si>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</si>
  <si>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</si>
  <si>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</si>
  <si>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</si>
  <si>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</si>
  <si>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</si>
  <si>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</si>
  <si>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</si>
  <si>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</si>
  <si>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</si>
  <si>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</si>
  <si>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</si>
  <si>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</si>
  <si>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</si>
  <si>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</si>
  <si>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</si>
  <si>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</si>
  <si>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</si>
  <si>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</si>
  <si>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</si>
  <si>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</si>
  <si>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</si>
  <si>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</si>
  <si>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</si>
  <si>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</si>
  <si>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</si>
  <si>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</si>
  <si>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</si>
  <si>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</si>
  <si>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</si>
  <si>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</si>
  <si>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</si>
  <si>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</si>
  <si>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</si>
  <si>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</si>
  <si>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</si>
  <si>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</si>
  <si>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</si>
  <si>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</si>
  <si>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</si>
  <si>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</si>
  <si>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</si>
  <si>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</si>
  <si>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</si>
  <si>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</si>
  <si>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</si>
  <si>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</si>
  <si>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</si>
  <si>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</si>
  <si>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</si>
  <si>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</si>
  <si>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</si>
  <si>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</si>
  <si>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</si>
  <si>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</si>
  <si>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</si>
  <si>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</si>
  <si>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</si>
  <si>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</si>
  <si>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</si>
  <si>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</si>
  <si>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</si>
  <si>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</si>
  <si>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</si>
  <si>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</si>
  <si>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</si>
  <si>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</si>
  <si>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</si>
  <si>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</si>
  <si>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</si>
  <si>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</si>
  <si>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</si>
  <si>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</si>
  <si>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</si>
  <si>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</si>
  <si>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</si>
  <si>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</si>
  <si>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</si>
  <si>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</si>
  <si>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</si>
  <si>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</si>
  <si>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</si>
  <si>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</si>
  <si>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</si>
  <si>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</si>
  <si>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</si>
  <si>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</si>
  <si>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</si>
  <si>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</si>
  <si>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</si>
  <si>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</si>
  <si>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</si>
  <si>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</si>
  <si>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</si>
  <si>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</si>
  <si>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</si>
  <si>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</si>
  <si>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</si>
  <si>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</si>
  <si>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</si>
  <si>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</si>
  <si>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</si>
  <si>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</si>
  <si>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</si>
  <si>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</si>
  <si>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</si>
  <si>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</si>
  <si>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</si>
  <si>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</si>
  <si>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</si>
  <si>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</si>
  <si>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</si>
  <si>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</si>
  <si>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</si>
  <si>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</si>
  <si>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</si>
  <si>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</si>
  <si>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</si>
  <si>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</si>
  <si>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</si>
  <si>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</si>
  <si>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</si>
  <si>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</si>
  <si>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</si>
  <si>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</si>
  <si>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</si>
  <si>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</si>
  <si>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</si>
  <si>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</si>
  <si>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</si>
  <si>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</si>
  <si>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</si>
  <si>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</si>
  <si>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</si>
  <si>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</si>
  <si>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</si>
  <si>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</si>
  <si>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</si>
  <si>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</si>
  <si>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</si>
  <si>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</si>
  <si>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</si>
  <si>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</si>
  <si>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</si>
  <si>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</si>
  <si>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</si>
  <si>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</si>
  <si>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</si>
  <si>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</si>
  <si>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</si>
  <si>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</si>
  <si>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</si>
  <si>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</si>
  <si>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</si>
  <si>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</si>
  <si>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</si>
  <si>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</si>
  <si>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</si>
  <si>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</si>
  <si>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</si>
  <si>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</si>
  <si>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</si>
  <si>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</si>
  <si>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</si>
  <si>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</si>
  <si>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</si>
  <si>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</si>
  <si>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</si>
  <si>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</si>
  <si>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</si>
  <si>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</si>
  <si>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</si>
  <si>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</si>
  <si>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</si>
  <si>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</si>
  <si>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</si>
  <si>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</si>
  <si>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</si>
  <si>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</si>
  <si>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</si>
  <si>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</si>
  <si>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</si>
  <si>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</si>
  <si>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</si>
  <si>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</si>
  <si>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</si>
  <si>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</si>
  <si>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</si>
  <si>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</si>
  <si>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</si>
  <si>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</si>
  <si>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</si>
  <si>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</si>
  <si>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</si>
  <si>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</si>
  <si>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</si>
  <si>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</si>
  <si>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</si>
  <si>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</si>
  <si>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</si>
  <si>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</si>
  <si>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</si>
  <si>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</si>
  <si>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</si>
  <si>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</si>
  <si>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</si>
  <si>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</si>
  <si>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</si>
  <si>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</si>
  <si>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</si>
  <si>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</si>
  <si>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</si>
  <si>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</si>
  <si>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</si>
  <si>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</si>
  <si>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</si>
  <si>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</si>
  <si>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</si>
  <si>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</si>
  <si>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</si>
  <si>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</si>
  <si>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</si>
  <si>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</si>
  <si>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</si>
  <si>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</si>
  <si>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</si>
  <si>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</si>
  <si>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</si>
  <si>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</si>
  <si>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</si>
  <si>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</si>
  <si>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</si>
  <si>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</si>
  <si>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</si>
  <si>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</si>
  <si>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</si>
  <si>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</si>
  <si>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</si>
  <si>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</si>
  <si>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</si>
  <si>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</si>
  <si>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</si>
  <si>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</si>
  <si>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</si>
  <si>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</si>
  <si>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</si>
  <si>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</si>
  <si>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</si>
  <si>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</si>
  <si>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</si>
  <si>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</si>
  <si>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</si>
  <si>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</si>
  <si>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</si>
  <si>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</si>
  <si>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</si>
  <si>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</si>
  <si>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</si>
  <si>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</si>
  <si>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</si>
  <si>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</si>
  <si>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Minifusée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</si>
</sst>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149</c:v>
                </c:pt>
                <c:pt idx="2">
                  <c:v>149</c:v>
                </c:pt>
                <c:pt idx="3">
                  <c:v>42</c:v>
                </c:pt>
                <c:pt idx="4">
                  <c:v>42</c:v>
                </c:pt>
              </c:numCache>
            </c:numRef>
          </c:xVal>
          <c:yVal>
            <c:numRef>
              <c:f>Stabilito!$C$132:$C$136</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-149</c:v>
                </c:pt>
                <c:pt idx="2">
                  <c:v>-149</c:v>
                </c:pt>
                <c:pt idx="3">
                  <c:v>-42</c:v>
                </c:pt>
                <c:pt idx="4">
                  <c:v>-42</c:v>
                </c:pt>
              </c:numCache>
            </c:numRef>
          </c:xVal>
          <c:yVal>
            <c:numRef>
              <c:f>Stabilito!$C$132:$C$136</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-530.01423094193626</c:v>
                </c:pt>
                <c:pt idx="1">
                  <c:v>-530</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87.372101895940062</c:v>
                </c:pt>
                <c:pt idx="2">
                  <c:v>87.372101895940062</c:v>
                </c:pt>
                <c:pt idx="3">
                  <c:v>0</c:v>
                </c:pt>
              </c:numCache>
            </c:numRef>
          </c:xVal>
          <c:yVal>
            <c:numRef>
              <c:f>Stabilito!$C$151:$C$154</c:f>
              <c:numCache>
                <c:formatCode>0</c:formatCode>
                <c:ptCount val="4"/>
                <c:pt idx="0">
                  <c:v>-769.02762675440692</c:v>
                </c:pt>
                <c:pt idx="1">
                  <c:v>-769.02762675440692</c:v>
                </c:pt>
                <c:pt idx="2">
                  <c:v>-769.02762675440692</c:v>
                </c:pt>
                <c:pt idx="3">
                  <c:v>-769.02762675440692</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-149</c:v>
                </c:pt>
                <c:pt idx="1">
                  <c:v>-95.5</c:v>
                </c:pt>
                <c:pt idx="2">
                  <c:v>-42</c:v>
                </c:pt>
              </c:numCache>
            </c:numRef>
          </c:xVal>
          <c:yVal>
            <c:numRef>
              <c:f>Stabilito!$C$137:$C$139</c:f>
              <c:numCache>
                <c:formatCode>0</c:formatCode>
                <c:ptCount val="3"/>
                <c:pt idx="0">
                  <c:v>-1005.0666666666667</c:v>
                </c:pt>
                <c:pt idx="1">
                  <c:v>-1005.0666666666667</c:v>
                </c:pt>
                <c:pt idx="2">
                  <c:v>-1005.0666666666667</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-182.06666666666666</c:v>
                </c:pt>
                <c:pt idx="1">
                  <c:v>-182.06666666666666</c:v>
                </c:pt>
                <c:pt idx="2">
                  <c:v>-182.06666666666666</c:v>
                </c:pt>
              </c:numCache>
            </c:numRef>
          </c:xVal>
          <c:yVal>
            <c:numRef>
              <c:f>Stabilito!$C$143:$C$145</c:f>
              <c:numCache>
                <c:formatCode>0</c:formatCode>
                <c:ptCount val="3"/>
                <c:pt idx="0">
                  <c:v>-772</c:v>
                </c:pt>
                <c:pt idx="1">
                  <c:v>-832</c:v>
                </c:pt>
                <c:pt idx="2">
                  <c:v>-892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-198.6</c:v>
                </c:pt>
                <c:pt idx="1">
                  <c:v>-198.6</c:v>
                </c:pt>
                <c:pt idx="2">
                  <c:v>-198.6</c:v>
                </c:pt>
              </c:numCache>
            </c:numRef>
          </c:xVal>
          <c:yVal>
            <c:numRef>
              <c:f>Stabilito!$C$146:$C$148</c:f>
              <c:numCache>
                <c:formatCode>0</c:formatCode>
                <c:ptCount val="3"/>
                <c:pt idx="0">
                  <c:v>-892</c:v>
                </c:pt>
                <c:pt idx="1">
                  <c:v>-932</c:v>
                </c:pt>
                <c:pt idx="2">
                  <c:v>-972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198.6</c:v>
                </c:pt>
                <c:pt idx="1">
                  <c:v>198.6</c:v>
                </c:pt>
                <c:pt idx="2">
                  <c:v>198.6</c:v>
                </c:pt>
              </c:numCache>
            </c:numRef>
          </c:xVal>
          <c:yVal>
            <c:numRef>
              <c:f>Stabilito!$C$140:$C$142</c:f>
              <c:numCache>
                <c:formatCode>0</c:formatCode>
                <c:ptCount val="3"/>
                <c:pt idx="0">
                  <c:v>-772</c:v>
                </c:pt>
                <c:pt idx="1">
                  <c:v>-857</c:v>
                </c:pt>
                <c:pt idx="2">
                  <c:v>-942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-198.6</c:v>
                </c:pt>
                <c:pt idx="1">
                  <c:v>-198.6</c:v>
                </c:pt>
                <c:pt idx="2">
                  <c:v>-198.6</c:v>
                </c:pt>
              </c:numCache>
            </c:numRef>
          </c:xVal>
          <c:yVal>
            <c:numRef>
              <c:f>Stabilito!$C$155:$C$157</c:f>
              <c:numCache>
                <c:formatCode>0</c:formatCode>
                <c:ptCount val="3"/>
                <c:pt idx="0">
                  <c:v>-530.00711547096807</c:v>
                </c:pt>
                <c:pt idx="1">
                  <c:v>-649.51737111268744</c:v>
                </c:pt>
                <c:pt idx="2">
                  <c:v>-769.02762675440692</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30</c:v>
                </c:pt>
                <c:pt idx="1">
                  <c:v>30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1.5</c:v>
                </c:pt>
                <c:pt idx="1">
                  <c:v>1.5</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60</c:v>
                </c:pt>
                <c:pt idx="1">
                  <c:v>30</c:v>
                </c:pt>
                <c:pt idx="2">
                  <c:v>15</c:v>
                </c:pt>
                <c:pt idx="3">
                  <c:v>10</c:v>
                </c:pt>
                <c:pt idx="4">
                  <c:v>6</c:v>
                </c:pt>
                <c:pt idx="5">
                  <c:v>4.2857142857142856</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1.5</c:v>
                </c:pt>
              </c:numCache>
            </c:numRef>
          </c:xVal>
          <c:yVal>
            <c:numRef>
              <c:f>Stabilito!$C$195:$C$196</c:f>
              <c:numCache>
                <c:formatCode>General</c:formatCode>
                <c:ptCount val="2"/>
                <c:pt idx="0">
                  <c:v>22.5</c:v>
                </c:pt>
                <c:pt idx="1">
                  <c:v>22.5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4.4444444444444446</c:v>
                </c:pt>
                <c:pt idx="1">
                  <c:v>7</c:v>
                </c:pt>
              </c:numCache>
            </c:numRef>
          </c:xVal>
          <c:yVal>
            <c:numRef>
              <c:f>Stabilito!$C$197:$C$198</c:f>
              <c:numCache>
                <c:formatCode>General</c:formatCode>
                <c:ptCount val="2"/>
                <c:pt idx="0">
                  <c:v>22.5</c:v>
                </c:pt>
                <c:pt idx="1">
                  <c:v>22.5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3.75</c:v>
                </c:pt>
                <c:pt idx="1">
                  <c:v>3.75</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3.75</c:v>
                </c:pt>
                <c:pt idx="1">
                  <c:v>3.75</c:v>
                </c:pt>
              </c:numCache>
            </c:numRef>
          </c:xVal>
          <c:yVal>
            <c:numRef>
              <c:f>Stabilito!$C$201:$C$202</c:f>
              <c:numCache>
                <c:formatCode>General</c:formatCode>
                <c:ptCount val="2"/>
                <c:pt idx="0">
                  <c:v>26.666666666666668</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2.8453975691960793</c:v>
                </c:pt>
                <c:pt idx="1">
                  <c:v>2.8453975691960793</c:v>
                </c:pt>
                <c:pt idx="2">
                  <c:v>2.8455669851715109</c:v>
                </c:pt>
                <c:pt idx="3">
                  <c:v>2.8455669851715109</c:v>
                </c:pt>
              </c:numCache>
            </c:numRef>
          </c:xVal>
          <c:yVal>
            <c:numRef>
              <c:f>Stabilito!$C$190:$C$193</c:f>
              <c:numCache>
                <c:formatCode>0.00</c:formatCode>
                <c:ptCount val="4"/>
                <c:pt idx="0">
                  <c:v>15.602161052846441</c:v>
                </c:pt>
                <c:pt idx="1">
                  <c:v>15.602161052846441</c:v>
                </c:pt>
                <c:pt idx="2">
                  <c:v>15.602161052846441</c:v>
                </c:pt>
                <c:pt idx="3">
                  <c:v>15.602161052846441</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2.8455669851715109</c:v>
                </c:pt>
                <c:pt idx="1">
                  <c:v>2.8453975691960793</c:v>
                </c:pt>
              </c:numCache>
            </c:numRef>
          </c:xVal>
          <c:yVal>
            <c:numRef>
              <c:f>Stabilito!$C$193:$C$194</c:f>
              <c:numCache>
                <c:formatCode>0.00</c:formatCode>
                <c:ptCount val="2"/>
                <c:pt idx="0">
                  <c:v>15.602161052846441</c:v>
                </c:pt>
                <c:pt idx="1">
                  <c:v>15.602161052846441</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1212.0861885507654</c:v>
                </c:pt>
              </c:numCache>
            </c:numRef>
          </c:xVal>
          <c:yVal>
            <c:numRef>
              <c:f>Trajecto!$C$121</c:f>
              <c:numCache>
                <c:formatCode>0</c:formatCode>
                <c:ptCount val="1"/>
                <c:pt idx="0">
                  <c:v>1212.0861885507654</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162.95773819032163</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196.65726962241288</c:v>
                </c:pt>
                <c:pt idx="109">
                  <c:v>#N/A</c:v>
                </c:pt>
                <c:pt idx="110">
                  <c:v>#N/A</c:v>
                </c:pt>
                <c:pt idx="111">
                  <c:v>#N/A</c:v>
                </c:pt>
                <c:pt idx="112">
                  <c:v>#N/A</c:v>
                </c:pt>
                <c:pt idx="113">
                  <c:v>#N/A</c:v>
                </c:pt>
                <c:pt idx="114">
                  <c:v>#N/A</c:v>
                </c:pt>
                <c:pt idx="115">
                  <c:v>#N/A</c:v>
                </c:pt>
                <c:pt idx="116">
                  <c:v>#N/A</c:v>
                </c:pt>
                <c:pt idx="117">
                  <c:v>#N/A</c:v>
                </c:pt>
                <c:pt idx="118">
                  <c:v>227.41058484726332</c:v>
                </c:pt>
                <c:pt idx="119">
                  <c:v>#N/A</c:v>
                </c:pt>
                <c:pt idx="120">
                  <c:v>#N/A</c:v>
                </c:pt>
                <c:pt idx="121">
                  <c:v>#N/A</c:v>
                </c:pt>
                <c:pt idx="122">
                  <c:v>#N/A</c:v>
                </c:pt>
                <c:pt idx="123">
                  <c:v>#N/A</c:v>
                </c:pt>
                <c:pt idx="124">
                  <c:v>#N/A</c:v>
                </c:pt>
                <c:pt idx="125">
                  <c:v>#N/A</c:v>
                </c:pt>
                <c:pt idx="126">
                  <c:v>#N/A</c:v>
                </c:pt>
                <c:pt idx="127">
                  <c:v>#N/A</c:v>
                </c:pt>
                <c:pt idx="128">
                  <c:v>255.91377462857491</c:v>
                </c:pt>
                <c:pt idx="129">
                  <c:v>#N/A</c:v>
                </c:pt>
                <c:pt idx="130">
                  <c:v>#N/A</c:v>
                </c:pt>
                <c:pt idx="131">
                  <c:v>#N/A</c:v>
                </c:pt>
                <c:pt idx="132">
                  <c:v>#N/A</c:v>
                </c:pt>
                <c:pt idx="133">
                  <c:v>#N/A</c:v>
                </c:pt>
                <c:pt idx="134">
                  <c:v>#N/A</c:v>
                </c:pt>
                <c:pt idx="135">
                  <c:v>#N/A</c:v>
                </c:pt>
                <c:pt idx="136">
                  <c:v>#N/A</c:v>
                </c:pt>
                <c:pt idx="137">
                  <c:v>#N/A</c:v>
                </c:pt>
                <c:pt idx="138">
                  <c:v>282.67428074574946</c:v>
                </c:pt>
                <c:pt idx="139">
                  <c:v>#N/A</c:v>
                </c:pt>
                <c:pt idx="140">
                  <c:v>#N/A</c:v>
                </c:pt>
                <c:pt idx="141">
                  <c:v>#N/A</c:v>
                </c:pt>
                <c:pt idx="142">
                  <c:v>#N/A</c:v>
                </c:pt>
                <c:pt idx="143">
                  <c:v>#N/A</c:v>
                </c:pt>
                <c:pt idx="144">
                  <c:v>#N/A</c:v>
                </c:pt>
                <c:pt idx="145">
                  <c:v>#N/A</c:v>
                </c:pt>
                <c:pt idx="146">
                  <c:v>#N/A</c:v>
                </c:pt>
                <c:pt idx="147">
                  <c:v>#N/A</c:v>
                </c:pt>
                <c:pt idx="148">
                  <c:v>308.07595054941709</c:v>
                </c:pt>
                <c:pt idx="149">
                  <c:v>#N/A</c:v>
                </c:pt>
                <c:pt idx="150">
                  <c:v>#N/A</c:v>
                </c:pt>
                <c:pt idx="151">
                  <c:v>#N/A</c:v>
                </c:pt>
                <c:pt idx="152">
                  <c:v>#N/A</c:v>
                </c:pt>
                <c:pt idx="153">
                  <c:v>#N/A</c:v>
                </c:pt>
                <c:pt idx="154">
                  <c:v>#N/A</c:v>
                </c:pt>
                <c:pt idx="155">
                  <c:v>#N/A</c:v>
                </c:pt>
                <c:pt idx="156">
                  <c:v>#N/A</c:v>
                </c:pt>
                <c:pt idx="157">
                  <c:v>#N/A</c:v>
                </c:pt>
                <c:pt idx="158">
                  <c:v>332.41821496956345</c:v>
                </c:pt>
                <c:pt idx="159">
                  <c:v>#N/A</c:v>
                </c:pt>
                <c:pt idx="160">
                  <c:v>#N/A</c:v>
                </c:pt>
                <c:pt idx="161">
                  <c:v>#N/A</c:v>
                </c:pt>
                <c:pt idx="162">
                  <c:v>#N/A</c:v>
                </c:pt>
                <c:pt idx="163">
                  <c:v>#N/A</c:v>
                </c:pt>
                <c:pt idx="164">
                  <c:v>#N/A</c:v>
                </c:pt>
                <c:pt idx="165">
                  <c:v>#N/A</c:v>
                </c:pt>
                <c:pt idx="166">
                  <c:v>#N/A</c:v>
                </c:pt>
                <c:pt idx="167">
                  <c:v>#N/A</c:v>
                </c:pt>
                <c:pt idx="168">
                  <c:v>355.93951318150101</c:v>
                </c:pt>
                <c:pt idx="169">
                  <c:v>#N/A</c:v>
                </c:pt>
                <c:pt idx="170">
                  <c:v>#N/A</c:v>
                </c:pt>
                <c:pt idx="171">
                  <c:v>#N/A</c:v>
                </c:pt>
                <c:pt idx="172">
                  <c:v>#N/A</c:v>
                </c:pt>
                <c:pt idx="173">
                  <c:v>#N/A</c:v>
                </c:pt>
                <c:pt idx="174">
                  <c:v>#N/A</c:v>
                </c:pt>
                <c:pt idx="175">
                  <c:v>#N/A</c:v>
                </c:pt>
                <c:pt idx="176">
                  <c:v>#N/A</c:v>
                </c:pt>
                <c:pt idx="177">
                  <c:v>#N/A</c:v>
                </c:pt>
                <c:pt idx="178">
                  <c:v>378.8298320189312</c:v>
                </c:pt>
                <c:pt idx="179">
                  <c:v>#N/A</c:v>
                </c:pt>
                <c:pt idx="180">
                  <c:v>#N/A</c:v>
                </c:pt>
                <c:pt idx="181">
                  <c:v>#N/A</c:v>
                </c:pt>
                <c:pt idx="182">
                  <c:v>#N/A</c:v>
                </c:pt>
                <c:pt idx="183">
                  <c:v>#N/A</c:v>
                </c:pt>
                <c:pt idx="184">
                  <c:v>#N/A</c:v>
                </c:pt>
                <c:pt idx="185">
                  <c:v>#N/A</c:v>
                </c:pt>
                <c:pt idx="186">
                  <c:v>#N/A</c:v>
                </c:pt>
                <c:pt idx="187">
                  <c:v>#N/A</c:v>
                </c:pt>
                <c:pt idx="188">
                  <c:v>401.23309971871964</c:v>
                </c:pt>
                <c:pt idx="189">
                  <c:v>#N/A</c:v>
                </c:pt>
                <c:pt idx="190">
                  <c:v>#N/A</c:v>
                </c:pt>
                <c:pt idx="191">
                  <c:v>#N/A</c:v>
                </c:pt>
                <c:pt idx="192">
                  <c:v>#N/A</c:v>
                </c:pt>
                <c:pt idx="193">
                  <c:v>#N/A</c:v>
                </c:pt>
                <c:pt idx="194">
                  <c:v>#N/A</c:v>
                </c:pt>
                <c:pt idx="195">
                  <c:v>#N/A</c:v>
                </c:pt>
                <c:pt idx="196">
                  <c:v>#N/A</c:v>
                </c:pt>
                <c:pt idx="197">
                  <c:v>#N/A</c:v>
                </c:pt>
                <c:pt idx="198">
                  <c:v>423.23827224472132</c:v>
                </c:pt>
                <c:pt idx="199">
                  <c:v>#N/A</c:v>
                </c:pt>
                <c:pt idx="200">
                  <c:v>#N/A</c:v>
                </c:pt>
                <c:pt idx="201">
                  <c:v>#N/A</c:v>
                </c:pt>
                <c:pt idx="202">
                  <c:v>#N/A</c:v>
                </c:pt>
                <c:pt idx="203">
                  <c:v>#N/A</c:v>
                </c:pt>
                <c:pt idx="204">
                  <c:v>#N/A</c:v>
                </c:pt>
                <c:pt idx="205">
                  <c:v>#N/A</c:v>
                </c:pt>
                <c:pt idx="206">
                  <c:v>#N/A</c:v>
                </c:pt>
                <c:pt idx="207">
                  <c:v>#N/A</c:v>
                </c:pt>
                <c:pt idx="208">
                  <c:v>444.86596548228965</c:v>
                </c:pt>
                <c:pt idx="209">
                  <c:v>#N/A</c:v>
                </c:pt>
                <c:pt idx="210">
                  <c:v>#N/A</c:v>
                </c:pt>
                <c:pt idx="211">
                  <c:v>#N/A</c:v>
                </c:pt>
                <c:pt idx="212">
                  <c:v>#N/A</c:v>
                </c:pt>
                <c:pt idx="213">
                  <c:v>#N/A</c:v>
                </c:pt>
                <c:pt idx="214">
                  <c:v>#N/A</c:v>
                </c:pt>
                <c:pt idx="215">
                  <c:v>#N/A</c:v>
                </c:pt>
                <c:pt idx="216">
                  <c:v>#N/A</c:v>
                </c:pt>
                <c:pt idx="217">
                  <c:v>#N/A</c:v>
                </c:pt>
                <c:pt idx="218">
                  <c:v>466.0724259822573</c:v>
                </c:pt>
                <c:pt idx="219">
                  <c:v>#N/A</c:v>
                </c:pt>
                <c:pt idx="220">
                  <c:v>#N/A</c:v>
                </c:pt>
                <c:pt idx="221">
                  <c:v>#N/A</c:v>
                </c:pt>
                <c:pt idx="222">
                  <c:v>#N/A</c:v>
                </c:pt>
                <c:pt idx="223">
                  <c:v>#N/A</c:v>
                </c:pt>
                <c:pt idx="224">
                  <c:v>#N/A</c:v>
                </c:pt>
                <c:pt idx="225">
                  <c:v>#N/A</c:v>
                </c:pt>
                <c:pt idx="226">
                  <c:v>#N/A</c:v>
                </c:pt>
                <c:pt idx="227">
                  <c:v>#N/A</c:v>
                </c:pt>
                <c:pt idx="228">
                  <c:v>486.77501985779503</c:v>
                </c:pt>
                <c:pt idx="229">
                  <c:v>#N/A</c:v>
                </c:pt>
                <c:pt idx="230">
                  <c:v>#N/A</c:v>
                </c:pt>
                <c:pt idx="231">
                  <c:v>#N/A</c:v>
                </c:pt>
                <c:pt idx="232">
                  <c:v>#N/A</c:v>
                </c:pt>
                <c:pt idx="233">
                  <c:v>#N/A</c:v>
                </c:pt>
                <c:pt idx="234">
                  <c:v>#N/A</c:v>
                </c:pt>
                <c:pt idx="235">
                  <c:v>#N/A</c:v>
                </c:pt>
                <c:pt idx="236">
                  <c:v>#N/A</c:v>
                </c:pt>
                <c:pt idx="237">
                  <c:v>#N/A</c:v>
                </c:pt>
                <c:pt idx="238">
                  <c:v>506.87770068258817</c:v>
                </c:pt>
                <c:pt idx="239">
                  <c:v>#N/A</c:v>
                </c:pt>
                <c:pt idx="240">
                  <c:v>#N/A</c:v>
                </c:pt>
                <c:pt idx="241">
                  <c:v>#N/A</c:v>
                </c:pt>
                <c:pt idx="242">
                  <c:v>#N/A</c:v>
                </c:pt>
                <c:pt idx="243">
                  <c:v>#N/A</c:v>
                </c:pt>
                <c:pt idx="244">
                  <c:v>#N/A</c:v>
                </c:pt>
                <c:pt idx="245">
                  <c:v>#N/A</c:v>
                </c:pt>
                <c:pt idx="246">
                  <c:v>#N/A</c:v>
                </c:pt>
                <c:pt idx="247">
                  <c:v>#N/A</c:v>
                </c:pt>
                <c:pt idx="248">
                  <c:v>526.28663458466951</c:v>
                </c:pt>
                <c:pt idx="249">
                  <c:v>#N/A</c:v>
                </c:pt>
                <c:pt idx="250">
                  <c:v>#N/A</c:v>
                </c:pt>
                <c:pt idx="251">
                  <c:v>#N/A</c:v>
                </c:pt>
                <c:pt idx="252">
                  <c:v>#N/A</c:v>
                </c:pt>
                <c:pt idx="253">
                  <c:v>#N/A</c:v>
                </c:pt>
                <c:pt idx="254">
                  <c:v>#N/A</c:v>
                </c:pt>
                <c:pt idx="255">
                  <c:v>#N/A</c:v>
                </c:pt>
                <c:pt idx="256">
                  <c:v>#N/A</c:v>
                </c:pt>
                <c:pt idx="257">
                  <c:v>#N/A</c:v>
                </c:pt>
                <c:pt idx="258">
                  <c:v>544.91858692746109</c:v>
                </c:pt>
                <c:pt idx="259">
                  <c:v>#N/A</c:v>
                </c:pt>
                <c:pt idx="260">
                  <c:v>#N/A</c:v>
                </c:pt>
                <c:pt idx="261">
                  <c:v>#N/A</c:v>
                </c:pt>
                <c:pt idx="262">
                  <c:v>#N/A</c:v>
                </c:pt>
                <c:pt idx="263">
                  <c:v>#N/A</c:v>
                </c:pt>
                <c:pt idx="264">
                  <c:v>#N/A</c:v>
                </c:pt>
                <c:pt idx="265">
                  <c:v>#N/A</c:v>
                </c:pt>
                <c:pt idx="266">
                  <c:v>#N/A</c:v>
                </c:pt>
                <c:pt idx="267">
                  <c:v>#N/A</c:v>
                </c:pt>
                <c:pt idx="268">
                  <c:v>562.70523293112865</c:v>
                </c:pt>
                <c:pt idx="269">
                  <c:v>#N/A</c:v>
                </c:pt>
                <c:pt idx="270">
                  <c:v>#N/A</c:v>
                </c:pt>
                <c:pt idx="271">
                  <c:v>#N/A</c:v>
                </c:pt>
                <c:pt idx="272">
                  <c:v>#N/A</c:v>
                </c:pt>
                <c:pt idx="273">
                  <c:v>#N/A</c:v>
                </c:pt>
                <c:pt idx="274">
                  <c:v>#N/A</c:v>
                </c:pt>
                <c:pt idx="275">
                  <c:v>#N/A</c:v>
                </c:pt>
                <c:pt idx="276">
                  <c:v>#N/A</c:v>
                </c:pt>
                <c:pt idx="277">
                  <c:v>#N/A</c:v>
                </c:pt>
                <c:pt idx="278">
                  <c:v>579.59504129619131</c:v>
                </c:pt>
                <c:pt idx="279">
                  <c:v>#N/A</c:v>
                </c:pt>
                <c:pt idx="280">
                  <c:v>#N/A</c:v>
                </c:pt>
                <c:pt idx="281">
                  <c:v>#N/A</c:v>
                </c:pt>
                <c:pt idx="282">
                  <c:v>#N/A</c:v>
                </c:pt>
                <c:pt idx="283">
                  <c:v>#N/A</c:v>
                </c:pt>
                <c:pt idx="284">
                  <c:v>#N/A</c:v>
                </c:pt>
                <c:pt idx="285">
                  <c:v>#N/A</c:v>
                </c:pt>
                <c:pt idx="286">
                  <c:v>#N/A</c:v>
                </c:pt>
                <c:pt idx="287">
                  <c:v>#N/A</c:v>
                </c:pt>
                <c:pt idx="288">
                  <c:v>595.55357055076047</c:v>
                </c:pt>
                <c:pt idx="289">
                  <c:v>#N/A</c:v>
                </c:pt>
                <c:pt idx="290">
                  <c:v>#N/A</c:v>
                </c:pt>
                <c:pt idx="291">
                  <c:v>#N/A</c:v>
                </c:pt>
                <c:pt idx="292">
                  <c:v>#N/A</c:v>
                </c:pt>
                <c:pt idx="293">
                  <c:v>#N/A</c:v>
                </c:pt>
                <c:pt idx="294">
                  <c:v>#N/A</c:v>
                </c:pt>
                <c:pt idx="295">
                  <c:v>#N/A</c:v>
                </c:pt>
                <c:pt idx="296">
                  <c:v>#N/A</c:v>
                </c:pt>
                <c:pt idx="297">
                  <c:v>#N/A</c:v>
                </c:pt>
                <c:pt idx="298">
                  <c:v>610.56268771612383</c:v>
                </c:pt>
                <c:pt idx="299">
                  <c:v>#N/A</c:v>
                </c:pt>
                <c:pt idx="300">
                  <c:v>#N/A</c:v>
                </c:pt>
                <c:pt idx="301">
                  <c:v>#N/A</c:v>
                </c:pt>
                <c:pt idx="302">
                  <c:v>#N/A</c:v>
                </c:pt>
                <c:pt idx="303">
                  <c:v>#N/A</c:v>
                </c:pt>
                <c:pt idx="304">
                  <c:v>#N/A</c:v>
                </c:pt>
                <c:pt idx="305">
                  <c:v>#N/A</c:v>
                </c:pt>
                <c:pt idx="306">
                  <c:v>#N/A</c:v>
                </c:pt>
                <c:pt idx="307">
                  <c:v>#N/A</c:v>
                </c:pt>
                <c:pt idx="308">
                  <c:v>624.61907688803058</c:v>
                </c:pt>
                <c:pt idx="309">
                  <c:v>#N/A</c:v>
                </c:pt>
                <c:pt idx="310">
                  <c:v>#N/A</c:v>
                </c:pt>
                <c:pt idx="311">
                  <c:v>#N/A</c:v>
                </c:pt>
                <c:pt idx="312">
                  <c:v>#N/A</c:v>
                </c:pt>
                <c:pt idx="313">
                  <c:v>#N/A</c:v>
                </c:pt>
                <c:pt idx="314">
                  <c:v>#N/A</c:v>
                </c:pt>
                <c:pt idx="315">
                  <c:v>#N/A</c:v>
                </c:pt>
                <c:pt idx="316">
                  <c:v>#N/A</c:v>
                </c:pt>
                <c:pt idx="317">
                  <c:v>#N/A</c:v>
                </c:pt>
                <c:pt idx="318">
                  <c:v>637.73232618023212</c:v>
                </c:pt>
                <c:pt idx="319">
                  <c:v>#N/A</c:v>
                </c:pt>
                <c:pt idx="320">
                  <c:v>#N/A</c:v>
                </c:pt>
                <c:pt idx="321">
                  <c:v>#N/A</c:v>
                </c:pt>
                <c:pt idx="322">
                  <c:v>#N/A</c:v>
                </c:pt>
                <c:pt idx="323">
                  <c:v>#N/A</c:v>
                </c:pt>
                <c:pt idx="324">
                  <c:v>#N/A</c:v>
                </c:pt>
                <c:pt idx="325">
                  <c:v>#N/A</c:v>
                </c:pt>
                <c:pt idx="326">
                  <c:v>#N/A</c:v>
                </c:pt>
                <c:pt idx="327">
                  <c:v>#N/A</c:v>
                </c:pt>
                <c:pt idx="328">
                  <c:v>649.92282097414045</c:v>
                </c:pt>
                <c:pt idx="329">
                  <c:v>#N/A</c:v>
                </c:pt>
                <c:pt idx="330">
                  <c:v>#N/A</c:v>
                </c:pt>
                <c:pt idx="331">
                  <c:v>#N/A</c:v>
                </c:pt>
                <c:pt idx="332">
                  <c:v>#N/A</c:v>
                </c:pt>
                <c:pt idx="333">
                  <c:v>#N/A</c:v>
                </c:pt>
                <c:pt idx="334">
                  <c:v>#N/A</c:v>
                </c:pt>
                <c:pt idx="335">
                  <c:v>#N/A</c:v>
                </c:pt>
                <c:pt idx="336">
                  <c:v>#N/A</c:v>
                </c:pt>
                <c:pt idx="337">
                  <c:v>#N/A</c:v>
                </c:pt>
                <c:pt idx="338">
                  <c:v>661.21961698369125</c:v>
                </c:pt>
                <c:pt idx="339">
                  <c:v>#N/A</c:v>
                </c:pt>
                <c:pt idx="340">
                  <c:v>#N/A</c:v>
                </c:pt>
                <c:pt idx="341">
                  <c:v>#N/A</c:v>
                </c:pt>
                <c:pt idx="342">
                  <c:v>#N/A</c:v>
                </c:pt>
                <c:pt idx="343">
                  <c:v>#N/A</c:v>
                </c:pt>
                <c:pt idx="344">
                  <c:v>#N/A</c:v>
                </c:pt>
                <c:pt idx="345">
                  <c:v>#N/A</c:v>
                </c:pt>
                <c:pt idx="346">
                  <c:v>#N/A</c:v>
                </c:pt>
                <c:pt idx="347">
                  <c:v>#N/A</c:v>
                </c:pt>
                <c:pt idx="348">
                  <c:v>671.65841684104566</c:v>
                </c:pt>
                <c:pt idx="349">
                  <c:v>#N/A</c:v>
                </c:pt>
                <c:pt idx="350">
                  <c:v>#N/A</c:v>
                </c:pt>
                <c:pt idx="351">
                  <c:v>#N/A</c:v>
                </c:pt>
                <c:pt idx="352">
                  <c:v>#N/A</c:v>
                </c:pt>
                <c:pt idx="353">
                  <c:v>#N/A</c:v>
                </c:pt>
                <c:pt idx="354">
                  <c:v>#N/A</c:v>
                </c:pt>
                <c:pt idx="355">
                  <c:v>#N/A</c:v>
                </c:pt>
                <c:pt idx="356">
                  <c:v>#N/A</c:v>
                </c:pt>
                <c:pt idx="357">
                  <c:v>#N/A</c:v>
                </c:pt>
                <c:pt idx="358">
                  <c:v>681.27973030651231</c:v>
                </c:pt>
                <c:pt idx="359">
                  <c:v>#N/A</c:v>
                </c:pt>
                <c:pt idx="360">
                  <c:v>#N/A</c:v>
                </c:pt>
                <c:pt idx="361">
                  <c:v>#N/A</c:v>
                </c:pt>
                <c:pt idx="362">
                  <c:v>#N/A</c:v>
                </c:pt>
                <c:pt idx="363">
                  <c:v>#N/A</c:v>
                </c:pt>
                <c:pt idx="364">
                  <c:v>#N/A</c:v>
                </c:pt>
                <c:pt idx="365">
                  <c:v>#N/A</c:v>
                </c:pt>
                <c:pt idx="366">
                  <c:v>#N/A</c:v>
                </c:pt>
                <c:pt idx="367">
                  <c:v>#N/A</c:v>
                </c:pt>
                <c:pt idx="368">
                  <c:v>690.12726231876445</c:v>
                </c:pt>
                <c:pt idx="369">
                  <c:v>#N/A</c:v>
                </c:pt>
                <c:pt idx="370">
                  <c:v>#N/A</c:v>
                </c:pt>
                <c:pt idx="371">
                  <c:v>#N/A</c:v>
                </c:pt>
                <c:pt idx="372">
                  <c:v>#N/A</c:v>
                </c:pt>
                <c:pt idx="373">
                  <c:v>#N/A</c:v>
                </c:pt>
                <c:pt idx="374">
                  <c:v>#N/A</c:v>
                </c:pt>
                <c:pt idx="375">
                  <c:v>#N/A</c:v>
                </c:pt>
                <c:pt idx="376">
                  <c:v>#N/A</c:v>
                </c:pt>
                <c:pt idx="377">
                  <c:v>#N/A</c:v>
                </c:pt>
                <c:pt idx="378">
                  <c:v>698.24654548588239</c:v>
                </c:pt>
                <c:pt idx="379">
                  <c:v>698.24654548588239</c:v>
                </c:pt>
                <c:pt idx="380">
                  <c:v>698.24654548588239</c:v>
                </c:pt>
                <c:pt idx="381">
                  <c:v>698.24654548588239</c:v>
                </c:pt>
                <c:pt idx="382">
                  <c:v>698.24654548588239</c:v>
                </c:pt>
                <c:pt idx="383">
                  <c:v>698.24654548588239</c:v>
                </c:pt>
                <c:pt idx="384">
                  <c:v>698.24654548588239</c:v>
                </c:pt>
                <c:pt idx="385">
                  <c:v>698.24654548588239</c:v>
                </c:pt>
                <c:pt idx="386">
                  <c:v>698.24654548588239</c:v>
                </c:pt>
                <c:pt idx="387">
                  <c:v>698.24654548588239</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1210.6338352862215</c:v>
                </c:pt>
                <c:pt idx="200">
                  <c:v>1210.0503575804632</c:v>
                </c:pt>
                <c:pt idx="201">
                  <c:v>1209.3697896329854</c:v>
                </c:pt>
                <c:pt idx="202">
                  <c:v>1208.5923118028841</c:v>
                </c:pt>
                <c:pt idx="203">
                  <c:v>1207.7181099103975</c:v>
                </c:pt>
                <c:pt idx="204">
                  <c:v>1206.7473759548238</c:v>
                </c:pt>
                <c:pt idx="205">
                  <c:v>1205.6803087731369</c:v>
                </c:pt>
                <c:pt idx="206">
                  <c:v>1204.5171146384077</c:v>
                </c:pt>
                <c:pt idx="207">
                  <c:v>1203.2580077982841</c:v>
                </c:pt>
                <c:pt idx="208">
                  <c:v>1201.9032109547427</c:v>
                </c:pt>
                <c:pt idx="209">
                  <c:v>1200.4529556871025</c:v>
                </c:pt>
                <c:pt idx="210">
                  <c:v>1198.9074828208618</c:v>
                </c:pt>
                <c:pt idx="211">
                  <c:v>1197.2670427453265</c:v>
                </c:pt>
                <c:pt idx="212">
                  <c:v>1195.5318956832477</c:v>
                </c:pt>
                <c:pt idx="213">
                  <c:v>1193.7023119157961</c:v>
                </c:pt>
                <c:pt idx="214">
                  <c:v>1191.7785719662197</c:v>
                </c:pt>
                <c:pt idx="215">
                  <c:v>1189.7609667454615</c:v>
                </c:pt>
                <c:pt idx="216">
                  <c:v>1187.6497976628837</c:v>
                </c:pt>
                <c:pt idx="217">
                  <c:v>1185.4453767050857</c:v>
                </c:pt>
                <c:pt idx="218">
                  <c:v>1183.1480264856032</c:v>
                </c:pt>
                <c:pt idx="219">
                  <c:v>1180.7580802680829</c:v>
                </c:pt>
                <c:pt idx="220">
                  <c:v>1178.2758819653136</c:v>
                </c:pt>
                <c:pt idx="221">
                  <c:v>1175.7017861162942</c:v>
                </c:pt>
                <c:pt idx="222">
                  <c:v>1173.0361578433296</c:v>
                </c:pt>
                <c:pt idx="223">
                  <c:v>1170.2793727909561</c:v>
                </c:pt>
                <c:pt idx="224">
                  <c:v>1167.4318170483321</c:v>
                </c:pt>
                <c:pt idx="225">
                  <c:v>1164.4938870565763</c:v>
                </c:pt>
                <c:pt idx="226">
                  <c:v>1161.4659895023915</c:v>
                </c:pt>
                <c:pt idx="227">
                  <c:v>1158.3485411991835</c:v>
                </c:pt>
                <c:pt idx="228">
                  <c:v>1155.1419689567747</c:v>
                </c:pt>
                <c:pt idx="229">
                  <c:v>1151.8467094407047</c:v>
                </c:pt>
                <c:pt idx="230">
                  <c:v>1148.4632090220234</c:v>
                </c:pt>
                <c:pt idx="231">
                  <c:v>1144.9919236183966</c:v>
                </c:pt>
                <c:pt idx="232">
                  <c:v>1141.4333185272769</c:v>
                </c:pt>
                <c:pt idx="233">
                  <c:v>1137.7878682518251</c:v>
                </c:pt>
                <c:pt idx="234">
                  <c:v>1134.0560563202155</c:v>
                </c:pt>
                <c:pt idx="235">
                  <c:v>1130.2383750989043</c:v>
                </c:pt>
                <c:pt idx="236">
                  <c:v>1126.3353256003995</c:v>
                </c:pt>
                <c:pt idx="237">
                  <c:v>1122.3474172860301</c:v>
                </c:pt>
                <c:pt idx="238">
                  <c:v>1118.2751678641782</c:v>
                </c:pt>
                <c:pt idx="239">
                  <c:v>1114.1191030844084</c:v>
                </c:pt>
                <c:pt idx="240">
                  <c:v>1109.8797565278992</c:v>
                </c:pt>
                <c:pt idx="241">
                  <c:v>1105.5576693945577</c:v>
                </c:pt>
                <c:pt idx="242">
                  <c:v>1101.1533902871772</c:v>
                </c:pt>
                <c:pt idx="243">
                  <c:v>1096.6674749929782</c:v>
                </c:pt>
                <c:pt idx="244">
                  <c:v>1092.1004862628545</c:v>
                </c:pt>
                <c:pt idx="245">
                  <c:v>1087.4529935886299</c:v>
                </c:pt>
                <c:pt idx="246">
                  <c:v>1082.7255729786177</c:v>
                </c:pt>
                <c:pt idx="247">
                  <c:v>1077.9188067317616</c:v>
                </c:pt>
                <c:pt idx="248">
                  <c:v>1073.0332832106205</c:v>
                </c:pt>
                <c:pt idx="249">
                  <c:v>1068.0695966134565</c:v>
                </c:pt>
                <c:pt idx="250">
                  <c:v>1063.0283467456652</c:v>
                </c:pt>
                <c:pt idx="251">
                  <c:v>1057.9101387907847</c:v>
                </c:pt>
                <c:pt idx="252">
                  <c:v>1052.7155830813069</c:v>
                </c:pt>
                <c:pt idx="253">
                  <c:v>1047.4452948695071</c:v>
                </c:pt>
                <c:pt idx="254">
                  <c:v>1042.0998940984987</c:v>
                </c:pt>
                <c:pt idx="255">
                  <c:v>1036.6800051737127</c:v>
                </c:pt>
                <c:pt idx="256">
                  <c:v>1031.1862567349945</c:v>
                </c:pt>
                <c:pt idx="257">
                  <c:v>1025.6192814294993</c:v>
                </c:pt>
                <c:pt idx="258">
                  <c:v>1019.9797156855685</c:v>
                </c:pt>
                <c:pt idx="259">
                  <c:v>1014.2681994877515</c:v>
                </c:pt>
                <c:pt idx="260">
                  <c:v>1008.4853761531418</c:v>
                </c:pt>
                <c:pt idx="261">
                  <c:v>1002.6318921091804</c:v>
                </c:pt>
                <c:pt idx="262">
                  <c:v>996.70839667308007</c:v>
                </c:pt>
                <c:pt idx="263">
                  <c:v>990.71554183301316</c:v>
                </c:pt>
                <c:pt idx="264">
                  <c:v>984.65398203120219</c:v>
                </c:pt>
                <c:pt idx="265">
                  <c:v>978.5243739490445</c:v>
                </c:pt>
                <c:pt idx="266">
                  <c:v>972.32737629439896</c:v>
                </c:pt>
                <c:pt idx="267">
                  <c:v>966.06364959115319</c:v>
                </c:pt>
                <c:pt idx="268">
                  <c:v>959.7338559711875</c:v>
                </c:pt>
                <c:pt idx="269">
                  <c:v>953.33865896884402</c:v>
                </c:pt>
                <c:pt idx="270">
                  <c:v>946.87872331800475</c:v>
                </c:pt>
                <c:pt idx="271">
                  <c:v>940.35471475187614</c:v>
                </c:pt>
                <c:pt idx="272">
                  <c:v>933.76729980557309</c:v>
                </c:pt>
                <c:pt idx="273">
                  <c:v>927.11714562158932</c:v>
                </c:pt>
                <c:pt idx="274">
                  <c:v>920.40491975823659</c:v>
                </c:pt>
                <c:pt idx="275">
                  <c:v>913.63129000112883</c:v>
                </c:pt>
                <c:pt idx="276">
                  <c:v>906.79692417778324</c:v>
                </c:pt>
                <c:pt idx="277">
                  <c:v>899.90248997540505</c:v>
                </c:pt>
                <c:pt idx="278">
                  <c:v>892.94865476191728</c:v>
                </c:pt>
                <c:pt idx="279">
                  <c:v>885.936085410293</c:v>
                </c:pt>
                <c:pt idx="280">
                  <c:v>878.86544812624152</c:v>
                </c:pt>
                <c:pt idx="281">
                  <c:v>871.73740827929657</c:v>
                </c:pt>
                <c:pt idx="282">
                  <c:v>864.55263023734881</c:v>
                </c:pt>
                <c:pt idx="283">
                  <c:v>857.31177720466144</c:v>
                </c:pt>
                <c:pt idx="284">
                  <c:v>850.01551106340344</c:v>
                </c:pt>
                <c:pt idx="285">
                  <c:v>842.66449221872847</c:v>
                </c:pt>
                <c:pt idx="286">
                  <c:v>835.25937944742748</c:v>
                </c:pt>
                <c:pt idx="287">
                  <c:v>827.80082975017456</c:v>
                </c:pt>
                <c:pt idx="288">
                  <c:v>820.28949820738433</c:v>
                </c:pt>
                <c:pt idx="289">
                  <c:v>812.72603783869499</c:v>
                </c:pt>
                <c:pt idx="290">
                  <c:v>805.11109946608622</c:v>
                </c:pt>
                <c:pt idx="291">
                  <c:v>797.44533158063905</c:v>
                </c:pt>
                <c:pt idx="292">
                  <c:v>789.72938021293942</c:v>
                </c:pt>
                <c:pt idx="293">
                  <c:v>781.96388880712607</c:v>
                </c:pt>
                <c:pt idx="294">
                  <c:v>774.14949809857819</c:v>
                </c:pt>
                <c:pt idx="295">
                  <c:v>766.28684599523524</c:v>
                </c:pt>
                <c:pt idx="296">
                  <c:v>758.37656746254004</c:v>
                </c:pt>
                <c:pt idx="297">
                  <c:v>750.41929441199034</c:v>
                </c:pt>
                <c:pt idx="298">
                  <c:v>742.41565559328444</c:v>
                </c:pt>
                <c:pt idx="299">
                  <c:v>734.36627649004117</c:v>
                </c:pt>
                <c:pt idx="300">
                  <c:v>726.27177921907264</c:v>
                </c:pt>
                <c:pt idx="301">
                  <c:v>718.132782433187</c:v>
                </c:pt>
                <c:pt idx="302">
                  <c:v>709.94990122749323</c:v>
                </c:pt>
                <c:pt idx="303">
                  <c:v>701.7237470491815</c:v>
                </c:pt>
                <c:pt idx="304">
                  <c:v>693.4549276107457</c:v>
                </c:pt>
                <c:pt idx="305">
                  <c:v>685.14404680661812</c:v>
                </c:pt>
                <c:pt idx="306">
                  <c:v>676.79170463317894</c:v>
                </c:pt>
                <c:pt idx="307">
                  <c:v>668.39849711210513</c:v>
                </c:pt>
                <c:pt idx="308">
                  <c:v>659.96501621702089</c:v>
                </c:pt>
                <c:pt idx="309">
                  <c:v>651.49184980340738</c:v>
                </c:pt>
                <c:pt idx="310">
                  <c:v>642.9795815417325</c:v>
                </c:pt>
                <c:pt idx="311">
                  <c:v>634.42879085375614</c:v>
                </c:pt>
                <c:pt idx="312">
                  <c:v>625.84005285196679</c:v>
                </c:pt>
                <c:pt idx="313">
                  <c:v>617.21393828210353</c:v>
                </c:pt>
                <c:pt idx="314">
                  <c:v>608.55101346871731</c:v>
                </c:pt>
                <c:pt idx="315">
                  <c:v>599.85184026372281</c:v>
                </c:pt>
                <c:pt idx="316">
                  <c:v>591.11697599789159</c:v>
                </c:pt>
                <c:pt idx="317">
                  <c:v>582.34697343523794</c:v>
                </c:pt>
                <c:pt idx="318">
                  <c:v>573.54238073024533</c:v>
                </c:pt>
                <c:pt idx="319">
                  <c:v>564.70374138788316</c:v>
                </c:pt>
                <c:pt idx="320">
                  <c:v>555.83159422636118</c:v>
                </c:pt>
                <c:pt idx="321">
                  <c:v>546.92647334256901</c:v>
                </c:pt>
                <c:pt idx="322">
                  <c:v>537.98890808014767</c:v>
                </c:pt>
                <c:pt idx="323">
                  <c:v>529.01942300013968</c:v>
                </c:pt>
                <c:pt idx="324">
                  <c:v>520.01853785416415</c:v>
                </c:pt>
                <c:pt idx="325">
                  <c:v>510.98676756006148</c:v>
                </c:pt>
                <c:pt idx="326">
                  <c:v>501.92462217995489</c:v>
                </c:pt>
                <c:pt idx="327">
                  <c:v>492.83260690067311</c:v>
                </c:pt>
                <c:pt idx="328">
                  <c:v>483.71122201648006</c:v>
                </c:pt>
                <c:pt idx="329">
                  <c:v>474.56096291405652</c:v>
                </c:pt>
                <c:pt idx="330">
                  <c:v>465.38232005967978</c:v>
                </c:pt>
                <c:pt idx="331">
                  <c:v>456.17577898854603</c:v>
                </c:pt>
                <c:pt idx="332">
                  <c:v>446.94182029618133</c:v>
                </c:pt>
                <c:pt idx="333">
                  <c:v>437.68091963188715</c:v>
                </c:pt>
                <c:pt idx="334">
                  <c:v>428.39354769416605</c:v>
                </c:pt>
                <c:pt idx="335">
                  <c:v>419.08017022807411</c:v>
                </c:pt>
                <c:pt idx="336">
                  <c:v>409.74124802444652</c:v>
                </c:pt>
                <c:pt idx="337">
                  <c:v>400.37723692094312</c:v>
                </c:pt>
                <c:pt idx="338">
                  <c:v>390.98858780486171</c:v>
                </c:pt>
                <c:pt idx="339">
                  <c:v>381.57574661766648</c:v>
                </c:pt>
                <c:pt idx="340">
                  <c:v>372.13915436117964</c:v>
                </c:pt>
                <c:pt idx="341">
                  <c:v>362.67924710538568</c:v>
                </c:pt>
                <c:pt idx="342">
                  <c:v>353.19645599779682</c:v>
                </c:pt>
                <c:pt idx="343">
                  <c:v>343.69120727432977</c:v>
                </c:pt>
                <c:pt idx="344">
                  <c:v>334.16392227164431</c:v>
                </c:pt>
                <c:pt idx="345">
                  <c:v>324.61501744089452</c:v>
                </c:pt>
                <c:pt idx="346">
                  <c:v>315.04490436284453</c:v>
                </c:pt>
                <c:pt idx="347">
                  <c:v>305.45398976430067</c:v>
                </c:pt>
                <c:pt idx="348">
                  <c:v>295.84267553581367</c:v>
                </c:pt>
                <c:pt idx="349">
                  <c:v>286.21135875060395</c:v>
                </c:pt>
                <c:pt idx="350">
                  <c:v>276.56043168466476</c:v>
                </c:pt>
                <c:pt idx="351">
                  <c:v>266.8902818379982</c:v>
                </c:pt>
                <c:pt idx="352">
                  <c:v>257.20129195693994</c:v>
                </c:pt>
                <c:pt idx="353">
                  <c:v>247.49384005752913</c:v>
                </c:pt>
                <c:pt idx="354">
                  <c:v>237.76829944988114</c:v>
                </c:pt>
                <c:pt idx="355">
                  <c:v>228.025038763521</c:v>
                </c:pt>
                <c:pt idx="356">
                  <c:v>218.2644219736365</c:v>
                </c:pt>
                <c:pt idx="357">
                  <c:v>208.48680842821065</c:v>
                </c:pt>
                <c:pt idx="358">
                  <c:v>198.69255287599404</c:v>
                </c:pt>
                <c:pt idx="359">
                  <c:v>188.88200549527821</c:v>
                </c:pt>
                <c:pt idx="360">
                  <c:v>179.05551192343231</c:v>
                </c:pt>
                <c:pt idx="361">
                  <c:v>169.21341328716562</c:v>
                </c:pt>
                <c:pt idx="362">
                  <c:v>159.35604623347987</c:v>
                </c:pt>
                <c:pt idx="363">
                  <c:v>149.48374296127565</c:v>
                </c:pt>
                <c:pt idx="364">
                  <c:v>139.59683125357827</c:v>
                </c:pt>
                <c:pt idx="365">
                  <c:v>129.69563451034895</c:v>
                </c:pt>
                <c:pt idx="366">
                  <c:v>119.78047178184843</c:v>
                </c:pt>
                <c:pt idx="367">
                  <c:v>109.85165780252056</c:v>
                </c:pt>
                <c:pt idx="368">
                  <c:v>99.90950302536416</c:v>
                </c:pt>
                <c:pt idx="369">
                  <c:v>89.954313656762537</c:v>
                </c:pt>
                <c:pt idx="370">
                  <c:v>79.986391691740664</c:v>
                </c:pt>
                <c:pt idx="371">
                  <c:v>70.006034949620656</c:v>
                </c:pt>
                <c:pt idx="372">
                  <c:v>60.013537110047224</c:v>
                </c:pt>
                <c:pt idx="373">
                  <c:v>50.009187749355334</c:v>
                </c:pt>
                <c:pt idx="374">
                  <c:v>39.993272377253106</c:v>
                </c:pt>
                <c:pt idx="375">
                  <c:v>29.966072473793879</c:v>
                </c:pt>
                <c:pt idx="376">
                  <c:v>19.927865526611804</c:v>
                </c:pt>
                <c:pt idx="377">
                  <c:v>9.8789250683963825</c:v>
                </c:pt>
                <c:pt idx="378">
                  <c:v>-0.18047928541813185</c:v>
                </c:pt>
                <c:pt idx="379">
                  <c:v>-0.19054385983631061</c:v>
                </c:pt>
                <c:pt idx="380">
                  <c:v>-0.2006084443206162</c:v>
                </c:pt>
                <c:pt idx="381">
                  <c:v>-0.21067303887078895</c:v>
                </c:pt>
                <c:pt idx="382">
                  <c:v>-0.2207376434865693</c:v>
                </c:pt>
                <c:pt idx="383">
                  <c:v>-0.23080225816769762</c:v>
                </c:pt>
                <c:pt idx="384">
                  <c:v>-0.24086688291391428</c:v>
                </c:pt>
                <c:pt idx="385">
                  <c:v>-0.25093151772495975</c:v>
                </c:pt>
                <c:pt idx="386">
                  <c:v>-0.2609961626005744</c:v>
                </c:pt>
                <c:pt idx="387">
                  <c:v>-0.2710608175404986</c:v>
                </c:pt>
                <c:pt idx="388">
                  <c:v>-0.28112548254447278</c:v>
                </c:pt>
                <c:pt idx="389">
                  <c:v>-0.29119015761223738</c:v>
                </c:pt>
                <c:pt idx="390">
                  <c:v>-0.30125484274353281</c:v>
                </c:pt>
                <c:pt idx="391">
                  <c:v>-0.31131953793809952</c:v>
                </c:pt>
                <c:pt idx="392">
                  <c:v>-0.32138424319567793</c:v>
                </c:pt>
                <c:pt idx="393">
                  <c:v>-0.33144895851600847</c:v>
                </c:pt>
                <c:pt idx="394">
                  <c:v>-0.34151368389883158</c:v>
                </c:pt>
                <c:pt idx="395">
                  <c:v>-0.35157841934388767</c:v>
                </c:pt>
                <c:pt idx="396">
                  <c:v>-0.36164316485091719</c:v>
                </c:pt>
                <c:pt idx="397">
                  <c:v>-0.37170792041966061</c:v>
                </c:pt>
                <c:pt idx="398">
                  <c:v>-0.38177268604985837</c:v>
                </c:pt>
                <c:pt idx="399">
                  <c:v>-0.39183746174125089</c:v>
                </c:pt>
                <c:pt idx="400">
                  <c:v>-0.40190224749357867</c:v>
                </c:pt>
                <c:pt idx="401">
                  <c:v>-0.41196704330658218</c:v>
                </c:pt>
                <c:pt idx="402">
                  <c:v>-0.42203184918000186</c:v>
                </c:pt>
                <c:pt idx="403">
                  <c:v>-0.43209666511357819</c:v>
                </c:pt>
                <c:pt idx="404">
                  <c:v>-0.44216149110705166</c:v>
                </c:pt>
                <c:pt idx="405">
                  <c:v>-0.4522263271601627</c:v>
                </c:pt>
                <c:pt idx="406">
                  <c:v>-0.46229117327265185</c:v>
                </c:pt>
                <c:pt idx="407">
                  <c:v>-0.47235602944425953</c:v>
                </c:pt>
                <c:pt idx="408">
                  <c:v>-0.48242089567472629</c:v>
                </c:pt>
                <c:pt idx="409">
                  <c:v>-0.49248577196379256</c:v>
                </c:pt>
                <c:pt idx="410">
                  <c:v>-0.50255065831119894</c:v>
                </c:pt>
                <c:pt idx="411">
                  <c:v>-0.51261555471668585</c:v>
                </c:pt>
                <c:pt idx="412">
                  <c:v>-0.52268046117999378</c:v>
                </c:pt>
                <c:pt idx="413">
                  <c:v>-0.53274537770086328</c:v>
                </c:pt>
                <c:pt idx="414">
                  <c:v>-0.54281030427903476</c:v>
                </c:pt>
                <c:pt idx="415">
                  <c:v>-0.55287524091424889</c:v>
                </c:pt>
                <c:pt idx="416">
                  <c:v>-0.56294018760624609</c:v>
                </c:pt>
                <c:pt idx="417">
                  <c:v>-0.5730051443547669</c:v>
                </c:pt>
                <c:pt idx="418">
                  <c:v>-0.58307011115955187</c:v>
                </c:pt>
                <c:pt idx="419">
                  <c:v>-0.59313508802034154</c:v>
                </c:pt>
                <c:pt idx="420">
                  <c:v>-0.60320007493687633</c:v>
                </c:pt>
                <c:pt idx="421">
                  <c:v>-0.6132650719088969</c:v>
                </c:pt>
                <c:pt idx="422">
                  <c:v>-0.62333007893614378</c:v>
                </c:pt>
                <c:pt idx="423">
                  <c:v>-0.63339509601835753</c:v>
                </c:pt>
                <c:pt idx="424">
                  <c:v>-0.64346012315527856</c:v>
                </c:pt>
                <c:pt idx="425">
                  <c:v>-0.65352516034664754</c:v>
                </c:pt>
                <c:pt idx="426">
                  <c:v>-0.66359020759220499</c:v>
                </c:pt>
                <c:pt idx="427">
                  <c:v>-0.67365526489169159</c:v>
                </c:pt>
                <c:pt idx="428">
                  <c:v>-0.68372033224484774</c:v>
                </c:pt>
                <c:pt idx="429">
                  <c:v>-0.69378540965141411</c:v>
                </c:pt>
                <c:pt idx="430">
                  <c:v>-0.70385049711113112</c:v>
                </c:pt>
                <c:pt idx="431">
                  <c:v>-0.71391559462373955</c:v>
                </c:pt>
                <c:pt idx="432">
                  <c:v>-0.72398070218897981</c:v>
                </c:pt>
                <c:pt idx="433">
                  <c:v>-0.73404581980659256</c:v>
                </c:pt>
                <c:pt idx="434">
                  <c:v>-0.74411094747631845</c:v>
                </c:pt>
                <c:pt idx="435">
                  <c:v>-0.75417608519789792</c:v>
                </c:pt>
                <c:pt idx="436">
                  <c:v>-0.76424123297107172</c:v>
                </c:pt>
                <c:pt idx="437">
                  <c:v>-0.77430639079558028</c:v>
                </c:pt>
                <c:pt idx="438">
                  <c:v>-0.78437155867116437</c:v>
                </c:pt>
                <c:pt idx="439">
                  <c:v>-0.79443673659756453</c:v>
                </c:pt>
                <c:pt idx="440">
                  <c:v>-0.8045019245745213</c:v>
                </c:pt>
                <c:pt idx="441">
                  <c:v>-0.81456712260177533</c:v>
                </c:pt>
                <c:pt idx="442">
                  <c:v>-0.82463233067906727</c:v>
                </c:pt>
                <c:pt idx="443">
                  <c:v>-0.83469754880613778</c:v>
                </c:pt>
                <c:pt idx="444">
                  <c:v>-0.84476277698272739</c:v>
                </c:pt>
                <c:pt idx="445">
                  <c:v>-0.85482801520857676</c:v>
                </c:pt>
                <c:pt idx="446">
                  <c:v>-0.86489326348342654</c:v>
                </c:pt>
                <c:pt idx="447">
                  <c:v>-0.87495852180701739</c:v>
                </c:pt>
                <c:pt idx="448">
                  <c:v>-0.88502379017908983</c:v>
                </c:pt>
                <c:pt idx="449">
                  <c:v>-0.89508906859938464</c:v>
                </c:pt>
                <c:pt idx="450">
                  <c:v>-0.90515435706764236</c:v>
                </c:pt>
                <c:pt idx="451">
                  <c:v>-0.91521965558360374</c:v>
                </c:pt>
                <c:pt idx="452">
                  <c:v>-0.92528496414700934</c:v>
                </c:pt>
                <c:pt idx="453">
                  <c:v>-0.9353502827575999</c:v>
                </c:pt>
                <c:pt idx="454">
                  <c:v>-0.94541561141511599</c:v>
                </c:pt>
                <c:pt idx="455">
                  <c:v>-0.95548095011929834</c:v>
                </c:pt>
                <c:pt idx="456">
                  <c:v>-0.96554629886988763</c:v>
                </c:pt>
                <c:pt idx="457">
                  <c:v>-0.9756116576666245</c:v>
                </c:pt>
                <c:pt idx="458">
                  <c:v>-0.9856770265092496</c:v>
                </c:pt>
                <c:pt idx="459">
                  <c:v>-0.99574240539750369</c:v>
                </c:pt>
                <c:pt idx="460">
                  <c:v>-1.0058077943311274</c:v>
                </c:pt>
                <c:pt idx="461">
                  <c:v>-1.0158731933098615</c:v>
                </c:pt>
                <c:pt idx="462">
                  <c:v>-1.0259386023334465</c:v>
                </c:pt>
                <c:pt idx="463">
                  <c:v>-1.0360040214016233</c:v>
                </c:pt>
                <c:pt idx="464">
                  <c:v>-1.0460694505141324</c:v>
                </c:pt>
                <c:pt idx="465">
                  <c:v>-1.0561348896707146</c:v>
                </c:pt>
                <c:pt idx="466">
                  <c:v>-1.0662003388711105</c:v>
                </c:pt>
                <c:pt idx="467">
                  <c:v>-1.0762657981150612</c:v>
                </c:pt>
                <c:pt idx="468">
                  <c:v>-1.0863312674023069</c:v>
                </c:pt>
                <c:pt idx="469">
                  <c:v>-1.0963967467325886</c:v>
                </c:pt>
                <c:pt idx="470">
                  <c:v>-1.1064622361056471</c:v>
                </c:pt>
                <c:pt idx="471">
                  <c:v>-1.1165277355212229</c:v>
                </c:pt>
                <c:pt idx="472">
                  <c:v>-1.1265932449790568</c:v>
                </c:pt>
                <c:pt idx="473">
                  <c:v>-1.1366587644788895</c:v>
                </c:pt>
                <c:pt idx="474">
                  <c:v>-1.1467242940204618</c:v>
                </c:pt>
                <c:pt idx="475">
                  <c:v>-1.1567898336035145</c:v>
                </c:pt>
                <c:pt idx="476">
                  <c:v>-1.1668553832277884</c:v>
                </c:pt>
                <c:pt idx="477">
                  <c:v>-1.1769209428930241</c:v>
                </c:pt>
                <c:pt idx="478">
                  <c:v>-1.1869865125989623</c:v>
                </c:pt>
                <c:pt idx="479">
                  <c:v>-1.1970520923453438</c:v>
                </c:pt>
                <c:pt idx="480">
                  <c:v>-1.2071176821319094</c:v>
                </c:pt>
                <c:pt idx="481">
                  <c:v>-1.2171832819583999</c:v>
                </c:pt>
                <c:pt idx="482">
                  <c:v>-1.2272488918245559</c:v>
                </c:pt>
                <c:pt idx="483">
                  <c:v>-1.2373145117301183</c:v>
                </c:pt>
                <c:pt idx="484">
                  <c:v>-1.247380141674828</c:v>
                </c:pt>
                <c:pt idx="485">
                  <c:v>-1.2574457816584257</c:v>
                </c:pt>
                <c:pt idx="486">
                  <c:v>-1.2675114316806519</c:v>
                </c:pt>
                <c:pt idx="487">
                  <c:v>-1.2775770917412479</c:v>
                </c:pt>
                <c:pt idx="488">
                  <c:v>-1.287642761839954</c:v>
                </c:pt>
                <c:pt idx="489">
                  <c:v>-1.2977084419765113</c:v>
                </c:pt>
                <c:pt idx="490">
                  <c:v>-1.3077741321506604</c:v>
                </c:pt>
                <c:pt idx="491">
                  <c:v>-1.3178398323621423</c:v>
                </c:pt>
                <c:pt idx="492">
                  <c:v>-1.3279055426106976</c:v>
                </c:pt>
                <c:pt idx="493">
                  <c:v>-1.3379712628960672</c:v>
                </c:pt>
                <c:pt idx="494">
                  <c:v>-1.3480369932179919</c:v>
                </c:pt>
                <c:pt idx="495">
                  <c:v>-1.3581027335762126</c:v>
                </c:pt>
                <c:pt idx="496">
                  <c:v>-1.36816848397047</c:v>
                </c:pt>
                <c:pt idx="497">
                  <c:v>-1.3782342444005049</c:v>
                </c:pt>
                <c:pt idx="498">
                  <c:v>-1.3883000148660583</c:v>
                </c:pt>
                <c:pt idx="499">
                  <c:v>-1.3983657953668709</c:v>
                </c:pt>
                <c:pt idx="500">
                  <c:v>-1.4084315859026835</c:v>
                </c:pt>
                <c:pt idx="501">
                  <c:v>-1.4184973864732371</c:v>
                </c:pt>
                <c:pt idx="502">
                  <c:v>-1.4285631970782724</c:v>
                </c:pt>
                <c:pt idx="503">
                  <c:v>-1.4386290177175303</c:v>
                </c:pt>
                <c:pt idx="504">
                  <c:v>-1.4486948483907516</c:v>
                </c:pt>
                <c:pt idx="505">
                  <c:v>-1.4587606890976772</c:v>
                </c:pt>
                <c:pt idx="506">
                  <c:v>-1.468826539838048</c:v>
                </c:pt>
                <c:pt idx="507">
                  <c:v>-1.4788924006116047</c:v>
                </c:pt>
                <c:pt idx="508">
                  <c:v>-1.4889582714180882</c:v>
                </c:pt>
                <c:pt idx="509">
                  <c:v>-1.4990241522572396</c:v>
                </c:pt>
                <c:pt idx="510">
                  <c:v>-1.5090900431287995</c:v>
                </c:pt>
                <c:pt idx="511">
                  <c:v>-1.5191559440325089</c:v>
                </c:pt>
                <c:pt idx="512">
                  <c:v>-1.5292218549681087</c:v>
                </c:pt>
                <c:pt idx="513">
                  <c:v>-1.5392877759353396</c:v>
                </c:pt>
                <c:pt idx="514">
                  <c:v>-1.5493537069339427</c:v>
                </c:pt>
                <c:pt idx="515">
                  <c:v>-1.5594196479636588</c:v>
                </c:pt>
                <c:pt idx="516">
                  <c:v>-1.5694855990242289</c:v>
                </c:pt>
                <c:pt idx="517">
                  <c:v>-1.5795515601153938</c:v>
                </c:pt>
                <c:pt idx="518">
                  <c:v>-1.5896175312368943</c:v>
                </c:pt>
                <c:pt idx="519">
                  <c:v>-1.5996835123884716</c:v>
                </c:pt>
                <c:pt idx="520">
                  <c:v>-1.6097495035698663</c:v>
                </c:pt>
                <c:pt idx="521">
                  <c:v>-1.6198155047808196</c:v>
                </c:pt>
                <c:pt idx="522">
                  <c:v>-1.6298815160210722</c:v>
                </c:pt>
                <c:pt idx="523">
                  <c:v>-1.6399475372903651</c:v>
                </c:pt>
                <c:pt idx="524">
                  <c:v>-1.6500135685884392</c:v>
                </c:pt>
                <c:pt idx="525">
                  <c:v>-1.6600796099150354</c:v>
                </c:pt>
                <c:pt idx="526">
                  <c:v>-1.6701456612698946</c:v>
                </c:pt>
                <c:pt idx="527">
                  <c:v>-1.6802117226527578</c:v>
                </c:pt>
                <c:pt idx="528">
                  <c:v>-1.690277794063366</c:v>
                </c:pt>
                <c:pt idx="529">
                  <c:v>-1.7003438755014599</c:v>
                </c:pt>
                <c:pt idx="530">
                  <c:v>-1.7104099669667807</c:v>
                </c:pt>
                <c:pt idx="531">
                  <c:v>-1.7204760684590694</c:v>
                </c:pt>
                <c:pt idx="532">
                  <c:v>-1.7305421799780669</c:v>
                </c:pt>
                <c:pt idx="533">
                  <c:v>-1.7406083015235141</c:v>
                </c:pt>
                <c:pt idx="534">
                  <c:v>-1.7506744330951518</c:v>
                </c:pt>
                <c:pt idx="535">
                  <c:v>-1.7607405746927212</c:v>
                </c:pt>
                <c:pt idx="536">
                  <c:v>-1.770806726315963</c:v>
                </c:pt>
                <c:pt idx="537">
                  <c:v>-1.7808728879646185</c:v>
                </c:pt>
                <c:pt idx="538">
                  <c:v>-1.7909390596384285</c:v>
                </c:pt>
                <c:pt idx="539">
                  <c:v>-1.801005241337134</c:v>
                </c:pt>
                <c:pt idx="540">
                  <c:v>-1.811071433060476</c:v>
                </c:pt>
                <c:pt idx="541">
                  <c:v>-1.8211376348081956</c:v>
                </c:pt>
                <c:pt idx="542">
                  <c:v>-1.8312038465800335</c:v>
                </c:pt>
                <c:pt idx="543">
                  <c:v>-1.841270068375731</c:v>
                </c:pt>
                <c:pt idx="544">
                  <c:v>-1.8513363001950289</c:v>
                </c:pt>
                <c:pt idx="545">
                  <c:v>-1.8614025420376683</c:v>
                </c:pt>
                <c:pt idx="546">
                  <c:v>-1.8714687939033903</c:v>
                </c:pt>
                <c:pt idx="547">
                  <c:v>-1.8815350557919357</c:v>
                </c:pt>
                <c:pt idx="548">
                  <c:v>-1.8916013277030457</c:v>
                </c:pt>
                <c:pt idx="549">
                  <c:v>-1.9016676096364611</c:v>
                </c:pt>
                <c:pt idx="550">
                  <c:v>-1.911733901591923</c:v>
                </c:pt>
                <c:pt idx="551">
                  <c:v>-1.9218002035691726</c:v>
                </c:pt>
                <c:pt idx="552">
                  <c:v>-1.9318665155679509</c:v>
                </c:pt>
                <c:pt idx="553">
                  <c:v>-1.9419328375879987</c:v>
                </c:pt>
                <c:pt idx="554">
                  <c:v>-1.9519991696290573</c:v>
                </c:pt>
                <c:pt idx="555">
                  <c:v>-1.9620655116908674</c:v>
                </c:pt>
                <c:pt idx="556">
                  <c:v>-1.9721318637731704</c:v>
                </c:pt>
                <c:pt idx="557">
                  <c:v>-1.9821982258757072</c:v>
                </c:pt>
                <c:pt idx="558">
                  <c:v>-1.9922645979982188</c:v>
                </c:pt>
                <c:pt idx="559">
                  <c:v>-2.0023309801404463</c:v>
                </c:pt>
                <c:pt idx="560">
                  <c:v>-2.0123973723021309</c:v>
                </c:pt>
                <c:pt idx="561">
                  <c:v>-2.0224637744830134</c:v>
                </c:pt>
                <c:pt idx="562">
                  <c:v>-2.0325301866828349</c:v>
                </c:pt>
                <c:pt idx="563">
                  <c:v>-2.042596608901337</c:v>
                </c:pt>
                <c:pt idx="564">
                  <c:v>-2.0526630411382603</c:v>
                </c:pt>
                <c:pt idx="565">
                  <c:v>-2.0627294833933458</c:v>
                </c:pt>
                <c:pt idx="566">
                  <c:v>-2.0727959356663348</c:v>
                </c:pt>
                <c:pt idx="567">
                  <c:v>-2.0828623979569683</c:v>
                </c:pt>
                <c:pt idx="568">
                  <c:v>-2.0929288702649873</c:v>
                </c:pt>
                <c:pt idx="569">
                  <c:v>-2.102995352590133</c:v>
                </c:pt>
                <c:pt idx="570">
                  <c:v>-2.1130618449321465</c:v>
                </c:pt>
                <c:pt idx="571">
                  <c:v>-2.1231283472907689</c:v>
                </c:pt>
                <c:pt idx="572">
                  <c:v>-2.1331948596657413</c:v>
                </c:pt>
                <c:pt idx="573">
                  <c:v>-2.1432613820568047</c:v>
                </c:pt>
                <c:pt idx="574">
                  <c:v>-2.1533279144637003</c:v>
                </c:pt>
                <c:pt idx="575">
                  <c:v>-2.1633944568861692</c:v>
                </c:pt>
                <c:pt idx="576">
                  <c:v>-2.1734610093239524</c:v>
                </c:pt>
                <c:pt idx="577">
                  <c:v>-2.183527571776791</c:v>
                </c:pt>
                <c:pt idx="578">
                  <c:v>-2.1935941442444267</c:v>
                </c:pt>
                <c:pt idx="579">
                  <c:v>-2.2036607267266</c:v>
                </c:pt>
                <c:pt idx="580">
                  <c:v>-2.213727319223052</c:v>
                </c:pt>
                <c:pt idx="581">
                  <c:v>-2.2237939217335243</c:v>
                </c:pt>
                <c:pt idx="582">
                  <c:v>-2.233860534257758</c:v>
                </c:pt>
                <c:pt idx="583">
                  <c:v>-2.2439271567954937</c:v>
                </c:pt>
                <c:pt idx="584">
                  <c:v>-2.253993789346473</c:v>
                </c:pt>
                <c:pt idx="585">
                  <c:v>-2.2640604319104369</c:v>
                </c:pt>
                <c:pt idx="586">
                  <c:v>-2.2741270844871271</c:v>
                </c:pt>
                <c:pt idx="587">
                  <c:v>-2.2841937470762841</c:v>
                </c:pt>
                <c:pt idx="588">
                  <c:v>-2.294260419677649</c:v>
                </c:pt>
                <c:pt idx="589">
                  <c:v>-2.3043271022909635</c:v>
                </c:pt>
                <c:pt idx="590">
                  <c:v>-2.3143937949159685</c:v>
                </c:pt>
                <c:pt idx="591">
                  <c:v>-2.3244604975524052</c:v>
                </c:pt>
                <c:pt idx="592">
                  <c:v>-2.3345272102000147</c:v>
                </c:pt>
                <c:pt idx="593">
                  <c:v>-2.3445939328585381</c:v>
                </c:pt>
                <c:pt idx="594">
                  <c:v>-2.3546606655277169</c:v>
                </c:pt>
                <c:pt idx="595">
                  <c:v>-2.3647274082072922</c:v>
                </c:pt>
                <c:pt idx="596">
                  <c:v>-2.3747941608970051</c:v>
                </c:pt>
                <c:pt idx="597">
                  <c:v>-2.3848609235965967</c:v>
                </c:pt>
                <c:pt idx="598">
                  <c:v>-2.3949276963058082</c:v>
                </c:pt>
                <c:pt idx="599">
                  <c:v>-2.4049944790243809</c:v>
                </c:pt>
                <c:pt idx="600">
                  <c:v>-2.4150612717520561</c:v>
                </c:pt>
                <c:pt idx="601">
                  <c:v>-2.4251280744885748</c:v>
                </c:pt>
                <c:pt idx="602">
                  <c:v>-2.4351948872336786</c:v>
                </c:pt>
                <c:pt idx="603">
                  <c:v>-2.4452617099871086</c:v>
                </c:pt>
                <c:pt idx="604">
                  <c:v>-2.4553285427486058</c:v>
                </c:pt>
                <c:pt idx="605">
                  <c:v>-2.4653953855179114</c:v>
                </c:pt>
                <c:pt idx="606">
                  <c:v>-2.4754622382947669</c:v>
                </c:pt>
                <c:pt idx="607">
                  <c:v>-2.4855291010789133</c:v>
                </c:pt>
                <c:pt idx="608">
                  <c:v>-2.4955959738700919</c:v>
                </c:pt>
                <c:pt idx="609">
                  <c:v>-2.5056628566680441</c:v>
                </c:pt>
                <c:pt idx="610">
                  <c:v>-2.515729749472511</c:v>
                </c:pt>
                <c:pt idx="611">
                  <c:v>-2.5257966522832338</c:v>
                </c:pt>
                <c:pt idx="612">
                  <c:v>-2.5358635650999539</c:v>
                </c:pt>
                <c:pt idx="613">
                  <c:v>-2.5459304879224125</c:v>
                </c:pt>
                <c:pt idx="614">
                  <c:v>-2.5559974207503506</c:v>
                </c:pt>
                <c:pt idx="615">
                  <c:v>-2.5660643635835099</c:v>
                </c:pt>
                <c:pt idx="616">
                  <c:v>-2.5761313164216313</c:v>
                </c:pt>
                <c:pt idx="617">
                  <c:v>-2.5861982792644564</c:v>
                </c:pt>
                <c:pt idx="618">
                  <c:v>-2.5962652521117264</c:v>
                </c:pt>
                <c:pt idx="619">
                  <c:v>-2.6063322349631823</c:v>
                </c:pt>
                <c:pt idx="620">
                  <c:v>-2.6163992278185657</c:v>
                </c:pt>
                <c:pt idx="621">
                  <c:v>-2.6264662306776176</c:v>
                </c:pt>
                <c:pt idx="622">
                  <c:v>-2.6365332435400797</c:v>
                </c:pt>
                <c:pt idx="623">
                  <c:v>-2.6466002664056929</c:v>
                </c:pt>
                <c:pt idx="624">
                  <c:v>-2.6566672992741989</c:v>
                </c:pt>
                <c:pt idx="625">
                  <c:v>-2.6667343421453387</c:v>
                </c:pt>
                <c:pt idx="626">
                  <c:v>-2.6768013950188538</c:v>
                </c:pt>
                <c:pt idx="627">
                  <c:v>-2.6868684578944855</c:v>
                </c:pt>
                <c:pt idx="628">
                  <c:v>-2.6969355307719747</c:v>
                </c:pt>
                <c:pt idx="629">
                  <c:v>-2.707002613651063</c:v>
                </c:pt>
                <c:pt idx="630">
                  <c:v>-2.7170697065314919</c:v>
                </c:pt>
                <c:pt idx="631">
                  <c:v>-2.7271368094130026</c:v>
                </c:pt>
                <c:pt idx="632">
                  <c:v>-2.7372039222953366</c:v>
                </c:pt>
                <c:pt idx="633">
                  <c:v>-2.7472710451782349</c:v>
                </c:pt>
                <c:pt idx="634">
                  <c:v>-2.7573381780614388</c:v>
                </c:pt>
                <c:pt idx="635">
                  <c:v>-2.7674053209446901</c:v>
                </c:pt>
                <c:pt idx="636">
                  <c:v>-2.7774724738277294</c:v>
                </c:pt>
                <c:pt idx="637">
                  <c:v>-2.7875396367102989</c:v>
                </c:pt>
                <c:pt idx="638">
                  <c:v>-2.7976068095921396</c:v>
                </c:pt>
                <c:pt idx="639">
                  <c:v>-2.8076739924729925</c:v>
                </c:pt>
                <c:pt idx="640">
                  <c:v>-2.8177411853525993</c:v>
                </c:pt>
                <c:pt idx="641">
                  <c:v>-2.8278083882307015</c:v>
                </c:pt>
                <c:pt idx="642">
                  <c:v>-2.8378756011070401</c:v>
                </c:pt>
                <c:pt idx="643">
                  <c:v>-2.8479428239813567</c:v>
                </c:pt>
                <c:pt idx="644">
                  <c:v>-2.8580100568533928</c:v>
                </c:pt>
                <c:pt idx="645">
                  <c:v>-2.8680772997228896</c:v>
                </c:pt>
                <c:pt idx="646">
                  <c:v>-2.8781445525895886</c:v>
                </c:pt>
                <c:pt idx="647">
                  <c:v>-2.8882118154532308</c:v>
                </c:pt>
                <c:pt idx="648">
                  <c:v>-2.8982790883135583</c:v>
                </c:pt>
                <c:pt idx="649">
                  <c:v>-2.9083463711703117</c:v>
                </c:pt>
                <c:pt idx="650">
                  <c:v>-2.918413664023233</c:v>
                </c:pt>
                <c:pt idx="651">
                  <c:v>-2.9284809668720633</c:v>
                </c:pt>
                <c:pt idx="652">
                  <c:v>-2.9385482797165441</c:v>
                </c:pt>
                <c:pt idx="653">
                  <c:v>-2.948615602556417</c:v>
                </c:pt>
                <c:pt idx="654">
                  <c:v>-2.958682935391423</c:v>
                </c:pt>
                <c:pt idx="655">
                  <c:v>-2.9687502782213038</c:v>
                </c:pt>
                <c:pt idx="656">
                  <c:v>-2.9788176310458008</c:v>
                </c:pt>
                <c:pt idx="657">
                  <c:v>-2.9888849938646551</c:v>
                </c:pt>
                <c:pt idx="658">
                  <c:v>-2.9989523666776083</c:v>
                </c:pt>
                <c:pt idx="659">
                  <c:v>-3.009019749484402</c:v>
                </c:pt>
                <c:pt idx="660">
                  <c:v>-3.0190871422847776</c:v>
                </c:pt>
                <c:pt idx="661">
                  <c:v>-3.0291545450784767</c:v>
                </c:pt>
                <c:pt idx="662">
                  <c:v>-3.0392219578652404</c:v>
                </c:pt>
                <c:pt idx="663">
                  <c:v>-3.0492893806448103</c:v>
                </c:pt>
                <c:pt idx="664">
                  <c:v>-3.0593568134169278</c:v>
                </c:pt>
                <c:pt idx="665">
                  <c:v>-3.0694242561813345</c:v>
                </c:pt>
                <c:pt idx="666">
                  <c:v>-3.0794917089377716</c:v>
                </c:pt>
                <c:pt idx="667">
                  <c:v>-3.0895591716859809</c:v>
                </c:pt>
                <c:pt idx="668">
                  <c:v>-3.0996266444257037</c:v>
                </c:pt>
                <c:pt idx="669">
                  <c:v>-3.1096941271566814</c:v>
                </c:pt>
                <c:pt idx="670">
                  <c:v>-3.1197616198786551</c:v>
                </c:pt>
                <c:pt idx="671">
                  <c:v>-3.1298291225913668</c:v>
                </c:pt>
                <c:pt idx="672">
                  <c:v>-3.1398966352945581</c:v>
                </c:pt>
                <c:pt idx="673">
                  <c:v>-3.14996415798797</c:v>
                </c:pt>
                <c:pt idx="674">
                  <c:v>-3.1600316906713442</c:v>
                </c:pt>
                <c:pt idx="675">
                  <c:v>-3.1700992333444225</c:v>
                </c:pt>
                <c:pt idx="676">
                  <c:v>-3.180166786006946</c:v>
                </c:pt>
                <c:pt idx="677">
                  <c:v>-3.1902343486586564</c:v>
                </c:pt>
                <c:pt idx="678">
                  <c:v>-3.2003019212992951</c:v>
                </c:pt>
                <c:pt idx="679">
                  <c:v>-3.2103695039286038</c:v>
                </c:pt>
                <c:pt idx="680">
                  <c:v>-3.2204370965463234</c:v>
                </c:pt>
                <c:pt idx="681">
                  <c:v>-3.230504699152196</c:v>
                </c:pt>
                <c:pt idx="682">
                  <c:v>-3.2405723117459631</c:v>
                </c:pt>
                <c:pt idx="683">
                  <c:v>-3.2506399343273658</c:v>
                </c:pt>
                <c:pt idx="684">
                  <c:v>-3.260707566896146</c:v>
                </c:pt>
                <c:pt idx="685">
                  <c:v>-3.270775209452045</c:v>
                </c:pt>
                <c:pt idx="686">
                  <c:v>-3.2808428619948047</c:v>
                </c:pt>
                <c:pt idx="687">
                  <c:v>-3.2909105245241661</c:v>
                </c:pt>
                <c:pt idx="688">
                  <c:v>-3.3009781970398713</c:v>
                </c:pt>
                <c:pt idx="689">
                  <c:v>-3.3110458795416617</c:v>
                </c:pt>
                <c:pt idx="690">
                  <c:v>-3.3211135720292786</c:v>
                </c:pt>
                <c:pt idx="691">
                  <c:v>-3.3311812745024638</c:v>
                </c:pt>
                <c:pt idx="692">
                  <c:v>-3.3412489869609585</c:v>
                </c:pt>
                <c:pt idx="693">
                  <c:v>-3.3513167094045047</c:v>
                </c:pt>
                <c:pt idx="694">
                  <c:v>-3.3613844418328438</c:v>
                </c:pt>
                <c:pt idx="695">
                  <c:v>-3.371452184245717</c:v>
                </c:pt>
                <c:pt idx="696">
                  <c:v>-3.3815199366428663</c:v>
                </c:pt>
                <c:pt idx="697">
                  <c:v>-3.3915876990240332</c:v>
                </c:pt>
                <c:pt idx="698">
                  <c:v>-3.4016554713889593</c:v>
                </c:pt>
                <c:pt idx="699">
                  <c:v>-3.4117232537373861</c:v>
                </c:pt>
                <c:pt idx="700">
                  <c:v>-3.421791046069055</c:v>
                </c:pt>
                <c:pt idx="701">
                  <c:v>-3.4318588483837078</c:v>
                </c:pt>
                <c:pt idx="702">
                  <c:v>-3.4419266606810863</c:v>
                </c:pt>
                <c:pt idx="703">
                  <c:v>-3.4519944829609317</c:v>
                </c:pt>
                <c:pt idx="704">
                  <c:v>-3.4620623152229859</c:v>
                </c:pt>
                <c:pt idx="705">
                  <c:v>-3.4721301574669905</c:v>
                </c:pt>
                <c:pt idx="706">
                  <c:v>-3.482198009692687</c:v>
                </c:pt>
                <c:pt idx="707">
                  <c:v>-3.492265871899817</c:v>
                </c:pt>
                <c:pt idx="708">
                  <c:v>-3.5023337440881219</c:v>
                </c:pt>
                <c:pt idx="709">
                  <c:v>-3.5124016262573439</c:v>
                </c:pt>
                <c:pt idx="710">
                  <c:v>-3.5224695184072239</c:v>
                </c:pt>
                <c:pt idx="711">
                  <c:v>-3.532537420537504</c:v>
                </c:pt>
                <c:pt idx="712">
                  <c:v>-3.5426053326479257</c:v>
                </c:pt>
                <c:pt idx="713">
                  <c:v>-3.5526732547382305</c:v>
                </c:pt>
                <c:pt idx="714">
                  <c:v>-3.5627411868081604</c:v>
                </c:pt>
                <c:pt idx="715">
                  <c:v>-3.5728091288574566</c:v>
                </c:pt>
                <c:pt idx="716">
                  <c:v>-3.582877080885861</c:v>
                </c:pt>
                <c:pt idx="717">
                  <c:v>-3.5929450428931151</c:v>
                </c:pt>
                <c:pt idx="718">
                  <c:v>-3.603013014878961</c:v>
                </c:pt>
                <c:pt idx="719">
                  <c:v>-3.6130809968431397</c:v>
                </c:pt>
                <c:pt idx="720">
                  <c:v>-3.6231489887853932</c:v>
                </c:pt>
                <c:pt idx="721">
                  <c:v>-3.6332169907054634</c:v>
                </c:pt>
                <c:pt idx="722">
                  <c:v>-3.6432850026030916</c:v>
                </c:pt>
                <c:pt idx="723">
                  <c:v>-3.6533530244780197</c:v>
                </c:pt>
                <c:pt idx="724">
                  <c:v>-3.6634210563299892</c:v>
                </c:pt>
                <c:pt idx="725">
                  <c:v>-3.6734890981587416</c:v>
                </c:pt>
                <c:pt idx="726">
                  <c:v>-3.683557149964019</c:v>
                </c:pt>
                <c:pt idx="727">
                  <c:v>-3.6936252117455628</c:v>
                </c:pt>
                <c:pt idx="728">
                  <c:v>-3.7036932835031147</c:v>
                </c:pt>
                <c:pt idx="729">
                  <c:v>-3.7137613652364165</c:v>
                </c:pt>
                <c:pt idx="730">
                  <c:v>-3.7238294569452099</c:v>
                </c:pt>
                <c:pt idx="731">
                  <c:v>-3.7338975586292369</c:v>
                </c:pt>
                <c:pt idx="732">
                  <c:v>-3.7439656702882389</c:v>
                </c:pt>
                <c:pt idx="733">
                  <c:v>-3.7540337919219575</c:v>
                </c:pt>
                <c:pt idx="734">
                  <c:v>-3.7641019235301343</c:v>
                </c:pt>
                <c:pt idx="735">
                  <c:v>-3.7741700651125112</c:v>
                </c:pt>
                <c:pt idx="736">
                  <c:v>-3.7842382166688302</c:v>
                </c:pt>
                <c:pt idx="737">
                  <c:v>-3.7943063781988324</c:v>
                </c:pt>
                <c:pt idx="738">
                  <c:v>-3.8043745497022603</c:v>
                </c:pt>
                <c:pt idx="739">
                  <c:v>-3.8144427311788549</c:v>
                </c:pt>
                <c:pt idx="740">
                  <c:v>-3.8245109226283582</c:v>
                </c:pt>
                <c:pt idx="741">
                  <c:v>-3.8345791240505123</c:v>
                </c:pt>
                <c:pt idx="742">
                  <c:v>-3.8446473354450585</c:v>
                </c:pt>
                <c:pt idx="743">
                  <c:v>-3.8547155568117386</c:v>
                </c:pt>
                <c:pt idx="744">
                  <c:v>-3.8647837881502944</c:v>
                </c:pt>
                <c:pt idx="745">
                  <c:v>-3.874852029460468</c:v>
                </c:pt>
                <c:pt idx="746">
                  <c:v>-3.8849202807420005</c:v>
                </c:pt>
                <c:pt idx="747">
                  <c:v>-3.8949885419946342</c:v>
                </c:pt>
                <c:pt idx="748">
                  <c:v>-3.9050568132181107</c:v>
                </c:pt>
                <c:pt idx="749">
                  <c:v>-3.9151250944121716</c:v>
                </c:pt>
                <c:pt idx="750">
                  <c:v>-3.9251933855765588</c:v>
                </c:pt>
                <c:pt idx="751">
                  <c:v>-3.935261686711014</c:v>
                </c:pt>
                <c:pt idx="752">
                  <c:v>-3.9453299978152789</c:v>
                </c:pt>
                <c:pt idx="753">
                  <c:v>-3.9553983188890958</c:v>
                </c:pt>
                <c:pt idx="754">
                  <c:v>-3.965466649932206</c:v>
                </c:pt>
                <c:pt idx="755">
                  <c:v>-3.9755349909443516</c:v>
                </c:pt>
                <c:pt idx="756">
                  <c:v>-3.9856033419252741</c:v>
                </c:pt>
                <c:pt idx="757">
                  <c:v>-3.9956717028747155</c:v>
                </c:pt>
                <c:pt idx="758">
                  <c:v>-4.0057400737924178</c:v>
                </c:pt>
                <c:pt idx="759">
                  <c:v>-4.0158084546781225</c:v>
                </c:pt>
                <c:pt idx="760">
                  <c:v>-4.0258768455315712</c:v>
                </c:pt>
                <c:pt idx="761">
                  <c:v>-4.0359452463525054</c:v>
                </c:pt>
                <c:pt idx="762">
                  <c:v>-4.0460136571406675</c:v>
                </c:pt>
                <c:pt idx="763">
                  <c:v>-4.0560820778958</c:v>
                </c:pt>
                <c:pt idx="764">
                  <c:v>-4.0661505086176435</c:v>
                </c:pt>
                <c:pt idx="765">
                  <c:v>-4.0762189493059404</c:v>
                </c:pt>
                <c:pt idx="766">
                  <c:v>-4.0862873999604323</c:v>
                </c:pt>
                <c:pt idx="767">
                  <c:v>-4.0963558605808617</c:v>
                </c:pt>
                <c:pt idx="768">
                  <c:v>-4.1064243311669699</c:v>
                </c:pt>
                <c:pt idx="769">
                  <c:v>-4.1164928117184987</c:v>
                </c:pt>
                <c:pt idx="770">
                  <c:v>-4.1265613022351895</c:v>
                </c:pt>
                <c:pt idx="771">
                  <c:v>-4.1366298027167847</c:v>
                </c:pt>
                <c:pt idx="772">
                  <c:v>-4.1466983131630268</c:v>
                </c:pt>
                <c:pt idx="773">
                  <c:v>-4.1567668335736565</c:v>
                </c:pt>
                <c:pt idx="774">
                  <c:v>-4.1668353639484161</c:v>
                </c:pt>
                <c:pt idx="775">
                  <c:v>-4.1769039042870473</c:v>
                </c:pt>
                <c:pt idx="776">
                  <c:v>-4.1869724545892923</c:v>
                </c:pt>
                <c:pt idx="777">
                  <c:v>-4.1970410148548929</c:v>
                </c:pt>
                <c:pt idx="778">
                  <c:v>-4.2071095850835913</c:v>
                </c:pt>
                <c:pt idx="779">
                  <c:v>-4.2171781652751292</c:v>
                </c:pt>
                <c:pt idx="780">
                  <c:v>-4.2272467554292481</c:v>
                </c:pt>
                <c:pt idx="781">
                  <c:v>-4.2373153555456895</c:v>
                </c:pt>
                <c:pt idx="782">
                  <c:v>-4.2473839656241967</c:v>
                </c:pt>
                <c:pt idx="783">
                  <c:v>-4.2574525856645105</c:v>
                </c:pt>
                <c:pt idx="784">
                  <c:v>-4.2675212156663731</c:v>
                </c:pt>
                <c:pt idx="785">
                  <c:v>-4.2775898556295262</c:v>
                </c:pt>
                <c:pt idx="786">
                  <c:v>-4.2876585055537122</c:v>
                </c:pt>
                <c:pt idx="787">
                  <c:v>-4.2977271654386726</c:v>
                </c:pt>
                <c:pt idx="788">
                  <c:v>-4.307795835284149</c:v>
                </c:pt>
                <c:pt idx="789">
                  <c:v>-4.3178645150898838</c:v>
                </c:pt>
                <c:pt idx="790">
                  <c:v>-4.3279332048556185</c:v>
                </c:pt>
                <c:pt idx="791">
                  <c:v>-4.3380019045810956</c:v>
                </c:pt>
                <c:pt idx="792">
                  <c:v>-4.3480706142660566</c:v>
                </c:pt>
                <c:pt idx="793">
                  <c:v>-4.3581393339102439</c:v>
                </c:pt>
                <c:pt idx="794">
                  <c:v>-4.3682080635133991</c:v>
                </c:pt>
                <c:pt idx="795">
                  <c:v>-4.3782768030752646</c:v>
                </c:pt>
                <c:pt idx="796">
                  <c:v>-4.3883455525955819</c:v>
                </c:pt>
                <c:pt idx="797">
                  <c:v>-4.3984143120740926</c:v>
                </c:pt>
                <c:pt idx="798">
                  <c:v>-4.4084830815105391</c:v>
                </c:pt>
                <c:pt idx="799">
                  <c:v>-4.4185518609046639</c:v>
                </c:pt>
                <c:pt idx="800">
                  <c:v>-4.4286206502562084</c:v>
                </c:pt>
                <c:pt idx="801">
                  <c:v>-4.4386894495649143</c:v>
                </c:pt>
                <c:pt idx="802">
                  <c:v>-4.4487582588305239</c:v>
                </c:pt>
                <c:pt idx="803">
                  <c:v>-4.4588270780527788</c:v>
                </c:pt>
                <c:pt idx="804">
                  <c:v>-4.4688959072314214</c:v>
                </c:pt>
                <c:pt idx="805">
                  <c:v>-4.4789647463661932</c:v>
                </c:pt>
                <c:pt idx="806">
                  <c:v>-4.4890335954568368</c:v>
                </c:pt>
                <c:pt idx="807">
                  <c:v>-4.4991024545030935</c:v>
                </c:pt>
                <c:pt idx="808">
                  <c:v>-4.509171323504706</c:v>
                </c:pt>
                <c:pt idx="809">
                  <c:v>-4.5192402024614156</c:v>
                </c:pt>
                <c:pt idx="810">
                  <c:v>-4.5293090913729648</c:v>
                </c:pt>
                <c:pt idx="811">
                  <c:v>-4.5393779902390952</c:v>
                </c:pt>
                <c:pt idx="812">
                  <c:v>-4.5494468990595491</c:v>
                </c:pt>
                <c:pt idx="813">
                  <c:v>-4.5595158178340691</c:v>
                </c:pt>
                <c:pt idx="814">
                  <c:v>-4.5695847465623967</c:v>
                </c:pt>
                <c:pt idx="815">
                  <c:v>-4.5796536852442733</c:v>
                </c:pt>
                <c:pt idx="816">
                  <c:v>-4.5897226338794415</c:v>
                </c:pt>
                <c:pt idx="817">
                  <c:v>-4.5997915924676436</c:v>
                </c:pt>
                <c:pt idx="818">
                  <c:v>-4.6098605610086212</c:v>
                </c:pt>
                <c:pt idx="819">
                  <c:v>-4.6199295395021158</c:v>
                </c:pt>
                <c:pt idx="820">
                  <c:v>-4.6299985279478708</c:v>
                </c:pt>
                <c:pt idx="821">
                  <c:v>-4.6400675263456268</c:v>
                </c:pt>
                <c:pt idx="822">
                  <c:v>-4.6501365346951271</c:v>
                </c:pt>
                <c:pt idx="823">
                  <c:v>-4.6602055529961124</c:v>
                </c:pt>
                <c:pt idx="824">
                  <c:v>-4.670274581248326</c:v>
                </c:pt>
                <c:pt idx="825">
                  <c:v>-4.6803436194515093</c:v>
                </c:pt>
                <c:pt idx="826">
                  <c:v>-4.690412667605405</c:v>
                </c:pt>
                <c:pt idx="827">
                  <c:v>-4.7004817257097544</c:v>
                </c:pt>
                <c:pt idx="828">
                  <c:v>-4.7105507937643001</c:v>
                </c:pt>
                <c:pt idx="829">
                  <c:v>-4.7206198717687835</c:v>
                </c:pt>
                <c:pt idx="830">
                  <c:v>-4.7306889597229471</c:v>
                </c:pt>
                <c:pt idx="831">
                  <c:v>-4.7407580576265334</c:v>
                </c:pt>
                <c:pt idx="832">
                  <c:v>-4.7508271654792837</c:v>
                </c:pt>
                <c:pt idx="833">
                  <c:v>-4.7608962832809407</c:v>
                </c:pt>
                <c:pt idx="834">
                  <c:v>-4.7709654110312458</c:v>
                </c:pt>
                <c:pt idx="835">
                  <c:v>-4.7810345487299415</c:v>
                </c:pt>
                <c:pt idx="836">
                  <c:v>-4.7911036963767701</c:v>
                </c:pt>
                <c:pt idx="837">
                  <c:v>-4.8011728539714733</c:v>
                </c:pt>
                <c:pt idx="838">
                  <c:v>-4.8112420215137934</c:v>
                </c:pt>
                <c:pt idx="839">
                  <c:v>-4.821311199003472</c:v>
                </c:pt>
                <c:pt idx="840">
                  <c:v>-4.8313803864402525</c:v>
                </c:pt>
                <c:pt idx="841">
                  <c:v>-4.8414495838238754</c:v>
                </c:pt>
                <c:pt idx="842">
                  <c:v>-4.851518791154084</c:v>
                </c:pt>
                <c:pt idx="843">
                  <c:v>-4.86158800843062</c:v>
                </c:pt>
                <c:pt idx="844">
                  <c:v>-4.8716572356532257</c:v>
                </c:pt>
                <c:pt idx="845">
                  <c:v>-4.8817264728216427</c:v>
                </c:pt>
                <c:pt idx="846">
                  <c:v>-4.8917957199356135</c:v>
                </c:pt>
                <c:pt idx="847">
                  <c:v>-4.9018649769948803</c:v>
                </c:pt>
                <c:pt idx="848">
                  <c:v>-4.9119342439991858</c:v>
                </c:pt>
                <c:pt idx="849">
                  <c:v>-4.9220035209482713</c:v>
                </c:pt>
                <c:pt idx="850">
                  <c:v>-4.9320728078418794</c:v>
                </c:pt>
                <c:pt idx="851">
                  <c:v>-4.9421421046797516</c:v>
                </c:pt>
                <c:pt idx="852">
                  <c:v>-4.9522114114616302</c:v>
                </c:pt>
                <c:pt idx="853">
                  <c:v>-4.9622807281872578</c:v>
                </c:pt>
                <c:pt idx="854">
                  <c:v>-4.9723500548563768</c:v>
                </c:pt>
                <c:pt idx="855">
                  <c:v>-4.9824193914687287</c:v>
                </c:pt>
                <c:pt idx="856">
                  <c:v>-4.9924887380240559</c:v>
                </c:pt>
                <c:pt idx="857">
                  <c:v>-5.0025580945221009</c:v>
                </c:pt>
                <c:pt idx="858">
                  <c:v>-5.0126274609626051</c:v>
                </c:pt>
                <c:pt idx="859">
                  <c:v>-5.022696837345312</c:v>
                </c:pt>
                <c:pt idx="860">
                  <c:v>-5.0327662236699631</c:v>
                </c:pt>
                <c:pt idx="861">
                  <c:v>-5.0428356199362998</c:v>
                </c:pt>
                <c:pt idx="862">
                  <c:v>-5.0529050261440647</c:v>
                </c:pt>
                <c:pt idx="863">
                  <c:v>-5.062974442293001</c:v>
                </c:pt>
                <c:pt idx="864">
                  <c:v>-5.0730438683828494</c:v>
                </c:pt>
                <c:pt idx="865">
                  <c:v>-5.0831133044133532</c:v>
                </c:pt>
                <c:pt idx="866">
                  <c:v>-5.0931827503842539</c:v>
                </c:pt>
                <c:pt idx="867">
                  <c:v>-5.1032522062952941</c:v>
                </c:pt>
                <c:pt idx="868">
                  <c:v>-5.113321672146216</c:v>
                </c:pt>
                <c:pt idx="869">
                  <c:v>-5.1233911479367622</c:v>
                </c:pt>
                <c:pt idx="870">
                  <c:v>-5.1334606336666742</c:v>
                </c:pt>
                <c:pt idx="871">
                  <c:v>-5.1435301293356943</c:v>
                </c:pt>
                <c:pt idx="872">
                  <c:v>-5.1535996349435651</c:v>
                </c:pt>
                <c:pt idx="873">
                  <c:v>-5.1636691504900289</c:v>
                </c:pt>
                <c:pt idx="874">
                  <c:v>-5.1737386759748274</c:v>
                </c:pt>
                <c:pt idx="875">
                  <c:v>-5.1838082113977038</c:v>
                </c:pt>
                <c:pt idx="876">
                  <c:v>-5.1938777567583996</c:v>
                </c:pt>
                <c:pt idx="877">
                  <c:v>-5.2039473120566573</c:v>
                </c:pt>
                <c:pt idx="878">
                  <c:v>-5.2140168772922184</c:v>
                </c:pt>
                <c:pt idx="879">
                  <c:v>-5.2240864524648263</c:v>
                </c:pt>
                <c:pt idx="880">
                  <c:v>-5.2341560375742224</c:v>
                </c:pt>
                <c:pt idx="881">
                  <c:v>-5.2442256326201493</c:v>
                </c:pt>
                <c:pt idx="882">
                  <c:v>-5.2542952376023493</c:v>
                </c:pt>
                <c:pt idx="883">
                  <c:v>-5.2643648525205649</c:v>
                </c:pt>
                <c:pt idx="884">
                  <c:v>-5.2744344773745375</c:v>
                </c:pt>
                <c:pt idx="885">
                  <c:v>-5.2845041121640097</c:v>
                </c:pt>
                <c:pt idx="886">
                  <c:v>-5.2945737568887248</c:v>
                </c:pt>
                <c:pt idx="887">
                  <c:v>-5.3046434115484242</c:v>
                </c:pt>
                <c:pt idx="888">
                  <c:v>-5.3147130761428505</c:v>
                </c:pt>
                <c:pt idx="889">
                  <c:v>-5.3247827506717451</c:v>
                </c:pt>
                <c:pt idx="890">
                  <c:v>-5.3348524351348514</c:v>
                </c:pt>
                <c:pt idx="891">
                  <c:v>-5.3449221295319109</c:v>
                </c:pt>
                <c:pt idx="892">
                  <c:v>-5.354991833862667</c:v>
                </c:pt>
                <c:pt idx="893">
                  <c:v>-5.3650615481268611</c:v>
                </c:pt>
                <c:pt idx="894">
                  <c:v>-5.3751312723242357</c:v>
                </c:pt>
                <c:pt idx="895">
                  <c:v>-5.3852010064545333</c:v>
                </c:pt>
                <c:pt idx="896">
                  <c:v>-5.3952707505174962</c:v>
                </c:pt>
                <c:pt idx="897">
                  <c:v>-5.405340504512866</c:v>
                </c:pt>
                <c:pt idx="898">
                  <c:v>-5.415410268440386</c:v>
                </c:pt>
                <c:pt idx="899">
                  <c:v>-5.4254800422997977</c:v>
                </c:pt>
                <c:pt idx="900">
                  <c:v>-5.4355498260908437</c:v>
                </c:pt>
                <c:pt idx="901">
                  <c:v>-5.4456196198132671</c:v>
                </c:pt>
                <c:pt idx="902">
                  <c:v>-5.4556894234668096</c:v>
                </c:pt>
                <c:pt idx="903">
                  <c:v>-5.4657592370512136</c:v>
                </c:pt>
                <c:pt idx="904">
                  <c:v>-5.4758290605662214</c:v>
                </c:pt>
                <c:pt idx="905">
                  <c:v>-5.4858988940115756</c:v>
                </c:pt>
                <c:pt idx="906">
                  <c:v>-5.4959687373870176</c:v>
                </c:pt>
                <c:pt idx="907">
                  <c:v>-5.5060385906922908</c:v>
                </c:pt>
                <c:pt idx="908">
                  <c:v>-5.5161084539271377</c:v>
                </c:pt>
                <c:pt idx="909">
                  <c:v>-5.5261783270912996</c:v>
                </c:pt>
                <c:pt idx="910">
                  <c:v>-5.5362482101845201</c:v>
                </c:pt>
                <c:pt idx="911">
                  <c:v>-5.5463181032065405</c:v>
                </c:pt>
                <c:pt idx="912">
                  <c:v>-5.5563880061571043</c:v>
                </c:pt>
                <c:pt idx="913">
                  <c:v>-5.5664579190359529</c:v>
                </c:pt>
                <c:pt idx="914">
                  <c:v>-5.5765278418428288</c:v>
                </c:pt>
                <c:pt idx="915">
                  <c:v>-5.5865977745774744</c:v>
                </c:pt>
                <c:pt idx="916">
                  <c:v>-5.5966677172396331</c:v>
                </c:pt>
                <c:pt idx="917">
                  <c:v>-5.6067376698290463</c:v>
                </c:pt>
                <c:pt idx="918">
                  <c:v>-5.6168076323454565</c:v>
                </c:pt>
                <c:pt idx="919">
                  <c:v>-5.6268776047886062</c:v>
                </c:pt>
                <c:pt idx="920">
                  <c:v>-5.6369475871582377</c:v>
                </c:pt>
                <c:pt idx="921">
                  <c:v>-5.6470175794540935</c:v>
                </c:pt>
                <c:pt idx="922">
                  <c:v>-5.6570875816759161</c:v>
                </c:pt>
                <c:pt idx="923">
                  <c:v>-5.6671575938234477</c:v>
                </c:pt>
                <c:pt idx="924">
                  <c:v>-5.677227615896431</c:v>
                </c:pt>
                <c:pt idx="925">
                  <c:v>-5.6872976478946082</c:v>
                </c:pt>
                <c:pt idx="926">
                  <c:v>-5.6973676898177219</c:v>
                </c:pt>
                <c:pt idx="927">
                  <c:v>-5.7074377416655144</c:v>
                </c:pt>
                <c:pt idx="928">
                  <c:v>-5.7175078034377282</c:v>
                </c:pt>
                <c:pt idx="929">
                  <c:v>-5.7275778751341058</c:v>
                </c:pt>
                <c:pt idx="930">
                  <c:v>-5.7376479567543894</c:v>
                </c:pt>
                <c:pt idx="931">
                  <c:v>-5.7477180482983217</c:v>
                </c:pt>
                <c:pt idx="932">
                  <c:v>-5.7577881497656458</c:v>
                </c:pt>
                <c:pt idx="933">
                  <c:v>-5.7678582611561033</c:v>
                </c:pt>
                <c:pt idx="934">
                  <c:v>-5.7779283824694367</c:v>
                </c:pt>
                <c:pt idx="935">
                  <c:v>-5.7879985137053884</c:v>
                </c:pt>
                <c:pt idx="936">
                  <c:v>-5.7980686548637008</c:v>
                </c:pt>
                <c:pt idx="937">
                  <c:v>-5.8081388059441172</c:v>
                </c:pt>
                <c:pt idx="938">
                  <c:v>-5.8182089669463792</c:v>
                </c:pt>
                <c:pt idx="939">
                  <c:v>-5.8282791378702301</c:v>
                </c:pt>
                <c:pt idx="940">
                  <c:v>-5.8383493187154114</c:v>
                </c:pt>
                <c:pt idx="941">
                  <c:v>-5.8484195094816664</c:v>
                </c:pt>
                <c:pt idx="942">
                  <c:v>-5.8584897101687368</c:v>
                </c:pt>
                <c:pt idx="943">
                  <c:v>-5.8685599207763657</c:v>
                </c:pt>
                <c:pt idx="944">
                  <c:v>-5.8786301413042956</c:v>
                </c:pt>
                <c:pt idx="945">
                  <c:v>-5.888700371752269</c:v>
                </c:pt>
                <c:pt idx="946">
                  <c:v>-5.8987706121200283</c:v>
                </c:pt>
                <c:pt idx="947">
                  <c:v>-5.9088408624073159</c:v>
                </c:pt>
                <c:pt idx="948">
                  <c:v>-5.9189111226138742</c:v>
                </c:pt>
                <c:pt idx="949">
                  <c:v>-5.9289813927394457</c:v>
                </c:pt>
                <c:pt idx="950">
                  <c:v>-5.9390516727837728</c:v>
                </c:pt>
                <c:pt idx="951">
                  <c:v>-5.9491219627465988</c:v>
                </c:pt>
                <c:pt idx="952">
                  <c:v>-5.9591922626276652</c:v>
                </c:pt>
                <c:pt idx="953">
                  <c:v>-5.9692625724267154</c:v>
                </c:pt>
                <c:pt idx="954">
                  <c:v>-5.9793328921434918</c:v>
                </c:pt>
                <c:pt idx="955">
                  <c:v>-5.9894032217777369</c:v>
                </c:pt>
                <c:pt idx="956">
                  <c:v>-5.999473561329193</c:v>
                </c:pt>
                <c:pt idx="957">
                  <c:v>-6.0095439107976025</c:v>
                </c:pt>
                <c:pt idx="958">
                  <c:v>-6.019614270182708</c:v>
                </c:pt>
                <c:pt idx="959">
                  <c:v>-6.0296846394842527</c:v>
                </c:pt>
                <c:pt idx="960">
                  <c:v>-6.0397550187019782</c:v>
                </c:pt>
                <c:pt idx="961">
                  <c:v>-6.0498254078356277</c:v>
                </c:pt>
                <c:pt idx="962">
                  <c:v>-6.0598958068849438</c:v>
                </c:pt>
                <c:pt idx="963">
                  <c:v>-6.0699662158496688</c:v>
                </c:pt>
                <c:pt idx="964">
                  <c:v>-6.0800366347295451</c:v>
                </c:pt>
                <c:pt idx="965">
                  <c:v>-6.0901070635243162</c:v>
                </c:pt>
                <c:pt idx="966">
                  <c:v>-6.1001775022337235</c:v>
                </c:pt>
                <c:pt idx="967">
                  <c:v>-6.1102479508575103</c:v>
                </c:pt>
                <c:pt idx="968">
                  <c:v>-6.120318409395419</c:v>
                </c:pt>
                <c:pt idx="969">
                  <c:v>-6.1303888778471922</c:v>
                </c:pt>
                <c:pt idx="970">
                  <c:v>-6.1404593562125722</c:v>
                </c:pt>
                <c:pt idx="971">
                  <c:v>-6.1505298444913024</c:v>
                </c:pt>
                <c:pt idx="972">
                  <c:v>-6.1606003426831251</c:v>
                </c:pt>
                <c:pt idx="973">
                  <c:v>-6.1706708507877819</c:v>
                </c:pt>
                <c:pt idx="974">
                  <c:v>-6.180741368805017</c:v>
                </c:pt>
                <c:pt idx="975">
                  <c:v>-6.190811896734572</c:v>
                </c:pt>
                <c:pt idx="976">
                  <c:v>-6.2008824345761893</c:v>
                </c:pt>
                <c:pt idx="977">
                  <c:v>-6.2109529823296121</c:v>
                </c:pt>
                <c:pt idx="978">
                  <c:v>-6.221023539994583</c:v>
                </c:pt>
                <c:pt idx="979">
                  <c:v>-6.2310941075708444</c:v>
                </c:pt>
                <c:pt idx="980">
                  <c:v>-6.2411646850581395</c:v>
                </c:pt>
                <c:pt idx="981">
                  <c:v>-6.2512352724562099</c:v>
                </c:pt>
                <c:pt idx="982">
                  <c:v>-6.261305869764799</c:v>
                </c:pt>
                <c:pt idx="983">
                  <c:v>-6.2713764769836491</c:v>
                </c:pt>
                <c:pt idx="984">
                  <c:v>-6.2814470941125036</c:v>
                </c:pt>
                <c:pt idx="985">
                  <c:v>-6.291517721151104</c:v>
                </c:pt>
                <c:pt idx="986">
                  <c:v>-6.3015883580991936</c:v>
                </c:pt>
                <c:pt idx="987">
                  <c:v>-6.3116590049565149</c:v>
                </c:pt>
                <c:pt idx="988">
                  <c:v>-6.3217296617228111</c:v>
                </c:pt>
                <c:pt idx="989">
                  <c:v>-6.3318003283978239</c:v>
                </c:pt>
                <c:pt idx="990">
                  <c:v>-6.3418710049812965</c:v>
                </c:pt>
                <c:pt idx="991">
                  <c:v>-6.3519416914729723</c:v>
                </c:pt>
                <c:pt idx="992">
                  <c:v>-6.3620123878725927</c:v>
                </c:pt>
                <c:pt idx="993">
                  <c:v>-6.3720830941799012</c:v>
                </c:pt>
                <c:pt idx="994">
                  <c:v>-6.38215381039464</c:v>
                </c:pt>
                <c:pt idx="995">
                  <c:v>-6.3922245365165518</c:v>
                </c:pt>
                <c:pt idx="996">
                  <c:v>-6.4022952725453797</c:v>
                </c:pt>
                <c:pt idx="997">
                  <c:v>-6.4123660184808662</c:v>
                </c:pt>
                <c:pt idx="998">
                  <c:v>-6.4224367743227537</c:v>
                </c:pt>
                <c:pt idx="999">
                  <c:v>-6.4325075400707856</c:v>
                </c:pt>
                <c:pt idx="1000">
                  <c:v>-6.4425783157247043</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133.2454606677656</c:v>
                </c:pt>
                <c:pt idx="1">
                  <c:v>133.63485164767908</c:v>
                </c:pt>
                <c:pt idx="2">
                  <c:v>134.02374828581628</c:v>
                </c:pt>
                <c:pt idx="3">
                  <c:v>134.41215222099689</c:v>
                </c:pt>
                <c:pt idx="4">
                  <c:v>134.80006508436168</c:v>
                </c:pt>
                <c:pt idx="5">
                  <c:v>135.18748849942176</c:v>
                </c:pt>
                <c:pt idx="6">
                  <c:v>135.57442408210733</c:v>
                </c:pt>
                <c:pt idx="7">
                  <c:v>135.9608734408161</c:v>
                </c:pt>
                <c:pt idx="8">
                  <c:v>136.3468381764614</c:v>
                </c:pt>
                <c:pt idx="9">
                  <c:v>136.73231988251976</c:v>
                </c:pt>
                <c:pt idx="10">
                  <c:v>137.11732014507825</c:v>
                </c:pt>
                <c:pt idx="11">
                  <c:v>137.50184053860562</c:v>
                </c:pt>
                <c:pt idx="12">
                  <c:v>137.88588262180716</c:v>
                </c:pt>
                <c:pt idx="13">
                  <c:v>138.26944794211943</c:v>
                </c:pt>
                <c:pt idx="14">
                  <c:v>138.65253804011837</c:v>
                </c:pt>
                <c:pt idx="15">
                  <c:v>139.03515444956045</c:v>
                </c:pt>
                <c:pt idx="16">
                  <c:v>139.4172986974234</c:v>
                </c:pt>
                <c:pt idx="17">
                  <c:v>139.79897230394678</c:v>
                </c:pt>
                <c:pt idx="18">
                  <c:v>140.18017678267211</c:v>
                </c:pt>
                <c:pt idx="19">
                  <c:v>140.5609136404828</c:v>
                </c:pt>
                <c:pt idx="20">
                  <c:v>140.94118437764374</c:v>
                </c:pt>
                <c:pt idx="21">
                  <c:v>141.32099048999353</c:v>
                </c:pt>
                <c:pt idx="22">
                  <c:v>141.70033347109592</c:v>
                </c:pt>
                <c:pt idx="23">
                  <c:v>142.0792148100418</c:v>
                </c:pt>
                <c:pt idx="24">
                  <c:v>142.45763598929292</c:v>
                </c:pt>
                <c:pt idx="25">
                  <c:v>142.83559848472188</c:v>
                </c:pt>
                <c:pt idx="26">
                  <c:v>143.21310376565216</c:v>
                </c:pt>
                <c:pt idx="27">
                  <c:v>143.59015329489776</c:v>
                </c:pt>
                <c:pt idx="28">
                  <c:v>143.96674852880236</c:v>
                </c:pt>
                <c:pt idx="29">
                  <c:v>144.34289091727842</c:v>
                </c:pt>
                <c:pt idx="30">
                  <c:v>144.71858190384594</c:v>
                </c:pt>
                <c:pt idx="31">
                  <c:v>145.09382292567079</c:v>
                </c:pt>
                <c:pt idx="32">
                  <c:v>145.46861541360283</c:v>
                </c:pt>
                <c:pt idx="33">
                  <c:v>145.84296079221389</c:v>
                </c:pt>
                <c:pt idx="34">
                  <c:v>146.21686047983513</c:v>
                </c:pt>
                <c:pt idx="35">
                  <c:v>146.59031588859455</c:v>
                </c:pt>
                <c:pt idx="36">
                  <c:v>146.96332842445381</c:v>
                </c:pt>
                <c:pt idx="37">
                  <c:v>147.33589948724509</c:v>
                </c:pt>
                <c:pt idx="38">
                  <c:v>147.7080304707074</c:v>
                </c:pt>
                <c:pt idx="39">
                  <c:v>148.07972276252295</c:v>
                </c:pt>
                <c:pt idx="40">
                  <c:v>148.45097774435288</c:v>
                </c:pt>
                <c:pt idx="41">
                  <c:v>148.82179679187306</c:v>
                </c:pt>
                <c:pt idx="42">
                  <c:v>149.19218127480937</c:v>
                </c:pt>
                <c:pt idx="43">
                  <c:v>149.5621325569729</c:v>
                </c:pt>
                <c:pt idx="44">
                  <c:v>149.93165199629476</c:v>
                </c:pt>
                <c:pt idx="45">
                  <c:v>150.30074094486073</c:v>
                </c:pt>
                <c:pt idx="46">
                  <c:v>150.66940074894558</c:v>
                </c:pt>
                <c:pt idx="47">
                  <c:v>151.03763274904716</c:v>
                </c:pt>
                <c:pt idx="48">
                  <c:v>151.40543827992036</c:v>
                </c:pt>
                <c:pt idx="49">
                  <c:v>151.77281867061058</c:v>
                </c:pt>
                <c:pt idx="50">
                  <c:v>152.13977524448711</c:v>
                </c:pt>
                <c:pt idx="51">
                  <c:v>152.50630931927637</c:v>
                </c:pt>
                <c:pt idx="52">
                  <c:v>152.87242220709464</c:v>
                </c:pt>
                <c:pt idx="53">
                  <c:v>153.23811521448076</c:v>
                </c:pt>
                <c:pt idx="54">
                  <c:v>153.60338964242851</c:v>
                </c:pt>
                <c:pt idx="55">
                  <c:v>153.96824678641877</c:v>
                </c:pt>
                <c:pt idx="56">
                  <c:v>154.33268793645149</c:v>
                </c:pt>
                <c:pt idx="57">
                  <c:v>154.69671437707731</c:v>
                </c:pt>
                <c:pt idx="58">
                  <c:v>155.06032738742914</c:v>
                </c:pt>
                <c:pt idx="59">
                  <c:v>155.42352824125328</c:v>
                </c:pt>
                <c:pt idx="60">
                  <c:v>155.78631820694056</c:v>
                </c:pt>
                <c:pt idx="61">
                  <c:v>156.14869854755702</c:v>
                </c:pt>
                <c:pt idx="62">
                  <c:v>156.51067052087456</c:v>
                </c:pt>
                <c:pt idx="63">
                  <c:v>156.87223537940125</c:v>
                </c:pt>
                <c:pt idx="64">
                  <c:v>157.2333943704115</c:v>
                </c:pt>
                <c:pt idx="65">
                  <c:v>157.59414873597601</c:v>
                </c:pt>
                <c:pt idx="66">
                  <c:v>157.95449971299141</c:v>
                </c:pt>
                <c:pt idx="67">
                  <c:v>158.31444853320974</c:v>
                </c:pt>
                <c:pt idx="68">
                  <c:v>158.67399642326785</c:v>
                </c:pt>
                <c:pt idx="69">
                  <c:v>159.03314460471637</c:v>
                </c:pt>
                <c:pt idx="70">
                  <c:v>159.39189429404863</c:v>
                </c:pt>
                <c:pt idx="71">
                  <c:v>159.7502467027293</c:v>
                </c:pt>
                <c:pt idx="72">
                  <c:v>160.10820303722292</c:v>
                </c:pt>
                <c:pt idx="73">
                  <c:v>160.46576449902207</c:v>
                </c:pt>
                <c:pt idx="74">
                  <c:v>160.82293228467549</c:v>
                </c:pt>
                <c:pt idx="75">
                  <c:v>161.17970758581595</c:v>
                </c:pt>
                <c:pt idx="76">
                  <c:v>161.53609158918789</c:v>
                </c:pt>
                <c:pt idx="77">
                  <c:v>161.89208547667494</c:v>
                </c:pt>
                <c:pt idx="78">
                  <c:v>162.24769042532711</c:v>
                </c:pt>
                <c:pt idx="79">
                  <c:v>162.602907607388</c:v>
                </c:pt>
                <c:pt idx="80">
                  <c:v>162.95773819032163</c:v>
                </c:pt>
                <c:pt idx="81">
                  <c:v>163.31218333683918</c:v>
                </c:pt>
                <c:pt idx="82">
                  <c:v>163.6662442049255</c:v>
                </c:pt>
                <c:pt idx="83">
                  <c:v>164.01992194786544</c:v>
                </c:pt>
                <c:pt idx="84">
                  <c:v>164.37321771427006</c:v>
                </c:pt>
                <c:pt idx="85">
                  <c:v>164.72613264810258</c:v>
                </c:pt>
                <c:pt idx="86">
                  <c:v>165.07866788870413</c:v>
                </c:pt>
                <c:pt idx="87">
                  <c:v>165.43082457081948</c:v>
                </c:pt>
                <c:pt idx="88">
                  <c:v>165.78260382462238</c:v>
                </c:pt>
                <c:pt idx="89">
                  <c:v>166.13400677574089</c:v>
                </c:pt>
                <c:pt idx="90">
                  <c:v>166.48503454528236</c:v>
                </c:pt>
                <c:pt idx="91">
                  <c:v>166.83568824985855</c:v>
                </c:pt>
                <c:pt idx="92">
                  <c:v>167.1859690016102</c:v>
                </c:pt>
                <c:pt idx="93">
                  <c:v>167.53587790823167</c:v>
                </c:pt>
                <c:pt idx="94">
                  <c:v>167.88541607299533</c:v>
                </c:pt>
                <c:pt idx="95">
                  <c:v>168.23458459477584</c:v>
                </c:pt>
                <c:pt idx="96">
                  <c:v>168.58338456807422</c:v>
                </c:pt>
                <c:pt idx="97">
                  <c:v>168.93181708304172</c:v>
                </c:pt>
                <c:pt idx="98">
                  <c:v>169.27988322550362</c:v>
                </c:pt>
                <c:pt idx="99">
                  <c:v>169.62758407698274</c:v>
                </c:pt>
                <c:pt idx="100">
                  <c:v>169.97492071472297</c:v>
                </c:pt>
                <c:pt idx="101">
                  <c:v>173.428338445321</c:v>
                </c:pt>
                <c:pt idx="102">
                  <c:v>176.84602514554754</c:v>
                </c:pt>
                <c:pt idx="103">
                  <c:v>180.22901932155963</c:v>
                </c:pt>
                <c:pt idx="104">
                  <c:v>183.57831956728103</c:v>
                </c:pt>
                <c:pt idx="105">
                  <c:v>186.89488665607297</c:v>
                </c:pt>
                <c:pt idx="106">
                  <c:v>190.17964549700625</c:v>
                </c:pt>
                <c:pt idx="107">
                  <c:v>193.43348696615604</c:v>
                </c:pt>
                <c:pt idx="108">
                  <c:v>196.65726962241288</c:v>
                </c:pt>
                <c:pt idx="109">
                  <c:v>199.85182131646738</c:v>
                </c:pt>
                <c:pt idx="110">
                  <c:v>203.01794070087414</c:v>
                </c:pt>
                <c:pt idx="111">
                  <c:v>206.15639864842169</c:v>
                </c:pt>
                <c:pt idx="112">
                  <c:v>209.26793958542305</c:v>
                </c:pt>
                <c:pt idx="113">
                  <c:v>212.35328274598663</c:v>
                </c:pt>
                <c:pt idx="114">
                  <c:v>215.4131233528262</c:v>
                </c:pt>
                <c:pt idx="115">
                  <c:v>218.44813372971353</c:v>
                </c:pt>
                <c:pt idx="116">
                  <c:v>221.45896435026413</c:v>
                </c:pt>
                <c:pt idx="117">
                  <c:v>224.4462448273714</c:v>
                </c:pt>
                <c:pt idx="118">
                  <c:v>227.41058484726332</c:v>
                </c:pt>
                <c:pt idx="119">
                  <c:v>230.35257505184347</c:v>
                </c:pt>
                <c:pt idx="120">
                  <c:v>233.27278787269591</c:v>
                </c:pt>
                <c:pt idx="121">
                  <c:v>236.17177831987266</c:v>
                </c:pt>
                <c:pt idx="122">
                  <c:v>239.05008472834663</c:v>
                </c:pt>
                <c:pt idx="123">
                  <c:v>241.90822946479534</c:v>
                </c:pt>
                <c:pt idx="124">
                  <c:v>244.74671959718179</c:v>
                </c:pt>
                <c:pt idx="125">
                  <c:v>247.5660475294172</c:v>
                </c:pt>
                <c:pt idx="126">
                  <c:v>250.36669160322174</c:v>
                </c:pt>
                <c:pt idx="127">
                  <c:v>253.14911666914617</c:v>
                </c:pt>
                <c:pt idx="128">
                  <c:v>255.91377462857491</c:v>
                </c:pt>
                <c:pt idx="129">
                  <c:v>258.66110494840041</c:v>
                </c:pt>
                <c:pt idx="130">
                  <c:v>261.39153514993808</c:v>
                </c:pt>
                <c:pt idx="131">
                  <c:v>264.10548127353962</c:v>
                </c:pt>
                <c:pt idx="132">
                  <c:v>266.80334832025841</c:v>
                </c:pt>
                <c:pt idx="133">
                  <c:v>269.48553067182667</c:v>
                </c:pt>
                <c:pt idx="134">
                  <c:v>272.15241249011342</c:v>
                </c:pt>
                <c:pt idx="135">
                  <c:v>274.80436809715098</c:v>
                </c:pt>
                <c:pt idx="136">
                  <c:v>277.4417623367404</c:v>
                </c:pt>
                <c:pt idx="137">
                  <c:v>280.06495091857437</c:v>
                </c:pt>
                <c:pt idx="138">
                  <c:v>282.67428074574946</c:v>
                </c:pt>
                <c:pt idx="139">
                  <c:v>285.27009022647638</c:v>
                </c:pt>
                <c:pt idx="140">
                  <c:v>287.85270957073817</c:v>
                </c:pt>
                <c:pt idx="141">
                  <c:v>290.42246107259052</c:v>
                </c:pt>
                <c:pt idx="142">
                  <c:v>292.97965937874613</c:v>
                </c:pt>
                <c:pt idx="143">
                  <c:v>295.52461174403555</c:v>
                </c:pt>
                <c:pt idx="144">
                  <c:v>298.0576182742891</c:v>
                </c:pt>
                <c:pt idx="145">
                  <c:v>300.57897215714036</c:v>
                </c:pt>
                <c:pt idx="146">
                  <c:v>303.08895988120804</c:v>
                </c:pt>
                <c:pt idx="147">
                  <c:v>305.58786144407168</c:v>
                </c:pt>
                <c:pt idx="148">
                  <c:v>308.07595054941709</c:v>
                </c:pt>
                <c:pt idx="149">
                  <c:v>310.55349479368823</c:v>
                </c:pt>
                <c:pt idx="150">
                  <c:v>313.0207558425447</c:v>
                </c:pt>
                <c:pt idx="151">
                  <c:v>315.47798959738662</c:v>
                </c:pt>
                <c:pt idx="152">
                  <c:v>317.92544635217257</c:v>
                </c:pt>
                <c:pt idx="153">
                  <c:v>320.36337094072019</c:v>
                </c:pt>
                <c:pt idx="154">
                  <c:v>322.79200287464266</c:v>
                </c:pt>
                <c:pt idx="155">
                  <c:v>325.2115764720391</c:v>
                </c:pt>
                <c:pt idx="156">
                  <c:v>327.62232097702002</c:v>
                </c:pt>
                <c:pt idx="157">
                  <c:v>330.02446067011397</c:v>
                </c:pt>
                <c:pt idx="158">
                  <c:v>332.41821496956345</c:v>
                </c:pt>
                <c:pt idx="159">
                  <c:v>334.8037985234825</c:v>
                </c:pt>
                <c:pt idx="160">
                  <c:v>337.18142129280994</c:v>
                </c:pt>
                <c:pt idx="161">
                  <c:v>339.55128862495496</c:v>
                </c:pt>
                <c:pt idx="162">
                  <c:v>341.91360131799314</c:v>
                </c:pt>
                <c:pt idx="163">
                  <c:v>344.26855567523262</c:v>
                </c:pt>
                <c:pt idx="164">
                  <c:v>346.61634354993271</c:v>
                </c:pt>
                <c:pt idx="165">
                  <c:v>348.95715237991828</c:v>
                </c:pt>
                <c:pt idx="166">
                  <c:v>351.29116521179861</c:v>
                </c:pt>
                <c:pt idx="167">
                  <c:v>353.61856071446363</c:v>
                </c:pt>
                <c:pt idx="168">
                  <c:v>355.93951318150101</c:v>
                </c:pt>
                <c:pt idx="169">
                  <c:v>358.25419252215045</c:v>
                </c:pt>
                <c:pt idx="170">
                  <c:v>360.56276424039237</c:v>
                </c:pt>
                <c:pt idx="171">
                  <c:v>362.86538940175757</c:v>
                </c:pt>
                <c:pt idx="172">
                  <c:v>365.16222458744596</c:v>
                </c:pt>
                <c:pt idx="173">
                  <c:v>367.45342183535882</c:v>
                </c:pt>
                <c:pt idx="174">
                  <c:v>369.73912856768516</c:v>
                </c:pt>
                <c:pt idx="175">
                  <c:v>372.01948750474344</c:v>
                </c:pt>
                <c:pt idx="176">
                  <c:v>374.29463656487042</c:v>
                </c:pt>
                <c:pt idx="177">
                  <c:v>376.56470875027333</c:v>
                </c:pt>
                <c:pt idx="178">
                  <c:v>378.8298320189312</c:v>
                </c:pt>
                <c:pt idx="179">
                  <c:v>381.09012914284608</c:v>
                </c:pt>
                <c:pt idx="180">
                  <c:v>383.34571755321491</c:v>
                </c:pt>
                <c:pt idx="181">
                  <c:v>385.59670917342112</c:v>
                </c:pt>
                <c:pt idx="182">
                  <c:v>387.84321024113342</c:v>
                </c:pt>
                <c:pt idx="183">
                  <c:v>390.08532112124556</c:v>
                </c:pt>
                <c:pt idx="184">
                  <c:v>392.32313611189107</c:v>
                </c:pt>
                <c:pt idx="185">
                  <c:v>394.55674324630536</c:v>
                </c:pt>
                <c:pt idx="186">
                  <c:v>396.78622409386674</c:v>
                </c:pt>
                <c:pt idx="187">
                  <c:v>399.01165356419853</c:v>
                </c:pt>
                <c:pt idx="188">
                  <c:v>401.23309971871964</c:v>
                </c:pt>
                <c:pt idx="189">
                  <c:v>403.45062359444984</c:v>
                </c:pt>
                <c:pt idx="190">
                  <c:v>405.66427904515854</c:v>
                </c:pt>
                <c:pt idx="191">
                  <c:v>407.87411260504962</c:v>
                </c:pt>
                <c:pt idx="192">
                  <c:v>410.08016338005513</c:v>
                </c:pt>
                <c:pt idx="193">
                  <c:v>412.28246297144358</c:v>
                </c:pt>
                <c:pt idx="194">
                  <c:v>414.48103543582175</c:v>
                </c:pt>
                <c:pt idx="195">
                  <c:v>416.67589728473962</c:v>
                </c:pt>
                <c:pt idx="196">
                  <c:v>418.86705752603143</c:v>
                </c:pt>
                <c:pt idx="197">
                  <c:v>421.05451774780693</c:v>
                </c:pt>
                <c:pt idx="198">
                  <c:v>423.23827224472132</c:v>
                </c:pt>
                <c:pt idx="199">
                  <c:v>425.41830818488847</c:v>
                </c:pt>
                <c:pt idx="200">
                  <c:v>427.59460581464407</c:v>
                </c:pt>
                <c:pt idx="201">
                  <c:v>429.76713869738444</c:v>
                </c:pt>
                <c:pt idx="202">
                  <c:v>431.93587398195729</c:v>
                </c:pt>
                <c:pt idx="203">
                  <c:v>434.10077269558883</c:v>
                </c:pt>
                <c:pt idx="204">
                  <c:v>436.26179005610123</c:v>
                </c:pt>
                <c:pt idx="205">
                  <c:v>438.418875798187</c:v>
                </c:pt>
                <c:pt idx="206">
                  <c:v>440.57197450872701</c:v>
                </c:pt>
                <c:pt idx="207">
                  <c:v>442.72102596652019</c:v>
                </c:pt>
                <c:pt idx="208">
                  <c:v>444.86596548228965</c:v>
                </c:pt>
                <c:pt idx="209">
                  <c:v>447.00672423539038</c:v>
                </c:pt>
                <c:pt idx="210">
                  <c:v>449.14322960423112</c:v>
                </c:pt>
                <c:pt idx="211">
                  <c:v>451.27540548800124</c:v>
                </c:pt>
                <c:pt idx="212">
                  <c:v>453.40317261783616</c:v>
                </c:pt>
                <c:pt idx="213">
                  <c:v>455.52644885605088</c:v>
                </c:pt>
                <c:pt idx="214">
                  <c:v>457.64514948250309</c:v>
                </c:pt>
                <c:pt idx="215">
                  <c:v>459.75918746751876</c:v>
                </c:pt>
                <c:pt idx="216">
                  <c:v>461.86847373112073</c:v>
                </c:pt>
                <c:pt idx="217">
                  <c:v>463.97291738854898</c:v>
                </c:pt>
                <c:pt idx="218">
                  <c:v>466.0724259822573</c:v>
                </c:pt>
                <c:pt idx="219">
                  <c:v>468.16690570071955</c:v>
                </c:pt>
                <c:pt idx="220">
                  <c:v>470.25626158448659</c:v>
                </c:pt>
                <c:pt idx="221">
                  <c:v>472.34039772001171</c:v>
                </c:pt>
                <c:pt idx="222">
                  <c:v>474.41921742180944</c:v>
                </c:pt>
                <c:pt idx="223">
                  <c:v>476.49262340353999</c:v>
                </c:pt>
                <c:pt idx="224">
                  <c:v>478.56051793862025</c:v>
                </c:pt>
                <c:pt idx="225">
                  <c:v>480.6228030109591</c:v>
                </c:pt>
                <c:pt idx="226">
                  <c:v>482.67938045640233</c:v>
                </c:pt>
                <c:pt idx="227">
                  <c:v>484.73015209545127</c:v>
                </c:pt>
                <c:pt idx="228">
                  <c:v>486.77501985779503</c:v>
                </c:pt>
                <c:pt idx="229">
                  <c:v>488.81388589916895</c:v>
                </c:pt>
                <c:pt idx="230">
                  <c:v>490.84665271102119</c:v>
                </c:pt>
                <c:pt idx="231">
                  <c:v>492.87322322344068</c:v>
                </c:pt>
                <c:pt idx="232">
                  <c:v>494.89350090176879</c:v>
                </c:pt>
                <c:pt idx="233">
                  <c:v>496.90738983728784</c:v>
                </c:pt>
                <c:pt idx="234">
                  <c:v>498.9147948323519</c:v>
                </c:pt>
                <c:pt idx="235">
                  <c:v>500.91562148029811</c:v>
                </c:pt>
                <c:pt idx="236">
                  <c:v>502.90977624045132</c:v>
                </c:pt>
                <c:pt idx="237">
                  <c:v>504.89716650851108</c:v>
                </c:pt>
                <c:pt idx="238">
                  <c:v>506.87770068258817</c:v>
                </c:pt>
                <c:pt idx="239">
                  <c:v>508.85128822513695</c:v>
                </c:pt>
                <c:pt idx="240">
                  <c:v>510.81783972101118</c:v>
                </c:pt>
                <c:pt idx="241">
                  <c:v>512.77726693185264</c:v>
                </c:pt>
                <c:pt idx="242">
                  <c:v>514.7294828470076</c:v>
                </c:pt>
                <c:pt idx="243">
                  <c:v>516.67440173114937</c:v>
                </c:pt>
                <c:pt idx="244">
                  <c:v>518.61193916877289</c:v>
                </c:pt>
                <c:pt idx="245">
                  <c:v>520.5420121057158</c:v>
                </c:pt>
                <c:pt idx="246">
                  <c:v>522.46453888784708</c:v>
                </c:pt>
                <c:pt idx="247">
                  <c:v>524.37943929705693</c:v>
                </c:pt>
                <c:pt idx="248">
                  <c:v>526.28663458466951</c:v>
                </c:pt>
                <c:pt idx="249">
                  <c:v>528.18604750239399</c:v>
                </c:pt>
                <c:pt idx="250">
                  <c:v>530.07760233092085</c:v>
                </c:pt>
                <c:pt idx="251">
                  <c:v>531.96122490626317</c:v>
                </c:pt>
                <c:pt idx="252">
                  <c:v>533.83684264393685</c:v>
                </c:pt>
                <c:pt idx="253">
                  <c:v>535.70438456106785</c:v>
                </c:pt>
                <c:pt idx="254">
                  <c:v>537.56378129650921</c:v>
                </c:pt>
                <c:pt idx="255">
                  <c:v>539.4149651290461</c:v>
                </c:pt>
                <c:pt idx="256">
                  <c:v>541.25786999376282</c:v>
                </c:pt>
                <c:pt idx="257">
                  <c:v>543.09243149664189</c:v>
                </c:pt>
                <c:pt idx="258">
                  <c:v>544.91858692746109</c:v>
                </c:pt>
                <c:pt idx="259">
                  <c:v>546.73627527105305</c:v>
                </c:pt>
                <c:pt idx="260">
                  <c:v>548.54543721698633</c:v>
                </c:pt>
                <c:pt idx="261">
                  <c:v>550.34601516772693</c:v>
                </c:pt>
                <c:pt idx="262">
                  <c:v>552.1379532453343</c:v>
                </c:pt>
                <c:pt idx="263">
                  <c:v>553.92119729674641</c:v>
                </c:pt>
                <c:pt idx="264">
                  <c:v>555.69569489770345</c:v>
                </c:pt>
                <c:pt idx="265">
                  <c:v>557.46139535536008</c:v>
                </c:pt>
                <c:pt idx="266">
                  <c:v>559.21824970963416</c:v>
                </c:pt>
                <c:pt idx="267">
                  <c:v>560.96621073333677</c:v>
                </c:pt>
                <c:pt idx="268">
                  <c:v>562.70523293112865</c:v>
                </c:pt>
                <c:pt idx="269">
                  <c:v>564.43527253734635</c:v>
                </c:pt>
                <c:pt idx="270">
                  <c:v>566.15628751273891</c:v>
                </c:pt>
                <c:pt idx="271">
                  <c:v>567.86823754015745</c:v>
                </c:pt>
                <c:pt idx="272">
                  <c:v>569.57108401923506</c:v>
                </c:pt>
                <c:pt idx="273">
                  <c:v>571.26479006009777</c:v>
                </c:pt>
                <c:pt idx="274">
                  <c:v>572.94932047614247</c:v>
                </c:pt>
                <c:pt idx="275">
                  <c:v>574.62464177591971</c:v>
                </c:pt>
                <c:pt idx="276">
                  <c:v>576.29072215415613</c:v>
                </c:pt>
                <c:pt idx="277">
                  <c:v>577.94753148195264</c:v>
                </c:pt>
                <c:pt idx="278">
                  <c:v>579.59504129619131</c:v>
                </c:pt>
                <c:pt idx="279">
                  <c:v>581.23322478818591</c:v>
                </c:pt>
                <c:pt idx="280">
                  <c:v>582.86205679160719</c:v>
                </c:pt>
                <c:pt idx="281">
                  <c:v>584.48151376971668</c:v>
                </c:pt>
                <c:pt idx="282">
                  <c:v>586.09157380193881</c:v>
                </c:pt>
                <c:pt idx="283">
                  <c:v>587.69221656980278</c:v>
                </c:pt>
                <c:pt idx="284">
                  <c:v>589.28342334228455</c:v>
                </c:pt>
                <c:pt idx="285">
                  <c:v>590.86517696057774</c:v>
                </c:pt>
                <c:pt idx="286">
                  <c:v>592.43746182232235</c:v>
                </c:pt>
                <c:pt idx="287">
                  <c:v>594.00026386531954</c:v>
                </c:pt>
                <c:pt idx="288">
                  <c:v>595.55357055076047</c:v>
                </c:pt>
                <c:pt idx="289">
                  <c:v>597.09737084599533</c:v>
                </c:pt>
                <c:pt idx="290">
                  <c:v>598.63165520686994</c:v>
                </c:pt>
                <c:pt idx="291">
                  <c:v>600.15641555965442</c:v>
                </c:pt>
                <c:pt idx="292">
                  <c:v>601.67164528259093</c:v>
                </c:pt>
                <c:pt idx="293">
                  <c:v>603.17733918708348</c:v>
                </c:pt>
                <c:pt idx="294">
                  <c:v>604.67349349855454</c:v>
                </c:pt>
                <c:pt idx="295">
                  <c:v>606.16010583699256</c:v>
                </c:pt>
                <c:pt idx="296">
                  <c:v>607.6371751972124</c:v>
                </c:pt>
                <c:pt idx="297">
                  <c:v>609.10470192885157</c:v>
                </c:pt>
                <c:pt idx="298">
                  <c:v>610.56268771612383</c:v>
                </c:pt>
                <c:pt idx="299">
                  <c:v>612.01113555735208</c:v>
                </c:pt>
                <c:pt idx="300">
                  <c:v>613.45004974430049</c:v>
                </c:pt>
                <c:pt idx="301">
                  <c:v>614.87943584132654</c:v>
                </c:pt>
                <c:pt idx="302">
                  <c:v>616.29930066437248</c:v>
                </c:pt>
                <c:pt idx="303">
                  <c:v>617.70965225981536</c:v>
                </c:pt>
                <c:pt idx="304">
                  <c:v>619.11049988319382</c:v>
                </c:pt>
                <c:pt idx="305">
                  <c:v>620.50185397783059</c:v>
                </c:pt>
                <c:pt idx="306">
                  <c:v>621.88372615336698</c:v>
                </c:pt>
                <c:pt idx="307">
                  <c:v>623.25612916422767</c:v>
                </c:pt>
                <c:pt idx="308">
                  <c:v>624.61907688803058</c:v>
                </c:pt>
                <c:pt idx="309">
                  <c:v>625.97258430395959</c:v>
                </c:pt>
                <c:pt idx="310">
                  <c:v>627.31666747111399</c:v>
                </c:pt>
                <c:pt idx="311">
                  <c:v>628.65134350685059</c:v>
                </c:pt>
                <c:pt idx="312">
                  <c:v>629.97663056513238</c:v>
                </c:pt>
                <c:pt idx="313">
                  <c:v>631.29254781489738</c:v>
                </c:pt>
                <c:pt idx="314">
                  <c:v>632.59911541846191</c:v>
                </c:pt>
                <c:pt idx="315">
                  <c:v>633.89635450997059</c:v>
                </c:pt>
                <c:pt idx="316">
                  <c:v>635.1842871739052</c:v>
                </c:pt>
                <c:pt idx="317">
                  <c:v>636.4629364236655</c:v>
                </c:pt>
                <c:pt idx="318">
                  <c:v>637.73232618023212</c:v>
                </c:pt>
                <c:pt idx="319">
                  <c:v>638.99248125092356</c:v>
                </c:pt>
                <c:pt idx="320">
                  <c:v>640.24342730825708</c:v>
                </c:pt>
                <c:pt idx="321">
                  <c:v>641.48519086892441</c:v>
                </c:pt>
                <c:pt idx="322">
                  <c:v>642.71779927289151</c:v>
                </c:pt>
                <c:pt idx="323">
                  <c:v>643.94128066263113</c:v>
                </c:pt>
                <c:pt idx="324">
                  <c:v>645.15566396249824</c:v>
                </c:pt>
                <c:pt idx="325">
                  <c:v>646.36097885825541</c:v>
                </c:pt>
                <c:pt idx="326">
                  <c:v>647.55725577675662</c:v>
                </c:pt>
                <c:pt idx="327">
                  <c:v>648.74452586579798</c:v>
                </c:pt>
                <c:pt idx="328">
                  <c:v>649.92282097414045</c:v>
                </c:pt>
                <c:pt idx="329">
                  <c:v>651.09217363171376</c:v>
                </c:pt>
                <c:pt idx="330">
                  <c:v>652.25261703000626</c:v>
                </c:pt>
                <c:pt idx="331">
                  <c:v>653.4041850026473</c:v>
                </c:pt>
                <c:pt idx="332">
                  <c:v>654.54691200618777</c:v>
                </c:pt>
                <c:pt idx="333">
                  <c:v>655.68083310108477</c:v>
                </c:pt>
                <c:pt idx="334">
                  <c:v>656.80598393289415</c:v>
                </c:pt>
                <c:pt idx="335">
                  <c:v>657.92240071367644</c:v>
                </c:pt>
                <c:pt idx="336">
                  <c:v>659.03012020362087</c:v>
                </c:pt>
                <c:pt idx="337">
                  <c:v>660.12917969289015</c:v>
                </c:pt>
                <c:pt idx="338">
                  <c:v>661.21961698369125</c:v>
                </c:pt>
                <c:pt idx="339">
                  <c:v>662.3014703725745</c:v>
                </c:pt>
                <c:pt idx="340">
                  <c:v>663.37477863296431</c:v>
                </c:pt>
                <c:pt idx="341">
                  <c:v>664.43958099792519</c:v>
                </c:pt>
                <c:pt idx="342">
                  <c:v>665.49591714316443</c:v>
                </c:pt>
                <c:pt idx="343">
                  <c:v>666.54382717027454</c:v>
                </c:pt>
                <c:pt idx="344">
                  <c:v>667.58335159021681</c:v>
                </c:pt>
                <c:pt idx="345">
                  <c:v>668.61453130704911</c:v>
                </c:pt>
                <c:pt idx="346">
                  <c:v>669.63740760189751</c:v>
                </c:pt>
                <c:pt idx="347">
                  <c:v>670.65202211717474</c:v>
                </c:pt>
                <c:pt idx="348">
                  <c:v>671.65841684104566</c:v>
                </c:pt>
                <c:pt idx="349">
                  <c:v>672.65663409214108</c:v>
                </c:pt>
                <c:pt idx="350">
                  <c:v>673.64671650452021</c:v>
                </c:pt>
                <c:pt idx="351">
                  <c:v>674.6287070128825</c:v>
                </c:pt>
                <c:pt idx="352">
                  <c:v>675.6026488380287</c:v>
                </c:pt>
                <c:pt idx="353">
                  <c:v>676.56858547257207</c:v>
                </c:pt>
                <c:pt idx="354">
                  <c:v>677.52656066689872</c:v>
                </c:pt>
                <c:pt idx="355">
                  <c:v>678.47661841537717</c:v>
                </c:pt>
                <c:pt idx="356">
                  <c:v>679.41880294281702</c:v>
                </c:pt>
                <c:pt idx="357">
                  <c:v>680.35315869117562</c:v>
                </c:pt>
                <c:pt idx="358">
                  <c:v>681.27973030651231</c:v>
                </c:pt>
                <c:pt idx="359">
                  <c:v>682.19856262618919</c:v>
                </c:pt>
                <c:pt idx="360">
                  <c:v>683.10970066631739</c:v>
                </c:pt>
                <c:pt idx="361">
                  <c:v>684.01318960944809</c:v>
                </c:pt>
                <c:pt idx="362">
                  <c:v>684.90907479250632</c:v>
                </c:pt>
                <c:pt idx="363">
                  <c:v>685.79740169496654</c:v>
                </c:pt>
                <c:pt idx="364">
                  <c:v>686.67821592726887</c:v>
                </c:pt>
                <c:pt idx="365">
                  <c:v>687.55156321947334</c:v>
                </c:pt>
                <c:pt idx="366">
                  <c:v>688.41748941015146</c:v>
                </c:pt>
                <c:pt idx="367">
                  <c:v>689.27604043551275</c:v>
                </c:pt>
                <c:pt idx="368">
                  <c:v>690.12726231876445</c:v>
                </c:pt>
                <c:pt idx="369">
                  <c:v>690.97120115970256</c:v>
                </c:pt>
                <c:pt idx="370">
                  <c:v>691.80790312453178</c:v>
                </c:pt>
                <c:pt idx="371">
                  <c:v>692.63741443591266</c:v>
                </c:pt>
                <c:pt idx="372">
                  <c:v>693.45978136323367</c:v>
                </c:pt>
                <c:pt idx="373">
                  <c:v>694.27505021310526</c:v>
                </c:pt>
                <c:pt idx="374">
                  <c:v>695.08326732007458</c:v>
                </c:pt>
                <c:pt idx="375">
                  <c:v>695.88447903755798</c:v>
                </c:pt>
                <c:pt idx="376">
                  <c:v>696.67873172898862</c:v>
                </c:pt>
                <c:pt idx="377">
                  <c:v>697.46607175917711</c:v>
                </c:pt>
                <c:pt idx="378">
                  <c:v>698.24654548588239</c:v>
                </c:pt>
                <c:pt idx="379">
                  <c:v>698.24654548588239</c:v>
                </c:pt>
                <c:pt idx="380">
                  <c:v>698.24654548588239</c:v>
                </c:pt>
                <c:pt idx="381">
                  <c:v>698.24654548588239</c:v>
                </c:pt>
                <c:pt idx="382">
                  <c:v>698.24654548588239</c:v>
                </c:pt>
                <c:pt idx="383">
                  <c:v>698.24654548588239</c:v>
                </c:pt>
                <c:pt idx="384">
                  <c:v>698.24654548588239</c:v>
                </c:pt>
                <c:pt idx="385">
                  <c:v>698.24654548588239</c:v>
                </c:pt>
                <c:pt idx="386">
                  <c:v>698.24654548588239</c:v>
                </c:pt>
                <c:pt idx="387">
                  <c:v>698.24654548588239</c:v>
                </c:pt>
                <c:pt idx="388">
                  <c:v>698.24654548588239</c:v>
                </c:pt>
                <c:pt idx="389">
                  <c:v>698.24654548588239</c:v>
                </c:pt>
                <c:pt idx="390">
                  <c:v>698.24654548588239</c:v>
                </c:pt>
                <c:pt idx="391">
                  <c:v>698.24654548588239</c:v>
                </c:pt>
                <c:pt idx="392">
                  <c:v>698.24654548588239</c:v>
                </c:pt>
                <c:pt idx="393">
                  <c:v>698.24654548588239</c:v>
                </c:pt>
                <c:pt idx="394">
                  <c:v>698.24654548588239</c:v>
                </c:pt>
                <c:pt idx="395">
                  <c:v>698.24654548588239</c:v>
                </c:pt>
                <c:pt idx="396">
                  <c:v>698.24654548588239</c:v>
                </c:pt>
                <c:pt idx="397">
                  <c:v>698.24654548588239</c:v>
                </c:pt>
                <c:pt idx="398">
                  <c:v>698.24654548588239</c:v>
                </c:pt>
                <c:pt idx="399">
                  <c:v>698.24654548588239</c:v>
                </c:pt>
                <c:pt idx="400">
                  <c:v>698.24654548588239</c:v>
                </c:pt>
                <c:pt idx="401">
                  <c:v>698.24654548588239</c:v>
                </c:pt>
                <c:pt idx="402">
                  <c:v>698.24654548588239</c:v>
                </c:pt>
                <c:pt idx="403">
                  <c:v>698.24654548588239</c:v>
                </c:pt>
                <c:pt idx="404">
                  <c:v>698.24654548588239</c:v>
                </c:pt>
                <c:pt idx="405">
                  <c:v>698.24654548588239</c:v>
                </c:pt>
                <c:pt idx="406">
                  <c:v>698.24654548588239</c:v>
                </c:pt>
                <c:pt idx="407">
                  <c:v>698.24654548588239</c:v>
                </c:pt>
                <c:pt idx="408">
                  <c:v>698.24654548588239</c:v>
                </c:pt>
                <c:pt idx="409">
                  <c:v>698.24654548588239</c:v>
                </c:pt>
                <c:pt idx="410">
                  <c:v>698.24654548588239</c:v>
                </c:pt>
                <c:pt idx="411">
                  <c:v>698.24654548588239</c:v>
                </c:pt>
                <c:pt idx="412">
                  <c:v>698.24654548588239</c:v>
                </c:pt>
                <c:pt idx="413">
                  <c:v>698.24654548588239</c:v>
                </c:pt>
                <c:pt idx="414">
                  <c:v>698.24654548588239</c:v>
                </c:pt>
                <c:pt idx="415">
                  <c:v>698.24654548588239</c:v>
                </c:pt>
                <c:pt idx="416">
                  <c:v>698.24654548588239</c:v>
                </c:pt>
                <c:pt idx="417">
                  <c:v>698.24654548588239</c:v>
                </c:pt>
                <c:pt idx="418">
                  <c:v>698.24654548588239</c:v>
                </c:pt>
                <c:pt idx="419">
                  <c:v>698.24654548588239</c:v>
                </c:pt>
                <c:pt idx="420">
                  <c:v>698.24654548588239</c:v>
                </c:pt>
                <c:pt idx="421">
                  <c:v>698.24654548588239</c:v>
                </c:pt>
                <c:pt idx="422">
                  <c:v>698.24654548588239</c:v>
                </c:pt>
                <c:pt idx="423">
                  <c:v>698.24654548588239</c:v>
                </c:pt>
                <c:pt idx="424">
                  <c:v>698.24654548588239</c:v>
                </c:pt>
                <c:pt idx="425">
                  <c:v>698.24654548588239</c:v>
                </c:pt>
                <c:pt idx="426">
                  <c:v>698.24654548588239</c:v>
                </c:pt>
                <c:pt idx="427">
                  <c:v>698.24654548588239</c:v>
                </c:pt>
                <c:pt idx="428">
                  <c:v>698.24654548588239</c:v>
                </c:pt>
                <c:pt idx="429">
                  <c:v>698.24654548588239</c:v>
                </c:pt>
                <c:pt idx="430">
                  <c:v>698.24654548588239</c:v>
                </c:pt>
                <c:pt idx="431">
                  <c:v>698.24654548588239</c:v>
                </c:pt>
                <c:pt idx="432">
                  <c:v>698.24654548588239</c:v>
                </c:pt>
                <c:pt idx="433">
                  <c:v>698.24654548588239</c:v>
                </c:pt>
                <c:pt idx="434">
                  <c:v>698.24654548588239</c:v>
                </c:pt>
                <c:pt idx="435">
                  <c:v>698.24654548588239</c:v>
                </c:pt>
                <c:pt idx="436">
                  <c:v>698.24654548588239</c:v>
                </c:pt>
                <c:pt idx="437">
                  <c:v>698.24654548588239</c:v>
                </c:pt>
                <c:pt idx="438">
                  <c:v>698.24654548588239</c:v>
                </c:pt>
                <c:pt idx="439">
                  <c:v>698.24654548588239</c:v>
                </c:pt>
                <c:pt idx="440">
                  <c:v>698.24654548588239</c:v>
                </c:pt>
                <c:pt idx="441">
                  <c:v>698.24654548588239</c:v>
                </c:pt>
                <c:pt idx="442">
                  <c:v>698.24654548588239</c:v>
                </c:pt>
                <c:pt idx="443">
                  <c:v>698.24654548588239</c:v>
                </c:pt>
                <c:pt idx="444">
                  <c:v>698.24654548588239</c:v>
                </c:pt>
                <c:pt idx="445">
                  <c:v>698.24654548588239</c:v>
                </c:pt>
                <c:pt idx="446">
                  <c:v>698.24654548588239</c:v>
                </c:pt>
                <c:pt idx="447">
                  <c:v>698.24654548588239</c:v>
                </c:pt>
                <c:pt idx="448">
                  <c:v>698.24654548588239</c:v>
                </c:pt>
                <c:pt idx="449">
                  <c:v>698.24654548588239</c:v>
                </c:pt>
                <c:pt idx="450">
                  <c:v>698.24654548588239</c:v>
                </c:pt>
                <c:pt idx="451">
                  <c:v>698.24654548588239</c:v>
                </c:pt>
                <c:pt idx="452">
                  <c:v>698.24654548588239</c:v>
                </c:pt>
                <c:pt idx="453">
                  <c:v>698.24654548588239</c:v>
                </c:pt>
                <c:pt idx="454">
                  <c:v>698.24654548588239</c:v>
                </c:pt>
                <c:pt idx="455">
                  <c:v>698.24654548588239</c:v>
                </c:pt>
                <c:pt idx="456">
                  <c:v>698.24654548588239</c:v>
                </c:pt>
                <c:pt idx="457">
                  <c:v>698.24654548588239</c:v>
                </c:pt>
                <c:pt idx="458">
                  <c:v>698.24654548588239</c:v>
                </c:pt>
                <c:pt idx="459">
                  <c:v>698.24654548588239</c:v>
                </c:pt>
                <c:pt idx="460">
                  <c:v>698.24654548588239</c:v>
                </c:pt>
                <c:pt idx="461">
                  <c:v>698.24654548588239</c:v>
                </c:pt>
                <c:pt idx="462">
                  <c:v>698.24654548588239</c:v>
                </c:pt>
                <c:pt idx="463">
                  <c:v>698.24654548588239</c:v>
                </c:pt>
                <c:pt idx="464">
                  <c:v>698.24654548588239</c:v>
                </c:pt>
                <c:pt idx="465">
                  <c:v>698.24654548588239</c:v>
                </c:pt>
                <c:pt idx="466">
                  <c:v>698.24654548588239</c:v>
                </c:pt>
                <c:pt idx="467">
                  <c:v>698.24654548588239</c:v>
                </c:pt>
                <c:pt idx="468">
                  <c:v>698.24654548588239</c:v>
                </c:pt>
                <c:pt idx="469">
                  <c:v>698.24654548588239</c:v>
                </c:pt>
                <c:pt idx="470">
                  <c:v>698.24654548588239</c:v>
                </c:pt>
                <c:pt idx="471">
                  <c:v>698.24654548588239</c:v>
                </c:pt>
                <c:pt idx="472">
                  <c:v>698.24654548588239</c:v>
                </c:pt>
                <c:pt idx="473">
                  <c:v>698.24654548588239</c:v>
                </c:pt>
                <c:pt idx="474">
                  <c:v>698.24654548588239</c:v>
                </c:pt>
                <c:pt idx="475">
                  <c:v>698.24654548588239</c:v>
                </c:pt>
                <c:pt idx="476">
                  <c:v>698.24654548588239</c:v>
                </c:pt>
                <c:pt idx="477">
                  <c:v>698.24654548588239</c:v>
                </c:pt>
                <c:pt idx="478">
                  <c:v>698.24654548588239</c:v>
                </c:pt>
                <c:pt idx="479">
                  <c:v>698.24654548588239</c:v>
                </c:pt>
                <c:pt idx="480">
                  <c:v>698.24654548588239</c:v>
                </c:pt>
                <c:pt idx="481">
                  <c:v>698.24654548588239</c:v>
                </c:pt>
                <c:pt idx="482">
                  <c:v>698.24654548588239</c:v>
                </c:pt>
                <c:pt idx="483">
                  <c:v>698.24654548588239</c:v>
                </c:pt>
                <c:pt idx="484">
                  <c:v>698.24654548588239</c:v>
                </c:pt>
                <c:pt idx="485">
                  <c:v>698.24654548588239</c:v>
                </c:pt>
                <c:pt idx="486">
                  <c:v>698.24654548588239</c:v>
                </c:pt>
                <c:pt idx="487">
                  <c:v>698.24654548588239</c:v>
                </c:pt>
                <c:pt idx="488">
                  <c:v>698.24654548588239</c:v>
                </c:pt>
                <c:pt idx="489">
                  <c:v>698.24654548588239</c:v>
                </c:pt>
                <c:pt idx="490">
                  <c:v>698.24654548588239</c:v>
                </c:pt>
                <c:pt idx="491">
                  <c:v>698.24654548588239</c:v>
                </c:pt>
                <c:pt idx="492">
                  <c:v>698.24654548588239</c:v>
                </c:pt>
                <c:pt idx="493">
                  <c:v>698.24654548588239</c:v>
                </c:pt>
                <c:pt idx="494">
                  <c:v>698.24654548588239</c:v>
                </c:pt>
                <c:pt idx="495">
                  <c:v>698.24654548588239</c:v>
                </c:pt>
                <c:pt idx="496">
                  <c:v>698.24654548588239</c:v>
                </c:pt>
                <c:pt idx="497">
                  <c:v>698.24654548588239</c:v>
                </c:pt>
                <c:pt idx="498">
                  <c:v>698.24654548588239</c:v>
                </c:pt>
                <c:pt idx="499">
                  <c:v>698.24654548588239</c:v>
                </c:pt>
                <c:pt idx="500">
                  <c:v>698.24654548588239</c:v>
                </c:pt>
                <c:pt idx="501">
                  <c:v>698.24654548588239</c:v>
                </c:pt>
                <c:pt idx="502">
                  <c:v>698.24654548588239</c:v>
                </c:pt>
                <c:pt idx="503">
                  <c:v>698.24654548588239</c:v>
                </c:pt>
                <c:pt idx="504">
                  <c:v>698.24654548588239</c:v>
                </c:pt>
                <c:pt idx="505">
                  <c:v>698.24654548588239</c:v>
                </c:pt>
                <c:pt idx="506">
                  <c:v>698.24654548588239</c:v>
                </c:pt>
                <c:pt idx="507">
                  <c:v>698.24654548588239</c:v>
                </c:pt>
                <c:pt idx="508">
                  <c:v>698.24654548588239</c:v>
                </c:pt>
                <c:pt idx="509">
                  <c:v>698.24654548588239</c:v>
                </c:pt>
                <c:pt idx="510">
                  <c:v>698.24654548588239</c:v>
                </c:pt>
                <c:pt idx="511">
                  <c:v>698.24654548588239</c:v>
                </c:pt>
                <c:pt idx="512">
                  <c:v>698.24654548588239</c:v>
                </c:pt>
                <c:pt idx="513">
                  <c:v>698.24654548588239</c:v>
                </c:pt>
                <c:pt idx="514">
                  <c:v>698.24654548588239</c:v>
                </c:pt>
                <c:pt idx="515">
                  <c:v>698.24654548588239</c:v>
                </c:pt>
                <c:pt idx="516">
                  <c:v>698.24654548588239</c:v>
                </c:pt>
                <c:pt idx="517">
                  <c:v>698.24654548588239</c:v>
                </c:pt>
                <c:pt idx="518">
                  <c:v>698.24654548588239</c:v>
                </c:pt>
                <c:pt idx="519">
                  <c:v>698.24654548588239</c:v>
                </c:pt>
                <c:pt idx="520">
                  <c:v>698.24654548588239</c:v>
                </c:pt>
                <c:pt idx="521">
                  <c:v>698.24654548588239</c:v>
                </c:pt>
                <c:pt idx="522">
                  <c:v>698.24654548588239</c:v>
                </c:pt>
                <c:pt idx="523">
                  <c:v>698.24654548588239</c:v>
                </c:pt>
                <c:pt idx="524">
                  <c:v>698.24654548588239</c:v>
                </c:pt>
                <c:pt idx="525">
                  <c:v>698.24654548588239</c:v>
                </c:pt>
                <c:pt idx="526">
                  <c:v>698.24654548588239</c:v>
                </c:pt>
                <c:pt idx="527">
                  <c:v>698.24654548588239</c:v>
                </c:pt>
                <c:pt idx="528">
                  <c:v>698.24654548588239</c:v>
                </c:pt>
                <c:pt idx="529">
                  <c:v>698.24654548588239</c:v>
                </c:pt>
                <c:pt idx="530">
                  <c:v>698.24654548588239</c:v>
                </c:pt>
                <c:pt idx="531">
                  <c:v>698.24654548588239</c:v>
                </c:pt>
                <c:pt idx="532">
                  <c:v>698.24654548588239</c:v>
                </c:pt>
                <c:pt idx="533">
                  <c:v>698.24654548588239</c:v>
                </c:pt>
                <c:pt idx="534">
                  <c:v>698.24654548588239</c:v>
                </c:pt>
                <c:pt idx="535">
                  <c:v>698.24654548588239</c:v>
                </c:pt>
                <c:pt idx="536">
                  <c:v>698.24654548588239</c:v>
                </c:pt>
                <c:pt idx="537">
                  <c:v>698.24654548588239</c:v>
                </c:pt>
                <c:pt idx="538">
                  <c:v>698.24654548588239</c:v>
                </c:pt>
                <c:pt idx="539">
                  <c:v>698.24654548588239</c:v>
                </c:pt>
                <c:pt idx="540">
                  <c:v>698.24654548588239</c:v>
                </c:pt>
                <c:pt idx="541">
                  <c:v>698.24654548588239</c:v>
                </c:pt>
                <c:pt idx="542">
                  <c:v>698.24654548588239</c:v>
                </c:pt>
                <c:pt idx="543">
                  <c:v>698.24654548588239</c:v>
                </c:pt>
                <c:pt idx="544">
                  <c:v>698.24654548588239</c:v>
                </c:pt>
                <c:pt idx="545">
                  <c:v>698.24654548588239</c:v>
                </c:pt>
                <c:pt idx="546">
                  <c:v>698.24654548588239</c:v>
                </c:pt>
                <c:pt idx="547">
                  <c:v>698.24654548588239</c:v>
                </c:pt>
                <c:pt idx="548">
                  <c:v>698.24654548588239</c:v>
                </c:pt>
                <c:pt idx="549">
                  <c:v>698.24654548588239</c:v>
                </c:pt>
                <c:pt idx="550">
                  <c:v>698.24654548588239</c:v>
                </c:pt>
                <c:pt idx="551">
                  <c:v>698.24654548588239</c:v>
                </c:pt>
                <c:pt idx="552">
                  <c:v>698.24654548588239</c:v>
                </c:pt>
                <c:pt idx="553">
                  <c:v>698.24654548588239</c:v>
                </c:pt>
                <c:pt idx="554">
                  <c:v>698.24654548588239</c:v>
                </c:pt>
                <c:pt idx="555">
                  <c:v>698.24654548588239</c:v>
                </c:pt>
                <c:pt idx="556">
                  <c:v>698.24654548588239</c:v>
                </c:pt>
                <c:pt idx="557">
                  <c:v>698.24654548588239</c:v>
                </c:pt>
                <c:pt idx="558">
                  <c:v>698.24654548588239</c:v>
                </c:pt>
                <c:pt idx="559">
                  <c:v>698.24654548588239</c:v>
                </c:pt>
                <c:pt idx="560">
                  <c:v>698.24654548588239</c:v>
                </c:pt>
                <c:pt idx="561">
                  <c:v>698.24654548588239</c:v>
                </c:pt>
                <c:pt idx="562">
                  <c:v>698.24654548588239</c:v>
                </c:pt>
                <c:pt idx="563">
                  <c:v>698.24654548588239</c:v>
                </c:pt>
                <c:pt idx="564">
                  <c:v>698.24654548588239</c:v>
                </c:pt>
                <c:pt idx="565">
                  <c:v>698.24654548588239</c:v>
                </c:pt>
                <c:pt idx="566">
                  <c:v>698.24654548588239</c:v>
                </c:pt>
                <c:pt idx="567">
                  <c:v>698.24654548588239</c:v>
                </c:pt>
                <c:pt idx="568">
                  <c:v>698.24654548588239</c:v>
                </c:pt>
                <c:pt idx="569">
                  <c:v>698.24654548588239</c:v>
                </c:pt>
                <c:pt idx="570">
                  <c:v>698.24654548588239</c:v>
                </c:pt>
                <c:pt idx="571">
                  <c:v>698.24654548588239</c:v>
                </c:pt>
                <c:pt idx="572">
                  <c:v>698.24654548588239</c:v>
                </c:pt>
                <c:pt idx="573">
                  <c:v>698.24654548588239</c:v>
                </c:pt>
                <c:pt idx="574">
                  <c:v>698.24654548588239</c:v>
                </c:pt>
                <c:pt idx="575">
                  <c:v>698.24654548588239</c:v>
                </c:pt>
                <c:pt idx="576">
                  <c:v>698.24654548588239</c:v>
                </c:pt>
                <c:pt idx="577">
                  <c:v>698.24654548588239</c:v>
                </c:pt>
                <c:pt idx="578">
                  <c:v>698.24654548588239</c:v>
                </c:pt>
                <c:pt idx="579">
                  <c:v>698.24654548588239</c:v>
                </c:pt>
                <c:pt idx="580">
                  <c:v>698.24654548588239</c:v>
                </c:pt>
                <c:pt idx="581">
                  <c:v>698.24654548588239</c:v>
                </c:pt>
                <c:pt idx="582">
                  <c:v>698.24654548588239</c:v>
                </c:pt>
                <c:pt idx="583">
                  <c:v>698.24654548588239</c:v>
                </c:pt>
                <c:pt idx="584">
                  <c:v>698.24654548588239</c:v>
                </c:pt>
                <c:pt idx="585">
                  <c:v>698.24654548588239</c:v>
                </c:pt>
                <c:pt idx="586">
                  <c:v>698.24654548588239</c:v>
                </c:pt>
                <c:pt idx="587">
                  <c:v>698.24654548588239</c:v>
                </c:pt>
                <c:pt idx="588">
                  <c:v>698.24654548588239</c:v>
                </c:pt>
                <c:pt idx="589">
                  <c:v>698.24654548588239</c:v>
                </c:pt>
                <c:pt idx="590">
                  <c:v>698.24654548588239</c:v>
                </c:pt>
                <c:pt idx="591">
                  <c:v>698.24654548588239</c:v>
                </c:pt>
                <c:pt idx="592">
                  <c:v>698.24654548588239</c:v>
                </c:pt>
                <c:pt idx="593">
                  <c:v>698.24654548588239</c:v>
                </c:pt>
                <c:pt idx="594">
                  <c:v>698.24654548588239</c:v>
                </c:pt>
                <c:pt idx="595">
                  <c:v>698.24654548588239</c:v>
                </c:pt>
                <c:pt idx="596">
                  <c:v>698.24654548588239</c:v>
                </c:pt>
                <c:pt idx="597">
                  <c:v>698.24654548588239</c:v>
                </c:pt>
                <c:pt idx="598">
                  <c:v>698.24654548588239</c:v>
                </c:pt>
                <c:pt idx="599">
                  <c:v>698.24654548588239</c:v>
                </c:pt>
                <c:pt idx="600">
                  <c:v>698.24654548588239</c:v>
                </c:pt>
                <c:pt idx="601">
                  <c:v>698.24654548588239</c:v>
                </c:pt>
                <c:pt idx="602">
                  <c:v>698.24654548588239</c:v>
                </c:pt>
                <c:pt idx="603">
                  <c:v>698.24654548588239</c:v>
                </c:pt>
                <c:pt idx="604">
                  <c:v>698.24654548588239</c:v>
                </c:pt>
                <c:pt idx="605">
                  <c:v>698.24654548588239</c:v>
                </c:pt>
                <c:pt idx="606">
                  <c:v>698.24654548588239</c:v>
                </c:pt>
                <c:pt idx="607">
                  <c:v>698.24654548588239</c:v>
                </c:pt>
                <c:pt idx="608">
                  <c:v>698.24654548588239</c:v>
                </c:pt>
                <c:pt idx="609">
                  <c:v>698.24654548588239</c:v>
                </c:pt>
                <c:pt idx="610">
                  <c:v>698.24654548588239</c:v>
                </c:pt>
                <c:pt idx="611">
                  <c:v>698.24654548588239</c:v>
                </c:pt>
                <c:pt idx="612">
                  <c:v>698.24654548588239</c:v>
                </c:pt>
                <c:pt idx="613">
                  <c:v>698.24654548588239</c:v>
                </c:pt>
                <c:pt idx="614">
                  <c:v>698.24654548588239</c:v>
                </c:pt>
                <c:pt idx="615">
                  <c:v>698.24654548588239</c:v>
                </c:pt>
                <c:pt idx="616">
                  <c:v>698.24654548588239</c:v>
                </c:pt>
                <c:pt idx="617">
                  <c:v>698.24654548588239</c:v>
                </c:pt>
                <c:pt idx="618">
                  <c:v>698.24654548588239</c:v>
                </c:pt>
                <c:pt idx="619">
                  <c:v>698.24654548588239</c:v>
                </c:pt>
                <c:pt idx="620">
                  <c:v>698.24654548588239</c:v>
                </c:pt>
                <c:pt idx="621">
                  <c:v>698.24654548588239</c:v>
                </c:pt>
                <c:pt idx="622">
                  <c:v>698.24654548588239</c:v>
                </c:pt>
                <c:pt idx="623">
                  <c:v>698.24654548588239</c:v>
                </c:pt>
                <c:pt idx="624">
                  <c:v>698.24654548588239</c:v>
                </c:pt>
                <c:pt idx="625">
                  <c:v>698.24654548588239</c:v>
                </c:pt>
                <c:pt idx="626">
                  <c:v>698.24654548588239</c:v>
                </c:pt>
                <c:pt idx="627">
                  <c:v>698.24654548588239</c:v>
                </c:pt>
                <c:pt idx="628">
                  <c:v>698.24654548588239</c:v>
                </c:pt>
                <c:pt idx="629">
                  <c:v>698.24654548588239</c:v>
                </c:pt>
                <c:pt idx="630">
                  <c:v>698.24654548588239</c:v>
                </c:pt>
                <c:pt idx="631">
                  <c:v>698.24654548588239</c:v>
                </c:pt>
                <c:pt idx="632">
                  <c:v>698.24654548588239</c:v>
                </c:pt>
                <c:pt idx="633">
                  <c:v>698.24654548588239</c:v>
                </c:pt>
                <c:pt idx="634">
                  <c:v>698.24654548588239</c:v>
                </c:pt>
                <c:pt idx="635">
                  <c:v>698.24654548588239</c:v>
                </c:pt>
                <c:pt idx="636">
                  <c:v>698.24654548588239</c:v>
                </c:pt>
                <c:pt idx="637">
                  <c:v>698.24654548588239</c:v>
                </c:pt>
                <c:pt idx="638">
                  <c:v>698.24654548588239</c:v>
                </c:pt>
                <c:pt idx="639">
                  <c:v>698.24654548588239</c:v>
                </c:pt>
                <c:pt idx="640">
                  <c:v>698.24654548588239</c:v>
                </c:pt>
                <c:pt idx="641">
                  <c:v>698.24654548588239</c:v>
                </c:pt>
                <c:pt idx="642">
                  <c:v>698.24654548588239</c:v>
                </c:pt>
                <c:pt idx="643">
                  <c:v>698.24654548588239</c:v>
                </c:pt>
                <c:pt idx="644">
                  <c:v>698.24654548588239</c:v>
                </c:pt>
                <c:pt idx="645">
                  <c:v>698.24654548588239</c:v>
                </c:pt>
                <c:pt idx="646">
                  <c:v>698.24654548588239</c:v>
                </c:pt>
                <c:pt idx="647">
                  <c:v>698.24654548588239</c:v>
                </c:pt>
                <c:pt idx="648">
                  <c:v>698.24654548588239</c:v>
                </c:pt>
                <c:pt idx="649">
                  <c:v>698.24654548588239</c:v>
                </c:pt>
                <c:pt idx="650">
                  <c:v>698.24654548588239</c:v>
                </c:pt>
                <c:pt idx="651">
                  <c:v>698.24654548588239</c:v>
                </c:pt>
                <c:pt idx="652">
                  <c:v>698.24654548588239</c:v>
                </c:pt>
                <c:pt idx="653">
                  <c:v>698.24654548588239</c:v>
                </c:pt>
                <c:pt idx="654">
                  <c:v>698.24654548588239</c:v>
                </c:pt>
                <c:pt idx="655">
                  <c:v>698.24654548588239</c:v>
                </c:pt>
                <c:pt idx="656">
                  <c:v>698.24654548588239</c:v>
                </c:pt>
                <c:pt idx="657">
                  <c:v>698.24654548588239</c:v>
                </c:pt>
                <c:pt idx="658">
                  <c:v>698.24654548588239</c:v>
                </c:pt>
                <c:pt idx="659">
                  <c:v>698.24654548588239</c:v>
                </c:pt>
                <c:pt idx="660">
                  <c:v>698.24654548588239</c:v>
                </c:pt>
                <c:pt idx="661">
                  <c:v>698.24654548588239</c:v>
                </c:pt>
                <c:pt idx="662">
                  <c:v>698.24654548588239</c:v>
                </c:pt>
                <c:pt idx="663">
                  <c:v>698.24654548588239</c:v>
                </c:pt>
                <c:pt idx="664">
                  <c:v>698.24654548588239</c:v>
                </c:pt>
                <c:pt idx="665">
                  <c:v>698.24654548588239</c:v>
                </c:pt>
                <c:pt idx="666">
                  <c:v>698.24654548588239</c:v>
                </c:pt>
                <c:pt idx="667">
                  <c:v>698.24654548588239</c:v>
                </c:pt>
                <c:pt idx="668">
                  <c:v>698.24654548588239</c:v>
                </c:pt>
                <c:pt idx="669">
                  <c:v>698.24654548588239</c:v>
                </c:pt>
                <c:pt idx="670">
                  <c:v>698.24654548588239</c:v>
                </c:pt>
                <c:pt idx="671">
                  <c:v>698.24654548588239</c:v>
                </c:pt>
                <c:pt idx="672">
                  <c:v>698.24654548588239</c:v>
                </c:pt>
                <c:pt idx="673">
                  <c:v>698.24654548588239</c:v>
                </c:pt>
                <c:pt idx="674">
                  <c:v>698.24654548588239</c:v>
                </c:pt>
                <c:pt idx="675">
                  <c:v>698.24654548588239</c:v>
                </c:pt>
                <c:pt idx="676">
                  <c:v>698.24654548588239</c:v>
                </c:pt>
                <c:pt idx="677">
                  <c:v>698.24654548588239</c:v>
                </c:pt>
                <c:pt idx="678">
                  <c:v>698.24654548588239</c:v>
                </c:pt>
                <c:pt idx="679">
                  <c:v>698.24654548588239</c:v>
                </c:pt>
                <c:pt idx="680">
                  <c:v>698.24654548588239</c:v>
                </c:pt>
                <c:pt idx="681">
                  <c:v>698.24654548588239</c:v>
                </c:pt>
                <c:pt idx="682">
                  <c:v>698.24654548588239</c:v>
                </c:pt>
                <c:pt idx="683">
                  <c:v>698.24654548588239</c:v>
                </c:pt>
                <c:pt idx="684">
                  <c:v>698.24654548588239</c:v>
                </c:pt>
                <c:pt idx="685">
                  <c:v>698.24654548588239</c:v>
                </c:pt>
                <c:pt idx="686">
                  <c:v>698.24654548588239</c:v>
                </c:pt>
                <c:pt idx="687">
                  <c:v>698.24654548588239</c:v>
                </c:pt>
                <c:pt idx="688">
                  <c:v>698.24654548588239</c:v>
                </c:pt>
                <c:pt idx="689">
                  <c:v>698.24654548588239</c:v>
                </c:pt>
                <c:pt idx="690">
                  <c:v>698.24654548588239</c:v>
                </c:pt>
                <c:pt idx="691">
                  <c:v>698.24654548588239</c:v>
                </c:pt>
                <c:pt idx="692">
                  <c:v>698.24654548588239</c:v>
                </c:pt>
                <c:pt idx="693">
                  <c:v>698.24654548588239</c:v>
                </c:pt>
                <c:pt idx="694">
                  <c:v>698.24654548588239</c:v>
                </c:pt>
                <c:pt idx="695">
                  <c:v>698.24654548588239</c:v>
                </c:pt>
                <c:pt idx="696">
                  <c:v>698.24654548588239</c:v>
                </c:pt>
                <c:pt idx="697">
                  <c:v>698.24654548588239</c:v>
                </c:pt>
                <c:pt idx="698">
                  <c:v>698.24654548588239</c:v>
                </c:pt>
                <c:pt idx="699">
                  <c:v>698.24654548588239</c:v>
                </c:pt>
                <c:pt idx="700">
                  <c:v>698.24654548588239</c:v>
                </c:pt>
                <c:pt idx="701">
                  <c:v>698.24654548588239</c:v>
                </c:pt>
                <c:pt idx="702">
                  <c:v>698.24654548588239</c:v>
                </c:pt>
                <c:pt idx="703">
                  <c:v>698.24654548588239</c:v>
                </c:pt>
                <c:pt idx="704">
                  <c:v>698.24654548588239</c:v>
                </c:pt>
                <c:pt idx="705">
                  <c:v>698.24654548588239</c:v>
                </c:pt>
                <c:pt idx="706">
                  <c:v>698.24654548588239</c:v>
                </c:pt>
                <c:pt idx="707">
                  <c:v>698.24654548588239</c:v>
                </c:pt>
                <c:pt idx="708">
                  <c:v>698.24654548588239</c:v>
                </c:pt>
                <c:pt idx="709">
                  <c:v>698.24654548588239</c:v>
                </c:pt>
                <c:pt idx="710">
                  <c:v>698.24654548588239</c:v>
                </c:pt>
                <c:pt idx="711">
                  <c:v>698.24654548588239</c:v>
                </c:pt>
                <c:pt idx="712">
                  <c:v>698.24654548588239</c:v>
                </c:pt>
                <c:pt idx="713">
                  <c:v>698.24654548588239</c:v>
                </c:pt>
                <c:pt idx="714">
                  <c:v>698.24654548588239</c:v>
                </c:pt>
                <c:pt idx="715">
                  <c:v>698.24654548588239</c:v>
                </c:pt>
                <c:pt idx="716">
                  <c:v>698.24654548588239</c:v>
                </c:pt>
                <c:pt idx="717">
                  <c:v>698.24654548588239</c:v>
                </c:pt>
                <c:pt idx="718">
                  <c:v>698.24654548588239</c:v>
                </c:pt>
                <c:pt idx="719">
                  <c:v>698.24654548588239</c:v>
                </c:pt>
                <c:pt idx="720">
                  <c:v>698.24654548588239</c:v>
                </c:pt>
                <c:pt idx="721">
                  <c:v>698.24654548588239</c:v>
                </c:pt>
                <c:pt idx="722">
                  <c:v>698.24654548588239</c:v>
                </c:pt>
                <c:pt idx="723">
                  <c:v>698.24654548588239</c:v>
                </c:pt>
                <c:pt idx="724">
                  <c:v>698.24654548588239</c:v>
                </c:pt>
                <c:pt idx="725">
                  <c:v>698.24654548588239</c:v>
                </c:pt>
                <c:pt idx="726">
                  <c:v>698.24654548588239</c:v>
                </c:pt>
                <c:pt idx="727">
                  <c:v>698.24654548588239</c:v>
                </c:pt>
                <c:pt idx="728">
                  <c:v>698.24654548588239</c:v>
                </c:pt>
                <c:pt idx="729">
                  <c:v>698.24654548588239</c:v>
                </c:pt>
                <c:pt idx="730">
                  <c:v>698.24654548588239</c:v>
                </c:pt>
                <c:pt idx="731">
                  <c:v>698.24654548588239</c:v>
                </c:pt>
                <c:pt idx="732">
                  <c:v>698.24654548588239</c:v>
                </c:pt>
                <c:pt idx="733">
                  <c:v>698.24654548588239</c:v>
                </c:pt>
                <c:pt idx="734">
                  <c:v>698.24654548588239</c:v>
                </c:pt>
                <c:pt idx="735">
                  <c:v>698.24654548588239</c:v>
                </c:pt>
                <c:pt idx="736">
                  <c:v>698.24654548588239</c:v>
                </c:pt>
                <c:pt idx="737">
                  <c:v>698.24654548588239</c:v>
                </c:pt>
                <c:pt idx="738">
                  <c:v>698.24654548588239</c:v>
                </c:pt>
                <c:pt idx="739">
                  <c:v>698.24654548588239</c:v>
                </c:pt>
                <c:pt idx="740">
                  <c:v>698.24654548588239</c:v>
                </c:pt>
                <c:pt idx="741">
                  <c:v>698.24654548588239</c:v>
                </c:pt>
                <c:pt idx="742">
                  <c:v>698.24654548588239</c:v>
                </c:pt>
                <c:pt idx="743">
                  <c:v>698.24654548588239</c:v>
                </c:pt>
                <c:pt idx="744">
                  <c:v>698.24654548588239</c:v>
                </c:pt>
                <c:pt idx="745">
                  <c:v>698.24654548588239</c:v>
                </c:pt>
                <c:pt idx="746">
                  <c:v>698.24654548588239</c:v>
                </c:pt>
                <c:pt idx="747">
                  <c:v>698.24654548588239</c:v>
                </c:pt>
                <c:pt idx="748">
                  <c:v>698.24654548588239</c:v>
                </c:pt>
                <c:pt idx="749">
                  <c:v>698.24654548588239</c:v>
                </c:pt>
                <c:pt idx="750">
                  <c:v>698.24654548588239</c:v>
                </c:pt>
                <c:pt idx="751">
                  <c:v>698.24654548588239</c:v>
                </c:pt>
                <c:pt idx="752">
                  <c:v>698.24654548588239</c:v>
                </c:pt>
                <c:pt idx="753">
                  <c:v>698.24654548588239</c:v>
                </c:pt>
                <c:pt idx="754">
                  <c:v>698.24654548588239</c:v>
                </c:pt>
                <c:pt idx="755">
                  <c:v>698.24654548588239</c:v>
                </c:pt>
                <c:pt idx="756">
                  <c:v>698.24654548588239</c:v>
                </c:pt>
                <c:pt idx="757">
                  <c:v>698.24654548588239</c:v>
                </c:pt>
                <c:pt idx="758">
                  <c:v>698.24654548588239</c:v>
                </c:pt>
                <c:pt idx="759">
                  <c:v>698.24654548588239</c:v>
                </c:pt>
                <c:pt idx="760">
                  <c:v>698.24654548588239</c:v>
                </c:pt>
                <c:pt idx="761">
                  <c:v>698.24654548588239</c:v>
                </c:pt>
                <c:pt idx="762">
                  <c:v>698.24654548588239</c:v>
                </c:pt>
                <c:pt idx="763">
                  <c:v>698.24654548588239</c:v>
                </c:pt>
                <c:pt idx="764">
                  <c:v>698.24654548588239</c:v>
                </c:pt>
                <c:pt idx="765">
                  <c:v>698.24654548588239</c:v>
                </c:pt>
                <c:pt idx="766">
                  <c:v>698.24654548588239</c:v>
                </c:pt>
                <c:pt idx="767">
                  <c:v>698.24654548588239</c:v>
                </c:pt>
                <c:pt idx="768">
                  <c:v>698.24654548588239</c:v>
                </c:pt>
                <c:pt idx="769">
                  <c:v>698.24654548588239</c:v>
                </c:pt>
                <c:pt idx="770">
                  <c:v>698.24654548588239</c:v>
                </c:pt>
                <c:pt idx="771">
                  <c:v>698.24654548588239</c:v>
                </c:pt>
                <c:pt idx="772">
                  <c:v>698.24654548588239</c:v>
                </c:pt>
                <c:pt idx="773">
                  <c:v>698.24654548588239</c:v>
                </c:pt>
                <c:pt idx="774">
                  <c:v>698.24654548588239</c:v>
                </c:pt>
                <c:pt idx="775">
                  <c:v>698.24654548588239</c:v>
                </c:pt>
                <c:pt idx="776">
                  <c:v>698.24654548588239</c:v>
                </c:pt>
                <c:pt idx="777">
                  <c:v>698.24654548588239</c:v>
                </c:pt>
                <c:pt idx="778">
                  <c:v>698.24654548588239</c:v>
                </c:pt>
                <c:pt idx="779">
                  <c:v>698.24654548588239</c:v>
                </c:pt>
                <c:pt idx="780">
                  <c:v>698.24654548588239</c:v>
                </c:pt>
                <c:pt idx="781">
                  <c:v>698.24654548588239</c:v>
                </c:pt>
                <c:pt idx="782">
                  <c:v>698.24654548588239</c:v>
                </c:pt>
                <c:pt idx="783">
                  <c:v>698.24654548588239</c:v>
                </c:pt>
                <c:pt idx="784">
                  <c:v>698.24654548588239</c:v>
                </c:pt>
                <c:pt idx="785">
                  <c:v>698.24654548588239</c:v>
                </c:pt>
                <c:pt idx="786">
                  <c:v>698.24654548588239</c:v>
                </c:pt>
                <c:pt idx="787">
                  <c:v>698.24654548588239</c:v>
                </c:pt>
                <c:pt idx="788">
                  <c:v>698.24654548588239</c:v>
                </c:pt>
                <c:pt idx="789">
                  <c:v>698.24654548588239</c:v>
                </c:pt>
                <c:pt idx="790">
                  <c:v>698.24654548588239</c:v>
                </c:pt>
                <c:pt idx="791">
                  <c:v>698.24654548588239</c:v>
                </c:pt>
                <c:pt idx="792">
                  <c:v>698.24654548588239</c:v>
                </c:pt>
                <c:pt idx="793">
                  <c:v>698.24654548588239</c:v>
                </c:pt>
                <c:pt idx="794">
                  <c:v>698.24654548588239</c:v>
                </c:pt>
                <c:pt idx="795">
                  <c:v>698.24654548588239</c:v>
                </c:pt>
                <c:pt idx="796">
                  <c:v>698.24654548588239</c:v>
                </c:pt>
                <c:pt idx="797">
                  <c:v>698.24654548588239</c:v>
                </c:pt>
                <c:pt idx="798">
                  <c:v>698.24654548588239</c:v>
                </c:pt>
                <c:pt idx="799">
                  <c:v>698.24654548588239</c:v>
                </c:pt>
                <c:pt idx="800">
                  <c:v>698.24654548588239</c:v>
                </c:pt>
                <c:pt idx="801">
                  <c:v>698.24654548588239</c:v>
                </c:pt>
                <c:pt idx="802">
                  <c:v>698.24654548588239</c:v>
                </c:pt>
                <c:pt idx="803">
                  <c:v>698.24654548588239</c:v>
                </c:pt>
                <c:pt idx="804">
                  <c:v>698.24654548588239</c:v>
                </c:pt>
                <c:pt idx="805">
                  <c:v>698.24654548588239</c:v>
                </c:pt>
                <c:pt idx="806">
                  <c:v>698.24654548588239</c:v>
                </c:pt>
                <c:pt idx="807">
                  <c:v>698.24654548588239</c:v>
                </c:pt>
                <c:pt idx="808">
                  <c:v>698.24654548588239</c:v>
                </c:pt>
                <c:pt idx="809">
                  <c:v>698.24654548588239</c:v>
                </c:pt>
                <c:pt idx="810">
                  <c:v>698.24654548588239</c:v>
                </c:pt>
                <c:pt idx="811">
                  <c:v>698.24654548588239</c:v>
                </c:pt>
                <c:pt idx="812">
                  <c:v>698.24654548588239</c:v>
                </c:pt>
                <c:pt idx="813">
                  <c:v>698.24654548588239</c:v>
                </c:pt>
                <c:pt idx="814">
                  <c:v>698.24654548588239</c:v>
                </c:pt>
                <c:pt idx="815">
                  <c:v>698.24654548588239</c:v>
                </c:pt>
                <c:pt idx="816">
                  <c:v>698.24654548588239</c:v>
                </c:pt>
                <c:pt idx="817">
                  <c:v>698.24654548588239</c:v>
                </c:pt>
                <c:pt idx="818">
                  <c:v>698.24654548588239</c:v>
                </c:pt>
                <c:pt idx="819">
                  <c:v>698.24654548588239</c:v>
                </c:pt>
                <c:pt idx="820">
                  <c:v>698.24654548588239</c:v>
                </c:pt>
                <c:pt idx="821">
                  <c:v>698.24654548588239</c:v>
                </c:pt>
                <c:pt idx="822">
                  <c:v>698.24654548588239</c:v>
                </c:pt>
                <c:pt idx="823">
                  <c:v>698.24654548588239</c:v>
                </c:pt>
                <c:pt idx="824">
                  <c:v>698.24654548588239</c:v>
                </c:pt>
                <c:pt idx="825">
                  <c:v>698.24654548588239</c:v>
                </c:pt>
                <c:pt idx="826">
                  <c:v>698.24654548588239</c:v>
                </c:pt>
                <c:pt idx="827">
                  <c:v>698.24654548588239</c:v>
                </c:pt>
                <c:pt idx="828">
                  <c:v>698.24654548588239</c:v>
                </c:pt>
                <c:pt idx="829">
                  <c:v>698.24654548588239</c:v>
                </c:pt>
                <c:pt idx="830">
                  <c:v>698.24654548588239</c:v>
                </c:pt>
                <c:pt idx="831">
                  <c:v>698.24654548588239</c:v>
                </c:pt>
                <c:pt idx="832">
                  <c:v>698.24654548588239</c:v>
                </c:pt>
                <c:pt idx="833">
                  <c:v>698.24654548588239</c:v>
                </c:pt>
                <c:pt idx="834">
                  <c:v>698.24654548588239</c:v>
                </c:pt>
                <c:pt idx="835">
                  <c:v>698.24654548588239</c:v>
                </c:pt>
                <c:pt idx="836">
                  <c:v>698.24654548588239</c:v>
                </c:pt>
                <c:pt idx="837">
                  <c:v>698.24654548588239</c:v>
                </c:pt>
                <c:pt idx="838">
                  <c:v>698.24654548588239</c:v>
                </c:pt>
                <c:pt idx="839">
                  <c:v>698.24654548588239</c:v>
                </c:pt>
                <c:pt idx="840">
                  <c:v>698.24654548588239</c:v>
                </c:pt>
                <c:pt idx="841">
                  <c:v>698.24654548588239</c:v>
                </c:pt>
                <c:pt idx="842">
                  <c:v>698.24654548588239</c:v>
                </c:pt>
                <c:pt idx="843">
                  <c:v>698.24654548588239</c:v>
                </c:pt>
                <c:pt idx="844">
                  <c:v>698.24654548588239</c:v>
                </c:pt>
                <c:pt idx="845">
                  <c:v>698.24654548588239</c:v>
                </c:pt>
                <c:pt idx="846">
                  <c:v>698.24654548588239</c:v>
                </c:pt>
                <c:pt idx="847">
                  <c:v>698.24654548588239</c:v>
                </c:pt>
                <c:pt idx="848">
                  <c:v>698.24654548588239</c:v>
                </c:pt>
                <c:pt idx="849">
                  <c:v>698.24654548588239</c:v>
                </c:pt>
                <c:pt idx="850">
                  <c:v>698.24654548588239</c:v>
                </c:pt>
                <c:pt idx="851">
                  <c:v>698.24654548588239</c:v>
                </c:pt>
                <c:pt idx="852">
                  <c:v>698.24654548588239</c:v>
                </c:pt>
                <c:pt idx="853">
                  <c:v>698.24654548588239</c:v>
                </c:pt>
                <c:pt idx="854">
                  <c:v>698.24654548588239</c:v>
                </c:pt>
                <c:pt idx="855">
                  <c:v>698.24654548588239</c:v>
                </c:pt>
                <c:pt idx="856">
                  <c:v>698.24654548588239</c:v>
                </c:pt>
                <c:pt idx="857">
                  <c:v>698.24654548588239</c:v>
                </c:pt>
                <c:pt idx="858">
                  <c:v>698.24654548588239</c:v>
                </c:pt>
                <c:pt idx="859">
                  <c:v>698.24654548588239</c:v>
                </c:pt>
                <c:pt idx="860">
                  <c:v>698.24654548588239</c:v>
                </c:pt>
                <c:pt idx="861">
                  <c:v>698.24654548588239</c:v>
                </c:pt>
                <c:pt idx="862">
                  <c:v>698.24654548588239</c:v>
                </c:pt>
                <c:pt idx="863">
                  <c:v>698.24654548588239</c:v>
                </c:pt>
                <c:pt idx="864">
                  <c:v>698.24654548588239</c:v>
                </c:pt>
                <c:pt idx="865">
                  <c:v>698.24654548588239</c:v>
                </c:pt>
                <c:pt idx="866">
                  <c:v>698.24654548588239</c:v>
                </c:pt>
                <c:pt idx="867">
                  <c:v>698.24654548588239</c:v>
                </c:pt>
                <c:pt idx="868">
                  <c:v>698.24654548588239</c:v>
                </c:pt>
                <c:pt idx="869">
                  <c:v>698.24654548588239</c:v>
                </c:pt>
                <c:pt idx="870">
                  <c:v>698.24654548588239</c:v>
                </c:pt>
                <c:pt idx="871">
                  <c:v>698.24654548588239</c:v>
                </c:pt>
                <c:pt idx="872">
                  <c:v>698.24654548588239</c:v>
                </c:pt>
                <c:pt idx="873">
                  <c:v>698.24654548588239</c:v>
                </c:pt>
                <c:pt idx="874">
                  <c:v>698.24654548588239</c:v>
                </c:pt>
                <c:pt idx="875">
                  <c:v>698.24654548588239</c:v>
                </c:pt>
                <c:pt idx="876">
                  <c:v>698.24654548588239</c:v>
                </c:pt>
                <c:pt idx="877">
                  <c:v>698.24654548588239</c:v>
                </c:pt>
                <c:pt idx="878">
                  <c:v>698.24654548588239</c:v>
                </c:pt>
                <c:pt idx="879">
                  <c:v>698.24654548588239</c:v>
                </c:pt>
                <c:pt idx="880">
                  <c:v>698.24654548588239</c:v>
                </c:pt>
                <c:pt idx="881">
                  <c:v>698.24654548588239</c:v>
                </c:pt>
                <c:pt idx="882">
                  <c:v>698.24654548588239</c:v>
                </c:pt>
                <c:pt idx="883">
                  <c:v>698.24654548588239</c:v>
                </c:pt>
                <c:pt idx="884">
                  <c:v>698.24654548588239</c:v>
                </c:pt>
                <c:pt idx="885">
                  <c:v>698.24654548588239</c:v>
                </c:pt>
                <c:pt idx="886">
                  <c:v>698.24654548588239</c:v>
                </c:pt>
                <c:pt idx="887">
                  <c:v>698.24654548588239</c:v>
                </c:pt>
                <c:pt idx="888">
                  <c:v>698.24654548588239</c:v>
                </c:pt>
                <c:pt idx="889">
                  <c:v>698.24654548588239</c:v>
                </c:pt>
                <c:pt idx="890">
                  <c:v>698.24654548588239</c:v>
                </c:pt>
                <c:pt idx="891">
                  <c:v>698.24654548588239</c:v>
                </c:pt>
                <c:pt idx="892">
                  <c:v>698.24654548588239</c:v>
                </c:pt>
                <c:pt idx="893">
                  <c:v>698.24654548588239</c:v>
                </c:pt>
                <c:pt idx="894">
                  <c:v>698.24654548588239</c:v>
                </c:pt>
                <c:pt idx="895">
                  <c:v>698.24654548588239</c:v>
                </c:pt>
                <c:pt idx="896">
                  <c:v>698.24654548588239</c:v>
                </c:pt>
                <c:pt idx="897">
                  <c:v>698.24654548588239</c:v>
                </c:pt>
                <c:pt idx="898">
                  <c:v>698.24654548588239</c:v>
                </c:pt>
                <c:pt idx="899">
                  <c:v>698.24654548588239</c:v>
                </c:pt>
                <c:pt idx="900">
                  <c:v>698.24654548588239</c:v>
                </c:pt>
                <c:pt idx="901">
                  <c:v>698.24654548588239</c:v>
                </c:pt>
                <c:pt idx="902">
                  <c:v>698.24654548588239</c:v>
                </c:pt>
                <c:pt idx="903">
                  <c:v>698.24654548588239</c:v>
                </c:pt>
                <c:pt idx="904">
                  <c:v>698.24654548588239</c:v>
                </c:pt>
                <c:pt idx="905">
                  <c:v>698.24654548588239</c:v>
                </c:pt>
                <c:pt idx="906">
                  <c:v>698.24654548588239</c:v>
                </c:pt>
                <c:pt idx="907">
                  <c:v>698.24654548588239</c:v>
                </c:pt>
                <c:pt idx="908">
                  <c:v>698.24654548588239</c:v>
                </c:pt>
                <c:pt idx="909">
                  <c:v>698.24654548588239</c:v>
                </c:pt>
                <c:pt idx="910">
                  <c:v>698.24654548588239</c:v>
                </c:pt>
                <c:pt idx="911">
                  <c:v>698.24654548588239</c:v>
                </c:pt>
                <c:pt idx="912">
                  <c:v>698.24654548588239</c:v>
                </c:pt>
                <c:pt idx="913">
                  <c:v>698.24654548588239</c:v>
                </c:pt>
                <c:pt idx="914">
                  <c:v>698.24654548588239</c:v>
                </c:pt>
                <c:pt idx="915">
                  <c:v>698.24654548588239</c:v>
                </c:pt>
                <c:pt idx="916">
                  <c:v>698.24654548588239</c:v>
                </c:pt>
                <c:pt idx="917">
                  <c:v>698.24654548588239</c:v>
                </c:pt>
                <c:pt idx="918">
                  <c:v>698.24654548588239</c:v>
                </c:pt>
                <c:pt idx="919">
                  <c:v>698.24654548588239</c:v>
                </c:pt>
                <c:pt idx="920">
                  <c:v>698.24654548588239</c:v>
                </c:pt>
                <c:pt idx="921">
                  <c:v>698.24654548588239</c:v>
                </c:pt>
                <c:pt idx="922">
                  <c:v>698.24654548588239</c:v>
                </c:pt>
                <c:pt idx="923">
                  <c:v>698.24654548588239</c:v>
                </c:pt>
                <c:pt idx="924">
                  <c:v>698.24654548588239</c:v>
                </c:pt>
                <c:pt idx="925">
                  <c:v>698.24654548588239</c:v>
                </c:pt>
                <c:pt idx="926">
                  <c:v>698.24654548588239</c:v>
                </c:pt>
                <c:pt idx="927">
                  <c:v>698.24654548588239</c:v>
                </c:pt>
                <c:pt idx="928">
                  <c:v>698.24654548588239</c:v>
                </c:pt>
                <c:pt idx="929">
                  <c:v>698.24654548588239</c:v>
                </c:pt>
                <c:pt idx="930">
                  <c:v>698.24654548588239</c:v>
                </c:pt>
                <c:pt idx="931">
                  <c:v>698.24654548588239</c:v>
                </c:pt>
                <c:pt idx="932">
                  <c:v>698.24654548588239</c:v>
                </c:pt>
                <c:pt idx="933">
                  <c:v>698.24654548588239</c:v>
                </c:pt>
                <c:pt idx="934">
                  <c:v>698.24654548588239</c:v>
                </c:pt>
                <c:pt idx="935">
                  <c:v>698.24654548588239</c:v>
                </c:pt>
                <c:pt idx="936">
                  <c:v>698.24654548588239</c:v>
                </c:pt>
                <c:pt idx="937">
                  <c:v>698.24654548588239</c:v>
                </c:pt>
                <c:pt idx="938">
                  <c:v>698.24654548588239</c:v>
                </c:pt>
                <c:pt idx="939">
                  <c:v>698.24654548588239</c:v>
                </c:pt>
                <c:pt idx="940">
                  <c:v>698.24654548588239</c:v>
                </c:pt>
                <c:pt idx="941">
                  <c:v>698.24654548588239</c:v>
                </c:pt>
                <c:pt idx="942">
                  <c:v>698.24654548588239</c:v>
                </c:pt>
                <c:pt idx="943">
                  <c:v>698.24654548588239</c:v>
                </c:pt>
                <c:pt idx="944">
                  <c:v>698.24654548588239</c:v>
                </c:pt>
                <c:pt idx="945">
                  <c:v>698.24654548588239</c:v>
                </c:pt>
                <c:pt idx="946">
                  <c:v>698.24654548588239</c:v>
                </c:pt>
                <c:pt idx="947">
                  <c:v>698.24654548588239</c:v>
                </c:pt>
                <c:pt idx="948">
                  <c:v>698.24654548588239</c:v>
                </c:pt>
                <c:pt idx="949">
                  <c:v>698.24654548588239</c:v>
                </c:pt>
                <c:pt idx="950">
                  <c:v>698.24654548588239</c:v>
                </c:pt>
                <c:pt idx="951">
                  <c:v>698.24654548588239</c:v>
                </c:pt>
                <c:pt idx="952">
                  <c:v>698.24654548588239</c:v>
                </c:pt>
                <c:pt idx="953">
                  <c:v>698.24654548588239</c:v>
                </c:pt>
                <c:pt idx="954">
                  <c:v>698.24654548588239</c:v>
                </c:pt>
                <c:pt idx="955">
                  <c:v>698.24654548588239</c:v>
                </c:pt>
                <c:pt idx="956">
                  <c:v>698.24654548588239</c:v>
                </c:pt>
                <c:pt idx="957">
                  <c:v>698.24654548588239</c:v>
                </c:pt>
                <c:pt idx="958">
                  <c:v>698.24654548588239</c:v>
                </c:pt>
                <c:pt idx="959">
                  <c:v>698.24654548588239</c:v>
                </c:pt>
                <c:pt idx="960">
                  <c:v>698.24654548588239</c:v>
                </c:pt>
                <c:pt idx="961">
                  <c:v>698.24654548588239</c:v>
                </c:pt>
                <c:pt idx="962">
                  <c:v>698.24654548588239</c:v>
                </c:pt>
                <c:pt idx="963">
                  <c:v>698.24654548588239</c:v>
                </c:pt>
                <c:pt idx="964">
                  <c:v>698.24654548588239</c:v>
                </c:pt>
                <c:pt idx="965">
                  <c:v>698.24654548588239</c:v>
                </c:pt>
                <c:pt idx="966">
                  <c:v>698.24654548588239</c:v>
                </c:pt>
                <c:pt idx="967">
                  <c:v>698.24654548588239</c:v>
                </c:pt>
                <c:pt idx="968">
                  <c:v>698.24654548588239</c:v>
                </c:pt>
                <c:pt idx="969">
                  <c:v>698.24654548588239</c:v>
                </c:pt>
                <c:pt idx="970">
                  <c:v>698.24654548588239</c:v>
                </c:pt>
                <c:pt idx="971">
                  <c:v>698.24654548588239</c:v>
                </c:pt>
                <c:pt idx="972">
                  <c:v>698.24654548588239</c:v>
                </c:pt>
                <c:pt idx="973">
                  <c:v>698.24654548588239</c:v>
                </c:pt>
                <c:pt idx="974">
                  <c:v>698.24654548588239</c:v>
                </c:pt>
                <c:pt idx="975">
                  <c:v>698.24654548588239</c:v>
                </c:pt>
                <c:pt idx="976">
                  <c:v>698.24654548588239</c:v>
                </c:pt>
                <c:pt idx="977">
                  <c:v>698.24654548588239</c:v>
                </c:pt>
                <c:pt idx="978">
                  <c:v>698.24654548588239</c:v>
                </c:pt>
                <c:pt idx="979">
                  <c:v>698.24654548588239</c:v>
                </c:pt>
                <c:pt idx="980">
                  <c:v>698.24654548588239</c:v>
                </c:pt>
                <c:pt idx="981">
                  <c:v>698.24654548588239</c:v>
                </c:pt>
                <c:pt idx="982">
                  <c:v>698.24654548588239</c:v>
                </c:pt>
                <c:pt idx="983">
                  <c:v>698.24654548588239</c:v>
                </c:pt>
                <c:pt idx="984">
                  <c:v>698.24654548588239</c:v>
                </c:pt>
                <c:pt idx="985">
                  <c:v>698.24654548588239</c:v>
                </c:pt>
                <c:pt idx="986">
                  <c:v>698.24654548588239</c:v>
                </c:pt>
                <c:pt idx="987">
                  <c:v>698.24654548588239</c:v>
                </c:pt>
                <c:pt idx="988">
                  <c:v>698.24654548588239</c:v>
                </c:pt>
                <c:pt idx="989">
                  <c:v>698.24654548588239</c:v>
                </c:pt>
                <c:pt idx="990">
                  <c:v>698.24654548588239</c:v>
                </c:pt>
                <c:pt idx="991">
                  <c:v>698.24654548588239</c:v>
                </c:pt>
                <c:pt idx="992">
                  <c:v>698.24654548588239</c:v>
                </c:pt>
                <c:pt idx="993">
                  <c:v>698.24654548588239</c:v>
                </c:pt>
                <c:pt idx="994">
                  <c:v>698.24654548588239</c:v>
                </c:pt>
                <c:pt idx="995">
                  <c:v>698.24654548588239</c:v>
                </c:pt>
                <c:pt idx="996">
                  <c:v>698.24654548588239</c:v>
                </c:pt>
                <c:pt idx="997">
                  <c:v>698.24654548588239</c:v>
                </c:pt>
                <c:pt idx="998">
                  <c:v>698.24654548588239</c:v>
                </c:pt>
                <c:pt idx="999">
                  <c:v>698.24654548588239</c:v>
                </c:pt>
                <c:pt idx="1000">
                  <c:v>698.24654548588239</c:v>
                </c:pt>
              </c:numCache>
            </c:numRef>
          </c:xVal>
          <c:yVal>
            <c:numRef>
              <c:f>Calculs!$K$4:$K$1004</c:f>
              <c:numCache>
                <c:formatCode>0.00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1210.6338352862215</c:v>
                </c:pt>
                <c:pt idx="200">
                  <c:v>1210.0503575804632</c:v>
                </c:pt>
                <c:pt idx="201">
                  <c:v>1209.3697896329854</c:v>
                </c:pt>
                <c:pt idx="202">
                  <c:v>1208.5923118028841</c:v>
                </c:pt>
                <c:pt idx="203">
                  <c:v>1207.7181099103975</c:v>
                </c:pt>
                <c:pt idx="204">
                  <c:v>1206.7473759548238</c:v>
                </c:pt>
                <c:pt idx="205">
                  <c:v>1205.6803087731369</c:v>
                </c:pt>
                <c:pt idx="206">
                  <c:v>1204.5171146384077</c:v>
                </c:pt>
                <c:pt idx="207">
                  <c:v>1203.2580077982841</c:v>
                </c:pt>
                <c:pt idx="208">
                  <c:v>1201.9032109547427</c:v>
                </c:pt>
                <c:pt idx="209">
                  <c:v>1200.4529556871025</c:v>
                </c:pt>
                <c:pt idx="210">
                  <c:v>1198.9074828208618</c:v>
                </c:pt>
                <c:pt idx="211">
                  <c:v>1197.2670427453265</c:v>
                </c:pt>
                <c:pt idx="212">
                  <c:v>1195.5318956832477</c:v>
                </c:pt>
                <c:pt idx="213">
                  <c:v>1193.7023119157961</c:v>
                </c:pt>
                <c:pt idx="214">
                  <c:v>1191.7785719662197</c:v>
                </c:pt>
                <c:pt idx="215">
                  <c:v>1189.7609667454615</c:v>
                </c:pt>
                <c:pt idx="216">
                  <c:v>1187.6497976628837</c:v>
                </c:pt>
                <c:pt idx="217">
                  <c:v>1185.4453767050857</c:v>
                </c:pt>
                <c:pt idx="218">
                  <c:v>1183.1480264856032</c:v>
                </c:pt>
                <c:pt idx="219">
                  <c:v>1180.7580802680829</c:v>
                </c:pt>
                <c:pt idx="220">
                  <c:v>1178.2758819653136</c:v>
                </c:pt>
                <c:pt idx="221">
                  <c:v>1175.7017861162942</c:v>
                </c:pt>
                <c:pt idx="222">
                  <c:v>1173.0361578433296</c:v>
                </c:pt>
                <c:pt idx="223">
                  <c:v>1170.2793727909561</c:v>
                </c:pt>
                <c:pt idx="224">
                  <c:v>1167.4318170483321</c:v>
                </c:pt>
                <c:pt idx="225">
                  <c:v>1164.4938870565763</c:v>
                </c:pt>
                <c:pt idx="226">
                  <c:v>1161.4659895023915</c:v>
                </c:pt>
                <c:pt idx="227">
                  <c:v>1158.3485411991835</c:v>
                </c:pt>
                <c:pt idx="228">
                  <c:v>1155.1419689567747</c:v>
                </c:pt>
                <c:pt idx="229">
                  <c:v>1151.8467094407047</c:v>
                </c:pt>
                <c:pt idx="230">
                  <c:v>1148.4632090220234</c:v>
                </c:pt>
                <c:pt idx="231">
                  <c:v>1144.9919236183966</c:v>
                </c:pt>
                <c:pt idx="232">
                  <c:v>1141.4333185272769</c:v>
                </c:pt>
                <c:pt idx="233">
                  <c:v>1137.7878682518251</c:v>
                </c:pt>
                <c:pt idx="234">
                  <c:v>1134.0560563202155</c:v>
                </c:pt>
                <c:pt idx="235">
                  <c:v>1130.2383750989043</c:v>
                </c:pt>
                <c:pt idx="236">
                  <c:v>1126.3353256003995</c:v>
                </c:pt>
                <c:pt idx="237">
                  <c:v>1122.3474172860301</c:v>
                </c:pt>
                <c:pt idx="238">
                  <c:v>1118.2751678641782</c:v>
                </c:pt>
                <c:pt idx="239">
                  <c:v>1114.1191030844084</c:v>
                </c:pt>
                <c:pt idx="240">
                  <c:v>1109.8797565278992</c:v>
                </c:pt>
                <c:pt idx="241">
                  <c:v>1105.5576693945577</c:v>
                </c:pt>
                <c:pt idx="242">
                  <c:v>1101.1533902871772</c:v>
                </c:pt>
                <c:pt idx="243">
                  <c:v>1096.6674749929782</c:v>
                </c:pt>
                <c:pt idx="244">
                  <c:v>1092.1004862628545</c:v>
                </c:pt>
                <c:pt idx="245">
                  <c:v>1087.4529935886299</c:v>
                </c:pt>
                <c:pt idx="246">
                  <c:v>1082.7255729786177</c:v>
                </c:pt>
                <c:pt idx="247">
                  <c:v>1077.9188067317616</c:v>
                </c:pt>
                <c:pt idx="248">
                  <c:v>1073.0332832106205</c:v>
                </c:pt>
                <c:pt idx="249">
                  <c:v>1068.0695966134565</c:v>
                </c:pt>
                <c:pt idx="250">
                  <c:v>1063.0283467456652</c:v>
                </c:pt>
                <c:pt idx="251">
                  <c:v>1057.9101387907847</c:v>
                </c:pt>
                <c:pt idx="252">
                  <c:v>1052.7155830813069</c:v>
                </c:pt>
                <c:pt idx="253">
                  <c:v>1047.4452948695071</c:v>
                </c:pt>
                <c:pt idx="254">
                  <c:v>1042.0998940984987</c:v>
                </c:pt>
                <c:pt idx="255">
                  <c:v>1036.6800051737127</c:v>
                </c:pt>
                <c:pt idx="256">
                  <c:v>1031.1862567349945</c:v>
                </c:pt>
                <c:pt idx="257">
                  <c:v>1025.6192814294993</c:v>
                </c:pt>
                <c:pt idx="258">
                  <c:v>1019.9797156855685</c:v>
                </c:pt>
                <c:pt idx="259">
                  <c:v>1014.2681994877515</c:v>
                </c:pt>
                <c:pt idx="260">
                  <c:v>1008.4853761531418</c:v>
                </c:pt>
                <c:pt idx="261">
                  <c:v>1002.6318921091804</c:v>
                </c:pt>
                <c:pt idx="262">
                  <c:v>996.70839667308007</c:v>
                </c:pt>
                <c:pt idx="263">
                  <c:v>990.71554183301316</c:v>
                </c:pt>
                <c:pt idx="264">
                  <c:v>984.65398203120219</c:v>
                </c:pt>
                <c:pt idx="265">
                  <c:v>978.5243739490445</c:v>
                </c:pt>
                <c:pt idx="266">
                  <c:v>972.32737629439896</c:v>
                </c:pt>
                <c:pt idx="267">
                  <c:v>966.06364959115319</c:v>
                </c:pt>
                <c:pt idx="268">
                  <c:v>959.7338559711875</c:v>
                </c:pt>
                <c:pt idx="269">
                  <c:v>953.33865896884402</c:v>
                </c:pt>
                <c:pt idx="270">
                  <c:v>946.87872331800475</c:v>
                </c:pt>
                <c:pt idx="271">
                  <c:v>940.35471475187614</c:v>
                </c:pt>
                <c:pt idx="272">
                  <c:v>933.76729980557309</c:v>
                </c:pt>
                <c:pt idx="273">
                  <c:v>927.11714562158932</c:v>
                </c:pt>
                <c:pt idx="274">
                  <c:v>920.40491975823659</c:v>
                </c:pt>
                <c:pt idx="275">
                  <c:v>913.63129000112883</c:v>
                </c:pt>
                <c:pt idx="276">
                  <c:v>906.79692417778324</c:v>
                </c:pt>
                <c:pt idx="277">
                  <c:v>899.90248997540505</c:v>
                </c:pt>
                <c:pt idx="278">
                  <c:v>892.94865476191728</c:v>
                </c:pt>
                <c:pt idx="279">
                  <c:v>885.936085410293</c:v>
                </c:pt>
                <c:pt idx="280">
                  <c:v>878.86544812624152</c:v>
                </c:pt>
                <c:pt idx="281">
                  <c:v>871.73740827929657</c:v>
                </c:pt>
                <c:pt idx="282">
                  <c:v>864.55263023734881</c:v>
                </c:pt>
                <c:pt idx="283">
                  <c:v>857.31177720466144</c:v>
                </c:pt>
                <c:pt idx="284">
                  <c:v>850.01551106340344</c:v>
                </c:pt>
                <c:pt idx="285">
                  <c:v>842.66449221872847</c:v>
                </c:pt>
                <c:pt idx="286">
                  <c:v>835.25937944742748</c:v>
                </c:pt>
                <c:pt idx="287">
                  <c:v>827.80082975017456</c:v>
                </c:pt>
                <c:pt idx="288">
                  <c:v>820.28949820738433</c:v>
                </c:pt>
                <c:pt idx="289">
                  <c:v>812.72603783869499</c:v>
                </c:pt>
                <c:pt idx="290">
                  <c:v>805.11109946608622</c:v>
                </c:pt>
                <c:pt idx="291">
                  <c:v>797.44533158063905</c:v>
                </c:pt>
                <c:pt idx="292">
                  <c:v>789.72938021293942</c:v>
                </c:pt>
                <c:pt idx="293">
                  <c:v>781.96388880712607</c:v>
                </c:pt>
                <c:pt idx="294">
                  <c:v>774.14949809857819</c:v>
                </c:pt>
                <c:pt idx="295">
                  <c:v>766.28684599523524</c:v>
                </c:pt>
                <c:pt idx="296">
                  <c:v>758.37656746254004</c:v>
                </c:pt>
                <c:pt idx="297">
                  <c:v>750.41929441199034</c:v>
                </c:pt>
                <c:pt idx="298">
                  <c:v>742.41565559328444</c:v>
                </c:pt>
                <c:pt idx="299">
                  <c:v>734.36627649004117</c:v>
                </c:pt>
                <c:pt idx="300">
                  <c:v>726.27177921907264</c:v>
                </c:pt>
                <c:pt idx="301">
                  <c:v>718.132782433187</c:v>
                </c:pt>
                <c:pt idx="302">
                  <c:v>709.94990122749323</c:v>
                </c:pt>
                <c:pt idx="303">
                  <c:v>701.7237470491815</c:v>
                </c:pt>
                <c:pt idx="304">
                  <c:v>693.4549276107457</c:v>
                </c:pt>
                <c:pt idx="305">
                  <c:v>685.14404680661812</c:v>
                </c:pt>
                <c:pt idx="306">
                  <c:v>676.79170463317894</c:v>
                </c:pt>
                <c:pt idx="307">
                  <c:v>668.39849711210513</c:v>
                </c:pt>
                <c:pt idx="308">
                  <c:v>659.96501621702089</c:v>
                </c:pt>
                <c:pt idx="309">
                  <c:v>651.49184980340738</c:v>
                </c:pt>
                <c:pt idx="310">
                  <c:v>642.9795815417325</c:v>
                </c:pt>
                <c:pt idx="311">
                  <c:v>634.42879085375614</c:v>
                </c:pt>
                <c:pt idx="312">
                  <c:v>625.84005285196679</c:v>
                </c:pt>
                <c:pt idx="313">
                  <c:v>617.21393828210353</c:v>
                </c:pt>
                <c:pt idx="314">
                  <c:v>608.55101346871731</c:v>
                </c:pt>
                <c:pt idx="315">
                  <c:v>599.85184026372281</c:v>
                </c:pt>
                <c:pt idx="316">
                  <c:v>591.11697599789159</c:v>
                </c:pt>
                <c:pt idx="317">
                  <c:v>582.34697343523794</c:v>
                </c:pt>
                <c:pt idx="318">
                  <c:v>573.54238073024533</c:v>
                </c:pt>
                <c:pt idx="319">
                  <c:v>564.70374138788316</c:v>
                </c:pt>
                <c:pt idx="320">
                  <c:v>555.83159422636118</c:v>
                </c:pt>
                <c:pt idx="321">
                  <c:v>546.92647334256901</c:v>
                </c:pt>
                <c:pt idx="322">
                  <c:v>537.98890808014767</c:v>
                </c:pt>
                <c:pt idx="323">
                  <c:v>529.01942300013968</c:v>
                </c:pt>
                <c:pt idx="324">
                  <c:v>520.01853785416415</c:v>
                </c:pt>
                <c:pt idx="325">
                  <c:v>510.98676756006148</c:v>
                </c:pt>
                <c:pt idx="326">
                  <c:v>501.92462217995489</c:v>
                </c:pt>
                <c:pt idx="327">
                  <c:v>492.83260690067311</c:v>
                </c:pt>
                <c:pt idx="328">
                  <c:v>483.71122201648006</c:v>
                </c:pt>
                <c:pt idx="329">
                  <c:v>474.56096291405652</c:v>
                </c:pt>
                <c:pt idx="330">
                  <c:v>465.38232005967978</c:v>
                </c:pt>
                <c:pt idx="331">
                  <c:v>456.17577898854603</c:v>
                </c:pt>
                <c:pt idx="332">
                  <c:v>446.94182029618133</c:v>
                </c:pt>
                <c:pt idx="333">
                  <c:v>437.68091963188715</c:v>
                </c:pt>
                <c:pt idx="334">
                  <c:v>428.39354769416605</c:v>
                </c:pt>
                <c:pt idx="335">
                  <c:v>419.08017022807411</c:v>
                </c:pt>
                <c:pt idx="336">
                  <c:v>409.74124802444652</c:v>
                </c:pt>
                <c:pt idx="337">
                  <c:v>400.37723692094312</c:v>
                </c:pt>
                <c:pt idx="338">
                  <c:v>390.98858780486171</c:v>
                </c:pt>
                <c:pt idx="339">
                  <c:v>381.57574661766648</c:v>
                </c:pt>
                <c:pt idx="340">
                  <c:v>372.13915436117964</c:v>
                </c:pt>
                <c:pt idx="341">
                  <c:v>362.67924710538568</c:v>
                </c:pt>
                <c:pt idx="342">
                  <c:v>353.19645599779682</c:v>
                </c:pt>
                <c:pt idx="343">
                  <c:v>343.69120727432977</c:v>
                </c:pt>
                <c:pt idx="344">
                  <c:v>334.16392227164431</c:v>
                </c:pt>
                <c:pt idx="345">
                  <c:v>324.61501744089452</c:v>
                </c:pt>
                <c:pt idx="346">
                  <c:v>315.04490436284453</c:v>
                </c:pt>
                <c:pt idx="347">
                  <c:v>305.45398976430067</c:v>
                </c:pt>
                <c:pt idx="348">
                  <c:v>295.84267553581367</c:v>
                </c:pt>
                <c:pt idx="349">
                  <c:v>286.21135875060395</c:v>
                </c:pt>
                <c:pt idx="350">
                  <c:v>276.56043168466476</c:v>
                </c:pt>
                <c:pt idx="351">
                  <c:v>266.8902818379982</c:v>
                </c:pt>
                <c:pt idx="352">
                  <c:v>257.20129195693994</c:v>
                </c:pt>
                <c:pt idx="353">
                  <c:v>247.49384005752913</c:v>
                </c:pt>
                <c:pt idx="354">
                  <c:v>237.76829944988114</c:v>
                </c:pt>
                <c:pt idx="355">
                  <c:v>228.025038763521</c:v>
                </c:pt>
                <c:pt idx="356">
                  <c:v>218.2644219736365</c:v>
                </c:pt>
                <c:pt idx="357">
                  <c:v>208.48680842821065</c:v>
                </c:pt>
                <c:pt idx="358">
                  <c:v>198.69255287599404</c:v>
                </c:pt>
                <c:pt idx="359">
                  <c:v>188.88200549527821</c:v>
                </c:pt>
                <c:pt idx="360">
                  <c:v>179.05551192343231</c:v>
                </c:pt>
                <c:pt idx="361">
                  <c:v>169.21341328716562</c:v>
                </c:pt>
                <c:pt idx="362">
                  <c:v>159.35604623347987</c:v>
                </c:pt>
                <c:pt idx="363">
                  <c:v>149.48374296127565</c:v>
                </c:pt>
                <c:pt idx="364">
                  <c:v>139.59683125357827</c:v>
                </c:pt>
                <c:pt idx="365">
                  <c:v>129.69563451034895</c:v>
                </c:pt>
                <c:pt idx="366">
                  <c:v>119.78047178184843</c:v>
                </c:pt>
                <c:pt idx="367">
                  <c:v>109.85165780252056</c:v>
                </c:pt>
                <c:pt idx="368">
                  <c:v>99.90950302536416</c:v>
                </c:pt>
                <c:pt idx="369">
                  <c:v>89.954313656762537</c:v>
                </c:pt>
                <c:pt idx="370">
                  <c:v>79.986391691740664</c:v>
                </c:pt>
                <c:pt idx="371">
                  <c:v>70.006034949620656</c:v>
                </c:pt>
                <c:pt idx="372">
                  <c:v>60.013537110047224</c:v>
                </c:pt>
                <c:pt idx="373">
                  <c:v>50.009187749355334</c:v>
                </c:pt>
                <c:pt idx="374">
                  <c:v>39.993272377253106</c:v>
                </c:pt>
                <c:pt idx="375">
                  <c:v>29.966072473793879</c:v>
                </c:pt>
                <c:pt idx="376">
                  <c:v>19.927865526611804</c:v>
                </c:pt>
                <c:pt idx="377">
                  <c:v>9.8789250683963825</c:v>
                </c:pt>
                <c:pt idx="378">
                  <c:v>-0.18047928541813185</c:v>
                </c:pt>
                <c:pt idx="379">
                  <c:v>-0.19054385983631061</c:v>
                </c:pt>
                <c:pt idx="380">
                  <c:v>-0.2006084443206162</c:v>
                </c:pt>
                <c:pt idx="381">
                  <c:v>-0.21067303887078895</c:v>
                </c:pt>
                <c:pt idx="382">
                  <c:v>-0.2207376434865693</c:v>
                </c:pt>
                <c:pt idx="383">
                  <c:v>-0.23080225816769762</c:v>
                </c:pt>
                <c:pt idx="384">
                  <c:v>-0.24086688291391428</c:v>
                </c:pt>
                <c:pt idx="385">
                  <c:v>-0.25093151772495975</c:v>
                </c:pt>
                <c:pt idx="386">
                  <c:v>-0.2609961626005744</c:v>
                </c:pt>
                <c:pt idx="387">
                  <c:v>-0.2710608175404986</c:v>
                </c:pt>
                <c:pt idx="388">
                  <c:v>-0.28112548254447278</c:v>
                </c:pt>
                <c:pt idx="389">
                  <c:v>-0.29119015761223738</c:v>
                </c:pt>
                <c:pt idx="390">
                  <c:v>-0.30125484274353281</c:v>
                </c:pt>
                <c:pt idx="391">
                  <c:v>-0.31131953793809952</c:v>
                </c:pt>
                <c:pt idx="392">
                  <c:v>-0.32138424319567793</c:v>
                </c:pt>
                <c:pt idx="393">
                  <c:v>-0.33144895851600847</c:v>
                </c:pt>
                <c:pt idx="394">
                  <c:v>-0.34151368389883158</c:v>
                </c:pt>
                <c:pt idx="395">
                  <c:v>-0.35157841934388767</c:v>
                </c:pt>
                <c:pt idx="396">
                  <c:v>-0.36164316485091719</c:v>
                </c:pt>
                <c:pt idx="397">
                  <c:v>-0.37170792041966061</c:v>
                </c:pt>
                <c:pt idx="398">
                  <c:v>-0.38177268604985837</c:v>
                </c:pt>
                <c:pt idx="399">
                  <c:v>-0.39183746174125089</c:v>
                </c:pt>
                <c:pt idx="400">
                  <c:v>-0.40190224749357867</c:v>
                </c:pt>
                <c:pt idx="401">
                  <c:v>-0.41196704330658218</c:v>
                </c:pt>
                <c:pt idx="402">
                  <c:v>-0.42203184918000186</c:v>
                </c:pt>
                <c:pt idx="403">
                  <c:v>-0.43209666511357819</c:v>
                </c:pt>
                <c:pt idx="404">
                  <c:v>-0.44216149110705166</c:v>
                </c:pt>
                <c:pt idx="405">
                  <c:v>-0.4522263271601627</c:v>
                </c:pt>
                <c:pt idx="406">
                  <c:v>-0.46229117327265185</c:v>
                </c:pt>
                <c:pt idx="407">
                  <c:v>-0.47235602944425953</c:v>
                </c:pt>
                <c:pt idx="408">
                  <c:v>-0.48242089567472629</c:v>
                </c:pt>
                <c:pt idx="409">
                  <c:v>-0.49248577196379256</c:v>
                </c:pt>
                <c:pt idx="410">
                  <c:v>-0.50255065831119894</c:v>
                </c:pt>
                <c:pt idx="411">
                  <c:v>-0.51261555471668585</c:v>
                </c:pt>
                <c:pt idx="412">
                  <c:v>-0.52268046117999378</c:v>
                </c:pt>
                <c:pt idx="413">
                  <c:v>-0.53274537770086328</c:v>
                </c:pt>
                <c:pt idx="414">
                  <c:v>-0.54281030427903476</c:v>
                </c:pt>
                <c:pt idx="415">
                  <c:v>-0.55287524091424889</c:v>
                </c:pt>
                <c:pt idx="416">
                  <c:v>-0.56294018760624609</c:v>
                </c:pt>
                <c:pt idx="417">
                  <c:v>-0.5730051443547669</c:v>
                </c:pt>
                <c:pt idx="418">
                  <c:v>-0.58307011115955187</c:v>
                </c:pt>
                <c:pt idx="419">
                  <c:v>-0.59313508802034154</c:v>
                </c:pt>
                <c:pt idx="420">
                  <c:v>-0.60320007493687633</c:v>
                </c:pt>
                <c:pt idx="421">
                  <c:v>-0.6132650719088969</c:v>
                </c:pt>
                <c:pt idx="422">
                  <c:v>-0.62333007893614378</c:v>
                </c:pt>
                <c:pt idx="423">
                  <c:v>-0.63339509601835753</c:v>
                </c:pt>
                <c:pt idx="424">
                  <c:v>-0.64346012315527856</c:v>
                </c:pt>
                <c:pt idx="425">
                  <c:v>-0.65352516034664754</c:v>
                </c:pt>
                <c:pt idx="426">
                  <c:v>-0.66359020759220499</c:v>
                </c:pt>
                <c:pt idx="427">
                  <c:v>-0.67365526489169159</c:v>
                </c:pt>
                <c:pt idx="428">
                  <c:v>-0.68372033224484774</c:v>
                </c:pt>
                <c:pt idx="429">
                  <c:v>-0.69378540965141411</c:v>
                </c:pt>
                <c:pt idx="430">
                  <c:v>-0.70385049711113112</c:v>
                </c:pt>
                <c:pt idx="431">
                  <c:v>-0.71391559462373955</c:v>
                </c:pt>
                <c:pt idx="432">
                  <c:v>-0.72398070218897981</c:v>
                </c:pt>
                <c:pt idx="433">
                  <c:v>-0.73404581980659256</c:v>
                </c:pt>
                <c:pt idx="434">
                  <c:v>-0.74411094747631845</c:v>
                </c:pt>
                <c:pt idx="435">
                  <c:v>-0.75417608519789792</c:v>
                </c:pt>
                <c:pt idx="436">
                  <c:v>-0.76424123297107172</c:v>
                </c:pt>
                <c:pt idx="437">
                  <c:v>-0.77430639079558028</c:v>
                </c:pt>
                <c:pt idx="438">
                  <c:v>-0.78437155867116437</c:v>
                </c:pt>
                <c:pt idx="439">
                  <c:v>-0.79443673659756453</c:v>
                </c:pt>
                <c:pt idx="440">
                  <c:v>-0.8045019245745213</c:v>
                </c:pt>
                <c:pt idx="441">
                  <c:v>-0.81456712260177533</c:v>
                </c:pt>
                <c:pt idx="442">
                  <c:v>-0.82463233067906727</c:v>
                </c:pt>
                <c:pt idx="443">
                  <c:v>-0.83469754880613778</c:v>
                </c:pt>
                <c:pt idx="444">
                  <c:v>-0.84476277698272739</c:v>
                </c:pt>
                <c:pt idx="445">
                  <c:v>-0.85482801520857676</c:v>
                </c:pt>
                <c:pt idx="446">
                  <c:v>-0.86489326348342654</c:v>
                </c:pt>
                <c:pt idx="447">
                  <c:v>-0.87495852180701739</c:v>
                </c:pt>
                <c:pt idx="448">
                  <c:v>-0.88502379017908983</c:v>
                </c:pt>
                <c:pt idx="449">
                  <c:v>-0.89508906859938464</c:v>
                </c:pt>
                <c:pt idx="450">
                  <c:v>-0.90515435706764236</c:v>
                </c:pt>
                <c:pt idx="451">
                  <c:v>-0.91521965558360374</c:v>
                </c:pt>
                <c:pt idx="452">
                  <c:v>-0.92528496414700934</c:v>
                </c:pt>
                <c:pt idx="453">
                  <c:v>-0.9353502827575999</c:v>
                </c:pt>
                <c:pt idx="454">
                  <c:v>-0.94541561141511599</c:v>
                </c:pt>
                <c:pt idx="455">
                  <c:v>-0.95548095011929834</c:v>
                </c:pt>
                <c:pt idx="456">
                  <c:v>-0.96554629886988763</c:v>
                </c:pt>
                <c:pt idx="457">
                  <c:v>-0.9756116576666245</c:v>
                </c:pt>
                <c:pt idx="458">
                  <c:v>-0.9856770265092496</c:v>
                </c:pt>
                <c:pt idx="459">
                  <c:v>-0.99574240539750369</c:v>
                </c:pt>
                <c:pt idx="460">
                  <c:v>-1.0058077943311274</c:v>
                </c:pt>
                <c:pt idx="461">
                  <c:v>-1.0158731933098615</c:v>
                </c:pt>
                <c:pt idx="462">
                  <c:v>-1.0259386023334465</c:v>
                </c:pt>
                <c:pt idx="463">
                  <c:v>-1.0360040214016233</c:v>
                </c:pt>
                <c:pt idx="464">
                  <c:v>-1.0460694505141324</c:v>
                </c:pt>
                <c:pt idx="465">
                  <c:v>-1.0561348896707146</c:v>
                </c:pt>
                <c:pt idx="466">
                  <c:v>-1.0662003388711105</c:v>
                </c:pt>
                <c:pt idx="467">
                  <c:v>-1.0762657981150612</c:v>
                </c:pt>
                <c:pt idx="468">
                  <c:v>-1.0863312674023069</c:v>
                </c:pt>
                <c:pt idx="469">
                  <c:v>-1.0963967467325886</c:v>
                </c:pt>
                <c:pt idx="470">
                  <c:v>-1.1064622361056471</c:v>
                </c:pt>
                <c:pt idx="471">
                  <c:v>-1.1165277355212229</c:v>
                </c:pt>
                <c:pt idx="472">
                  <c:v>-1.1265932449790568</c:v>
                </c:pt>
                <c:pt idx="473">
                  <c:v>-1.1366587644788895</c:v>
                </c:pt>
                <c:pt idx="474">
                  <c:v>-1.1467242940204618</c:v>
                </c:pt>
                <c:pt idx="475">
                  <c:v>-1.1567898336035145</c:v>
                </c:pt>
                <c:pt idx="476">
                  <c:v>-1.1668553832277884</c:v>
                </c:pt>
                <c:pt idx="477">
                  <c:v>-1.1769209428930241</c:v>
                </c:pt>
                <c:pt idx="478">
                  <c:v>-1.1869865125989623</c:v>
                </c:pt>
                <c:pt idx="479">
                  <c:v>-1.1970520923453438</c:v>
                </c:pt>
                <c:pt idx="480">
                  <c:v>-1.2071176821319094</c:v>
                </c:pt>
                <c:pt idx="481">
                  <c:v>-1.2171832819583999</c:v>
                </c:pt>
                <c:pt idx="482">
                  <c:v>-1.2272488918245559</c:v>
                </c:pt>
                <c:pt idx="483">
                  <c:v>-1.2373145117301183</c:v>
                </c:pt>
                <c:pt idx="484">
                  <c:v>-1.247380141674828</c:v>
                </c:pt>
                <c:pt idx="485">
                  <c:v>-1.2574457816584257</c:v>
                </c:pt>
                <c:pt idx="486">
                  <c:v>-1.2675114316806519</c:v>
                </c:pt>
                <c:pt idx="487">
                  <c:v>-1.2775770917412479</c:v>
                </c:pt>
                <c:pt idx="488">
                  <c:v>-1.287642761839954</c:v>
                </c:pt>
                <c:pt idx="489">
                  <c:v>-1.2977084419765113</c:v>
                </c:pt>
                <c:pt idx="490">
                  <c:v>-1.3077741321506604</c:v>
                </c:pt>
                <c:pt idx="491">
                  <c:v>-1.3178398323621423</c:v>
                </c:pt>
                <c:pt idx="492">
                  <c:v>-1.3279055426106976</c:v>
                </c:pt>
                <c:pt idx="493">
                  <c:v>-1.3379712628960672</c:v>
                </c:pt>
                <c:pt idx="494">
                  <c:v>-1.3480369932179919</c:v>
                </c:pt>
                <c:pt idx="495">
                  <c:v>-1.3581027335762126</c:v>
                </c:pt>
                <c:pt idx="496">
                  <c:v>-1.36816848397047</c:v>
                </c:pt>
                <c:pt idx="497">
                  <c:v>-1.3782342444005049</c:v>
                </c:pt>
                <c:pt idx="498">
                  <c:v>-1.3883000148660583</c:v>
                </c:pt>
                <c:pt idx="499">
                  <c:v>-1.3983657953668709</c:v>
                </c:pt>
                <c:pt idx="500">
                  <c:v>-1.4084315859026835</c:v>
                </c:pt>
                <c:pt idx="501">
                  <c:v>-1.4184973864732371</c:v>
                </c:pt>
                <c:pt idx="502">
                  <c:v>-1.4285631970782724</c:v>
                </c:pt>
                <c:pt idx="503">
                  <c:v>-1.4386290177175303</c:v>
                </c:pt>
                <c:pt idx="504">
                  <c:v>-1.4486948483907516</c:v>
                </c:pt>
                <c:pt idx="505">
                  <c:v>-1.4587606890976772</c:v>
                </c:pt>
                <c:pt idx="506">
                  <c:v>-1.468826539838048</c:v>
                </c:pt>
                <c:pt idx="507">
                  <c:v>-1.4788924006116047</c:v>
                </c:pt>
                <c:pt idx="508">
                  <c:v>-1.4889582714180882</c:v>
                </c:pt>
                <c:pt idx="509">
                  <c:v>-1.4990241522572396</c:v>
                </c:pt>
                <c:pt idx="510">
                  <c:v>-1.5090900431287995</c:v>
                </c:pt>
                <c:pt idx="511">
                  <c:v>-1.5191559440325089</c:v>
                </c:pt>
                <c:pt idx="512">
                  <c:v>-1.5292218549681087</c:v>
                </c:pt>
                <c:pt idx="513">
                  <c:v>-1.5392877759353396</c:v>
                </c:pt>
                <c:pt idx="514">
                  <c:v>-1.5493537069339427</c:v>
                </c:pt>
                <c:pt idx="515">
                  <c:v>-1.5594196479636588</c:v>
                </c:pt>
                <c:pt idx="516">
                  <c:v>-1.5694855990242289</c:v>
                </c:pt>
                <c:pt idx="517">
                  <c:v>-1.5795515601153938</c:v>
                </c:pt>
                <c:pt idx="518">
                  <c:v>-1.5896175312368943</c:v>
                </c:pt>
                <c:pt idx="519">
                  <c:v>-1.5996835123884716</c:v>
                </c:pt>
                <c:pt idx="520">
                  <c:v>-1.6097495035698663</c:v>
                </c:pt>
                <c:pt idx="521">
                  <c:v>-1.6198155047808196</c:v>
                </c:pt>
                <c:pt idx="522">
                  <c:v>-1.6298815160210722</c:v>
                </c:pt>
                <c:pt idx="523">
                  <c:v>-1.6399475372903651</c:v>
                </c:pt>
                <c:pt idx="524">
                  <c:v>-1.6500135685884392</c:v>
                </c:pt>
                <c:pt idx="525">
                  <c:v>-1.6600796099150354</c:v>
                </c:pt>
                <c:pt idx="526">
                  <c:v>-1.6701456612698946</c:v>
                </c:pt>
                <c:pt idx="527">
                  <c:v>-1.6802117226527578</c:v>
                </c:pt>
                <c:pt idx="528">
                  <c:v>-1.690277794063366</c:v>
                </c:pt>
                <c:pt idx="529">
                  <c:v>-1.7003438755014599</c:v>
                </c:pt>
                <c:pt idx="530">
                  <c:v>-1.7104099669667807</c:v>
                </c:pt>
                <c:pt idx="531">
                  <c:v>-1.7204760684590694</c:v>
                </c:pt>
                <c:pt idx="532">
                  <c:v>-1.7305421799780669</c:v>
                </c:pt>
                <c:pt idx="533">
                  <c:v>-1.7406083015235141</c:v>
                </c:pt>
                <c:pt idx="534">
                  <c:v>-1.7506744330951518</c:v>
                </c:pt>
                <c:pt idx="535">
                  <c:v>-1.7607405746927212</c:v>
                </c:pt>
                <c:pt idx="536">
                  <c:v>-1.770806726315963</c:v>
                </c:pt>
                <c:pt idx="537">
                  <c:v>-1.7808728879646185</c:v>
                </c:pt>
                <c:pt idx="538">
                  <c:v>-1.7909390596384285</c:v>
                </c:pt>
                <c:pt idx="539">
                  <c:v>-1.801005241337134</c:v>
                </c:pt>
                <c:pt idx="540">
                  <c:v>-1.811071433060476</c:v>
                </c:pt>
                <c:pt idx="541">
                  <c:v>-1.8211376348081956</c:v>
                </c:pt>
                <c:pt idx="542">
                  <c:v>-1.8312038465800335</c:v>
                </c:pt>
                <c:pt idx="543">
                  <c:v>-1.841270068375731</c:v>
                </c:pt>
                <c:pt idx="544">
                  <c:v>-1.8513363001950289</c:v>
                </c:pt>
                <c:pt idx="545">
                  <c:v>-1.8614025420376683</c:v>
                </c:pt>
                <c:pt idx="546">
                  <c:v>-1.8714687939033903</c:v>
                </c:pt>
                <c:pt idx="547">
                  <c:v>-1.8815350557919357</c:v>
                </c:pt>
                <c:pt idx="548">
                  <c:v>-1.8916013277030457</c:v>
                </c:pt>
                <c:pt idx="549">
                  <c:v>-1.9016676096364611</c:v>
                </c:pt>
                <c:pt idx="550">
                  <c:v>-1.911733901591923</c:v>
                </c:pt>
                <c:pt idx="551">
                  <c:v>-1.9218002035691726</c:v>
                </c:pt>
                <c:pt idx="552">
                  <c:v>-1.9318665155679509</c:v>
                </c:pt>
                <c:pt idx="553">
                  <c:v>-1.9419328375879987</c:v>
                </c:pt>
                <c:pt idx="554">
                  <c:v>-1.9519991696290573</c:v>
                </c:pt>
                <c:pt idx="555">
                  <c:v>-1.9620655116908674</c:v>
                </c:pt>
                <c:pt idx="556">
                  <c:v>-1.9721318637731704</c:v>
                </c:pt>
                <c:pt idx="557">
                  <c:v>-1.9821982258757072</c:v>
                </c:pt>
                <c:pt idx="558">
                  <c:v>-1.9922645979982188</c:v>
                </c:pt>
                <c:pt idx="559">
                  <c:v>-2.0023309801404463</c:v>
                </c:pt>
                <c:pt idx="560">
                  <c:v>-2.0123973723021309</c:v>
                </c:pt>
                <c:pt idx="561">
                  <c:v>-2.0224637744830134</c:v>
                </c:pt>
                <c:pt idx="562">
                  <c:v>-2.0325301866828349</c:v>
                </c:pt>
                <c:pt idx="563">
                  <c:v>-2.042596608901337</c:v>
                </c:pt>
                <c:pt idx="564">
                  <c:v>-2.0526630411382603</c:v>
                </c:pt>
                <c:pt idx="565">
                  <c:v>-2.0627294833933458</c:v>
                </c:pt>
                <c:pt idx="566">
                  <c:v>-2.0727959356663348</c:v>
                </c:pt>
                <c:pt idx="567">
                  <c:v>-2.0828623979569683</c:v>
                </c:pt>
                <c:pt idx="568">
                  <c:v>-2.0929288702649873</c:v>
                </c:pt>
                <c:pt idx="569">
                  <c:v>-2.102995352590133</c:v>
                </c:pt>
                <c:pt idx="570">
                  <c:v>-2.1130618449321465</c:v>
                </c:pt>
                <c:pt idx="571">
                  <c:v>-2.1231283472907689</c:v>
                </c:pt>
                <c:pt idx="572">
                  <c:v>-2.1331948596657413</c:v>
                </c:pt>
                <c:pt idx="573">
                  <c:v>-2.1432613820568047</c:v>
                </c:pt>
                <c:pt idx="574">
                  <c:v>-2.1533279144637003</c:v>
                </c:pt>
                <c:pt idx="575">
                  <c:v>-2.1633944568861692</c:v>
                </c:pt>
                <c:pt idx="576">
                  <c:v>-2.1734610093239524</c:v>
                </c:pt>
                <c:pt idx="577">
                  <c:v>-2.183527571776791</c:v>
                </c:pt>
                <c:pt idx="578">
                  <c:v>-2.1935941442444267</c:v>
                </c:pt>
                <c:pt idx="579">
                  <c:v>-2.2036607267266</c:v>
                </c:pt>
                <c:pt idx="580">
                  <c:v>-2.213727319223052</c:v>
                </c:pt>
                <c:pt idx="581">
                  <c:v>-2.2237939217335243</c:v>
                </c:pt>
                <c:pt idx="582">
                  <c:v>-2.233860534257758</c:v>
                </c:pt>
                <c:pt idx="583">
                  <c:v>-2.2439271567954937</c:v>
                </c:pt>
                <c:pt idx="584">
                  <c:v>-2.253993789346473</c:v>
                </c:pt>
                <c:pt idx="585">
                  <c:v>-2.2640604319104369</c:v>
                </c:pt>
                <c:pt idx="586">
                  <c:v>-2.2741270844871271</c:v>
                </c:pt>
                <c:pt idx="587">
                  <c:v>-2.2841937470762841</c:v>
                </c:pt>
                <c:pt idx="588">
                  <c:v>-2.294260419677649</c:v>
                </c:pt>
                <c:pt idx="589">
                  <c:v>-2.3043271022909635</c:v>
                </c:pt>
                <c:pt idx="590">
                  <c:v>-2.3143937949159685</c:v>
                </c:pt>
                <c:pt idx="591">
                  <c:v>-2.3244604975524052</c:v>
                </c:pt>
                <c:pt idx="592">
                  <c:v>-2.3345272102000147</c:v>
                </c:pt>
                <c:pt idx="593">
                  <c:v>-2.3445939328585381</c:v>
                </c:pt>
                <c:pt idx="594">
                  <c:v>-2.3546606655277169</c:v>
                </c:pt>
                <c:pt idx="595">
                  <c:v>-2.3647274082072922</c:v>
                </c:pt>
                <c:pt idx="596">
                  <c:v>-2.3747941608970051</c:v>
                </c:pt>
                <c:pt idx="597">
                  <c:v>-2.3848609235965967</c:v>
                </c:pt>
                <c:pt idx="598">
                  <c:v>-2.3949276963058082</c:v>
                </c:pt>
                <c:pt idx="599">
                  <c:v>-2.4049944790243809</c:v>
                </c:pt>
                <c:pt idx="600">
                  <c:v>-2.4150612717520561</c:v>
                </c:pt>
                <c:pt idx="601">
                  <c:v>-2.4251280744885748</c:v>
                </c:pt>
                <c:pt idx="602">
                  <c:v>-2.4351948872336786</c:v>
                </c:pt>
                <c:pt idx="603">
                  <c:v>-2.4452617099871086</c:v>
                </c:pt>
                <c:pt idx="604">
                  <c:v>-2.4553285427486058</c:v>
                </c:pt>
                <c:pt idx="605">
                  <c:v>-2.4653953855179114</c:v>
                </c:pt>
                <c:pt idx="606">
                  <c:v>-2.4754622382947669</c:v>
                </c:pt>
                <c:pt idx="607">
                  <c:v>-2.4855291010789133</c:v>
                </c:pt>
                <c:pt idx="608">
                  <c:v>-2.4955959738700919</c:v>
                </c:pt>
                <c:pt idx="609">
                  <c:v>-2.5056628566680441</c:v>
                </c:pt>
                <c:pt idx="610">
                  <c:v>-2.515729749472511</c:v>
                </c:pt>
                <c:pt idx="611">
                  <c:v>-2.5257966522832338</c:v>
                </c:pt>
                <c:pt idx="612">
                  <c:v>-2.5358635650999539</c:v>
                </c:pt>
                <c:pt idx="613">
                  <c:v>-2.5459304879224125</c:v>
                </c:pt>
                <c:pt idx="614">
                  <c:v>-2.5559974207503506</c:v>
                </c:pt>
                <c:pt idx="615">
                  <c:v>-2.5660643635835099</c:v>
                </c:pt>
                <c:pt idx="616">
                  <c:v>-2.5761313164216313</c:v>
                </c:pt>
                <c:pt idx="617">
                  <c:v>-2.5861982792644564</c:v>
                </c:pt>
                <c:pt idx="618">
                  <c:v>-2.5962652521117264</c:v>
                </c:pt>
                <c:pt idx="619">
                  <c:v>-2.6063322349631823</c:v>
                </c:pt>
                <c:pt idx="620">
                  <c:v>-2.6163992278185657</c:v>
                </c:pt>
                <c:pt idx="621">
                  <c:v>-2.6264662306776176</c:v>
                </c:pt>
                <c:pt idx="622">
                  <c:v>-2.6365332435400797</c:v>
                </c:pt>
                <c:pt idx="623">
                  <c:v>-2.6466002664056929</c:v>
                </c:pt>
                <c:pt idx="624">
                  <c:v>-2.6566672992741989</c:v>
                </c:pt>
                <c:pt idx="625">
                  <c:v>-2.6667343421453387</c:v>
                </c:pt>
                <c:pt idx="626">
                  <c:v>-2.6768013950188538</c:v>
                </c:pt>
                <c:pt idx="627">
                  <c:v>-2.6868684578944855</c:v>
                </c:pt>
                <c:pt idx="628">
                  <c:v>-2.6969355307719747</c:v>
                </c:pt>
                <c:pt idx="629">
                  <c:v>-2.707002613651063</c:v>
                </c:pt>
                <c:pt idx="630">
                  <c:v>-2.7170697065314919</c:v>
                </c:pt>
                <c:pt idx="631">
                  <c:v>-2.7271368094130026</c:v>
                </c:pt>
                <c:pt idx="632">
                  <c:v>-2.7372039222953366</c:v>
                </c:pt>
                <c:pt idx="633">
                  <c:v>-2.7472710451782349</c:v>
                </c:pt>
                <c:pt idx="634">
                  <c:v>-2.7573381780614388</c:v>
                </c:pt>
                <c:pt idx="635">
                  <c:v>-2.7674053209446901</c:v>
                </c:pt>
                <c:pt idx="636">
                  <c:v>-2.7774724738277294</c:v>
                </c:pt>
                <c:pt idx="637">
                  <c:v>-2.7875396367102989</c:v>
                </c:pt>
                <c:pt idx="638">
                  <c:v>-2.7976068095921396</c:v>
                </c:pt>
                <c:pt idx="639">
                  <c:v>-2.8076739924729925</c:v>
                </c:pt>
                <c:pt idx="640">
                  <c:v>-2.8177411853525993</c:v>
                </c:pt>
                <c:pt idx="641">
                  <c:v>-2.8278083882307015</c:v>
                </c:pt>
                <c:pt idx="642">
                  <c:v>-2.8378756011070401</c:v>
                </c:pt>
                <c:pt idx="643">
                  <c:v>-2.8479428239813567</c:v>
                </c:pt>
                <c:pt idx="644">
                  <c:v>-2.8580100568533928</c:v>
                </c:pt>
                <c:pt idx="645">
                  <c:v>-2.8680772997228896</c:v>
                </c:pt>
                <c:pt idx="646">
                  <c:v>-2.8781445525895886</c:v>
                </c:pt>
                <c:pt idx="647">
                  <c:v>-2.8882118154532308</c:v>
                </c:pt>
                <c:pt idx="648">
                  <c:v>-2.8982790883135583</c:v>
                </c:pt>
                <c:pt idx="649">
                  <c:v>-2.9083463711703117</c:v>
                </c:pt>
                <c:pt idx="650">
                  <c:v>-2.918413664023233</c:v>
                </c:pt>
                <c:pt idx="651">
                  <c:v>-2.9284809668720633</c:v>
                </c:pt>
                <c:pt idx="652">
                  <c:v>-2.9385482797165441</c:v>
                </c:pt>
                <c:pt idx="653">
                  <c:v>-2.948615602556417</c:v>
                </c:pt>
                <c:pt idx="654">
                  <c:v>-2.958682935391423</c:v>
                </c:pt>
                <c:pt idx="655">
                  <c:v>-2.9687502782213038</c:v>
                </c:pt>
                <c:pt idx="656">
                  <c:v>-2.9788176310458008</c:v>
                </c:pt>
                <c:pt idx="657">
                  <c:v>-2.9888849938646551</c:v>
                </c:pt>
                <c:pt idx="658">
                  <c:v>-2.9989523666776083</c:v>
                </c:pt>
                <c:pt idx="659">
                  <c:v>-3.009019749484402</c:v>
                </c:pt>
                <c:pt idx="660">
                  <c:v>-3.0190871422847776</c:v>
                </c:pt>
                <c:pt idx="661">
                  <c:v>-3.0291545450784767</c:v>
                </c:pt>
                <c:pt idx="662">
                  <c:v>-3.0392219578652404</c:v>
                </c:pt>
                <c:pt idx="663">
                  <c:v>-3.0492893806448103</c:v>
                </c:pt>
                <c:pt idx="664">
                  <c:v>-3.0593568134169278</c:v>
                </c:pt>
                <c:pt idx="665">
                  <c:v>-3.0694242561813345</c:v>
                </c:pt>
                <c:pt idx="666">
                  <c:v>-3.0794917089377716</c:v>
                </c:pt>
                <c:pt idx="667">
                  <c:v>-3.0895591716859809</c:v>
                </c:pt>
                <c:pt idx="668">
                  <c:v>-3.0996266444257037</c:v>
                </c:pt>
                <c:pt idx="669">
                  <c:v>-3.1096941271566814</c:v>
                </c:pt>
                <c:pt idx="670">
                  <c:v>-3.1197616198786551</c:v>
                </c:pt>
                <c:pt idx="671">
                  <c:v>-3.1298291225913668</c:v>
                </c:pt>
                <c:pt idx="672">
                  <c:v>-3.1398966352945581</c:v>
                </c:pt>
                <c:pt idx="673">
                  <c:v>-3.14996415798797</c:v>
                </c:pt>
                <c:pt idx="674">
                  <c:v>-3.1600316906713442</c:v>
                </c:pt>
                <c:pt idx="675">
                  <c:v>-3.1700992333444225</c:v>
                </c:pt>
                <c:pt idx="676">
                  <c:v>-3.180166786006946</c:v>
                </c:pt>
                <c:pt idx="677">
                  <c:v>-3.1902343486586564</c:v>
                </c:pt>
                <c:pt idx="678">
                  <c:v>-3.2003019212992951</c:v>
                </c:pt>
                <c:pt idx="679">
                  <c:v>-3.2103695039286038</c:v>
                </c:pt>
                <c:pt idx="680">
                  <c:v>-3.2204370965463234</c:v>
                </c:pt>
                <c:pt idx="681">
                  <c:v>-3.230504699152196</c:v>
                </c:pt>
                <c:pt idx="682">
                  <c:v>-3.2405723117459631</c:v>
                </c:pt>
                <c:pt idx="683">
                  <c:v>-3.2506399343273658</c:v>
                </c:pt>
                <c:pt idx="684">
                  <c:v>-3.260707566896146</c:v>
                </c:pt>
                <c:pt idx="685">
                  <c:v>-3.270775209452045</c:v>
                </c:pt>
                <c:pt idx="686">
                  <c:v>-3.2808428619948047</c:v>
                </c:pt>
                <c:pt idx="687">
                  <c:v>-3.2909105245241661</c:v>
                </c:pt>
                <c:pt idx="688">
                  <c:v>-3.3009781970398713</c:v>
                </c:pt>
                <c:pt idx="689">
                  <c:v>-3.3110458795416617</c:v>
                </c:pt>
                <c:pt idx="690">
                  <c:v>-3.3211135720292786</c:v>
                </c:pt>
                <c:pt idx="691">
                  <c:v>-3.3311812745024638</c:v>
                </c:pt>
                <c:pt idx="692">
                  <c:v>-3.3412489869609585</c:v>
                </c:pt>
                <c:pt idx="693">
                  <c:v>-3.3513167094045047</c:v>
                </c:pt>
                <c:pt idx="694">
                  <c:v>-3.3613844418328438</c:v>
                </c:pt>
                <c:pt idx="695">
                  <c:v>-3.371452184245717</c:v>
                </c:pt>
                <c:pt idx="696">
                  <c:v>-3.3815199366428663</c:v>
                </c:pt>
                <c:pt idx="697">
                  <c:v>-3.3915876990240332</c:v>
                </c:pt>
                <c:pt idx="698">
                  <c:v>-3.4016554713889593</c:v>
                </c:pt>
                <c:pt idx="699">
                  <c:v>-3.4117232537373861</c:v>
                </c:pt>
                <c:pt idx="700">
                  <c:v>-3.421791046069055</c:v>
                </c:pt>
                <c:pt idx="701">
                  <c:v>-3.4318588483837078</c:v>
                </c:pt>
                <c:pt idx="702">
                  <c:v>-3.4419266606810863</c:v>
                </c:pt>
                <c:pt idx="703">
                  <c:v>-3.4519944829609317</c:v>
                </c:pt>
                <c:pt idx="704">
                  <c:v>-3.4620623152229859</c:v>
                </c:pt>
                <c:pt idx="705">
                  <c:v>-3.4721301574669905</c:v>
                </c:pt>
                <c:pt idx="706">
                  <c:v>-3.482198009692687</c:v>
                </c:pt>
                <c:pt idx="707">
                  <c:v>-3.492265871899817</c:v>
                </c:pt>
                <c:pt idx="708">
                  <c:v>-3.5023337440881219</c:v>
                </c:pt>
                <c:pt idx="709">
                  <c:v>-3.5124016262573439</c:v>
                </c:pt>
                <c:pt idx="710">
                  <c:v>-3.5224695184072239</c:v>
                </c:pt>
                <c:pt idx="711">
                  <c:v>-3.532537420537504</c:v>
                </c:pt>
                <c:pt idx="712">
                  <c:v>-3.5426053326479257</c:v>
                </c:pt>
                <c:pt idx="713">
                  <c:v>-3.5526732547382305</c:v>
                </c:pt>
                <c:pt idx="714">
                  <c:v>-3.5627411868081604</c:v>
                </c:pt>
                <c:pt idx="715">
                  <c:v>-3.5728091288574566</c:v>
                </c:pt>
                <c:pt idx="716">
                  <c:v>-3.582877080885861</c:v>
                </c:pt>
                <c:pt idx="717">
                  <c:v>-3.5929450428931151</c:v>
                </c:pt>
                <c:pt idx="718">
                  <c:v>-3.603013014878961</c:v>
                </c:pt>
                <c:pt idx="719">
                  <c:v>-3.6130809968431397</c:v>
                </c:pt>
                <c:pt idx="720">
                  <c:v>-3.6231489887853932</c:v>
                </c:pt>
                <c:pt idx="721">
                  <c:v>-3.6332169907054634</c:v>
                </c:pt>
                <c:pt idx="722">
                  <c:v>-3.6432850026030916</c:v>
                </c:pt>
                <c:pt idx="723">
                  <c:v>-3.6533530244780197</c:v>
                </c:pt>
                <c:pt idx="724">
                  <c:v>-3.6634210563299892</c:v>
                </c:pt>
                <c:pt idx="725">
                  <c:v>-3.6734890981587416</c:v>
                </c:pt>
                <c:pt idx="726">
                  <c:v>-3.683557149964019</c:v>
                </c:pt>
                <c:pt idx="727">
                  <c:v>-3.6936252117455628</c:v>
                </c:pt>
                <c:pt idx="728">
                  <c:v>-3.7036932835031147</c:v>
                </c:pt>
                <c:pt idx="729">
                  <c:v>-3.7137613652364165</c:v>
                </c:pt>
                <c:pt idx="730">
                  <c:v>-3.7238294569452099</c:v>
                </c:pt>
                <c:pt idx="731">
                  <c:v>-3.7338975586292369</c:v>
                </c:pt>
                <c:pt idx="732">
                  <c:v>-3.7439656702882389</c:v>
                </c:pt>
                <c:pt idx="733">
                  <c:v>-3.7540337919219575</c:v>
                </c:pt>
                <c:pt idx="734">
                  <c:v>-3.7641019235301343</c:v>
                </c:pt>
                <c:pt idx="735">
                  <c:v>-3.7741700651125112</c:v>
                </c:pt>
                <c:pt idx="736">
                  <c:v>-3.7842382166688302</c:v>
                </c:pt>
                <c:pt idx="737">
                  <c:v>-3.7943063781988324</c:v>
                </c:pt>
                <c:pt idx="738">
                  <c:v>-3.8043745497022603</c:v>
                </c:pt>
                <c:pt idx="739">
                  <c:v>-3.8144427311788549</c:v>
                </c:pt>
                <c:pt idx="740">
                  <c:v>-3.8245109226283582</c:v>
                </c:pt>
                <c:pt idx="741">
                  <c:v>-3.8345791240505123</c:v>
                </c:pt>
                <c:pt idx="742">
                  <c:v>-3.8446473354450585</c:v>
                </c:pt>
                <c:pt idx="743">
                  <c:v>-3.8547155568117386</c:v>
                </c:pt>
                <c:pt idx="744">
                  <c:v>-3.8647837881502944</c:v>
                </c:pt>
                <c:pt idx="745">
                  <c:v>-3.874852029460468</c:v>
                </c:pt>
                <c:pt idx="746">
                  <c:v>-3.8849202807420005</c:v>
                </c:pt>
                <c:pt idx="747">
                  <c:v>-3.8949885419946342</c:v>
                </c:pt>
                <c:pt idx="748">
                  <c:v>-3.9050568132181107</c:v>
                </c:pt>
                <c:pt idx="749">
                  <c:v>-3.9151250944121716</c:v>
                </c:pt>
                <c:pt idx="750">
                  <c:v>-3.9251933855765588</c:v>
                </c:pt>
                <c:pt idx="751">
                  <c:v>-3.935261686711014</c:v>
                </c:pt>
                <c:pt idx="752">
                  <c:v>-3.9453299978152789</c:v>
                </c:pt>
                <c:pt idx="753">
                  <c:v>-3.9553983188890958</c:v>
                </c:pt>
                <c:pt idx="754">
                  <c:v>-3.965466649932206</c:v>
                </c:pt>
                <c:pt idx="755">
                  <c:v>-3.9755349909443516</c:v>
                </c:pt>
                <c:pt idx="756">
                  <c:v>-3.9856033419252741</c:v>
                </c:pt>
                <c:pt idx="757">
                  <c:v>-3.9956717028747155</c:v>
                </c:pt>
                <c:pt idx="758">
                  <c:v>-4.0057400737924178</c:v>
                </c:pt>
                <c:pt idx="759">
                  <c:v>-4.0158084546781225</c:v>
                </c:pt>
                <c:pt idx="760">
                  <c:v>-4.0258768455315712</c:v>
                </c:pt>
                <c:pt idx="761">
                  <c:v>-4.0359452463525054</c:v>
                </c:pt>
                <c:pt idx="762">
                  <c:v>-4.0460136571406675</c:v>
                </c:pt>
                <c:pt idx="763">
                  <c:v>-4.0560820778958</c:v>
                </c:pt>
                <c:pt idx="764">
                  <c:v>-4.0661505086176435</c:v>
                </c:pt>
                <c:pt idx="765">
                  <c:v>-4.0762189493059404</c:v>
                </c:pt>
                <c:pt idx="766">
                  <c:v>-4.0862873999604323</c:v>
                </c:pt>
                <c:pt idx="767">
                  <c:v>-4.0963558605808617</c:v>
                </c:pt>
                <c:pt idx="768">
                  <c:v>-4.1064243311669699</c:v>
                </c:pt>
                <c:pt idx="769">
                  <c:v>-4.1164928117184987</c:v>
                </c:pt>
                <c:pt idx="770">
                  <c:v>-4.1265613022351895</c:v>
                </c:pt>
                <c:pt idx="771">
                  <c:v>-4.1366298027167847</c:v>
                </c:pt>
                <c:pt idx="772">
                  <c:v>-4.1466983131630268</c:v>
                </c:pt>
                <c:pt idx="773">
                  <c:v>-4.1567668335736565</c:v>
                </c:pt>
                <c:pt idx="774">
                  <c:v>-4.1668353639484161</c:v>
                </c:pt>
                <c:pt idx="775">
                  <c:v>-4.1769039042870473</c:v>
                </c:pt>
                <c:pt idx="776">
                  <c:v>-4.1869724545892923</c:v>
                </c:pt>
                <c:pt idx="777">
                  <c:v>-4.1970410148548929</c:v>
                </c:pt>
                <c:pt idx="778">
                  <c:v>-4.2071095850835913</c:v>
                </c:pt>
                <c:pt idx="779">
                  <c:v>-4.2171781652751292</c:v>
                </c:pt>
                <c:pt idx="780">
                  <c:v>-4.2272467554292481</c:v>
                </c:pt>
                <c:pt idx="781">
                  <c:v>-4.2373153555456895</c:v>
                </c:pt>
                <c:pt idx="782">
                  <c:v>-4.2473839656241967</c:v>
                </c:pt>
                <c:pt idx="783">
                  <c:v>-4.2574525856645105</c:v>
                </c:pt>
                <c:pt idx="784">
                  <c:v>-4.2675212156663731</c:v>
                </c:pt>
                <c:pt idx="785">
                  <c:v>-4.2775898556295262</c:v>
                </c:pt>
                <c:pt idx="786">
                  <c:v>-4.2876585055537122</c:v>
                </c:pt>
                <c:pt idx="787">
                  <c:v>-4.2977271654386726</c:v>
                </c:pt>
                <c:pt idx="788">
                  <c:v>-4.307795835284149</c:v>
                </c:pt>
                <c:pt idx="789">
                  <c:v>-4.3178645150898838</c:v>
                </c:pt>
                <c:pt idx="790">
                  <c:v>-4.3279332048556185</c:v>
                </c:pt>
                <c:pt idx="791">
                  <c:v>-4.3380019045810956</c:v>
                </c:pt>
                <c:pt idx="792">
                  <c:v>-4.3480706142660566</c:v>
                </c:pt>
                <c:pt idx="793">
                  <c:v>-4.3581393339102439</c:v>
                </c:pt>
                <c:pt idx="794">
                  <c:v>-4.3682080635133991</c:v>
                </c:pt>
                <c:pt idx="795">
                  <c:v>-4.3782768030752646</c:v>
                </c:pt>
                <c:pt idx="796">
                  <c:v>-4.3883455525955819</c:v>
                </c:pt>
                <c:pt idx="797">
                  <c:v>-4.3984143120740926</c:v>
                </c:pt>
                <c:pt idx="798">
                  <c:v>-4.4084830815105391</c:v>
                </c:pt>
                <c:pt idx="799">
                  <c:v>-4.4185518609046639</c:v>
                </c:pt>
                <c:pt idx="800">
                  <c:v>-4.4286206502562084</c:v>
                </c:pt>
                <c:pt idx="801">
                  <c:v>-4.4386894495649143</c:v>
                </c:pt>
                <c:pt idx="802">
                  <c:v>-4.4487582588305239</c:v>
                </c:pt>
                <c:pt idx="803">
                  <c:v>-4.4588270780527788</c:v>
                </c:pt>
                <c:pt idx="804">
                  <c:v>-4.4688959072314214</c:v>
                </c:pt>
                <c:pt idx="805">
                  <c:v>-4.4789647463661932</c:v>
                </c:pt>
                <c:pt idx="806">
                  <c:v>-4.4890335954568368</c:v>
                </c:pt>
                <c:pt idx="807">
                  <c:v>-4.4991024545030935</c:v>
                </c:pt>
                <c:pt idx="808">
                  <c:v>-4.509171323504706</c:v>
                </c:pt>
                <c:pt idx="809">
                  <c:v>-4.5192402024614156</c:v>
                </c:pt>
                <c:pt idx="810">
                  <c:v>-4.5293090913729648</c:v>
                </c:pt>
                <c:pt idx="811">
                  <c:v>-4.5393779902390952</c:v>
                </c:pt>
                <c:pt idx="812">
                  <c:v>-4.5494468990595491</c:v>
                </c:pt>
                <c:pt idx="813">
                  <c:v>-4.5595158178340691</c:v>
                </c:pt>
                <c:pt idx="814">
                  <c:v>-4.5695847465623967</c:v>
                </c:pt>
                <c:pt idx="815">
                  <c:v>-4.5796536852442733</c:v>
                </c:pt>
                <c:pt idx="816">
                  <c:v>-4.5897226338794415</c:v>
                </c:pt>
                <c:pt idx="817">
                  <c:v>-4.5997915924676436</c:v>
                </c:pt>
                <c:pt idx="818">
                  <c:v>-4.6098605610086212</c:v>
                </c:pt>
                <c:pt idx="819">
                  <c:v>-4.6199295395021158</c:v>
                </c:pt>
                <c:pt idx="820">
                  <c:v>-4.6299985279478708</c:v>
                </c:pt>
                <c:pt idx="821">
                  <c:v>-4.6400675263456268</c:v>
                </c:pt>
                <c:pt idx="822">
                  <c:v>-4.6501365346951271</c:v>
                </c:pt>
                <c:pt idx="823">
                  <c:v>-4.6602055529961124</c:v>
                </c:pt>
                <c:pt idx="824">
                  <c:v>-4.670274581248326</c:v>
                </c:pt>
                <c:pt idx="825">
                  <c:v>-4.6803436194515093</c:v>
                </c:pt>
                <c:pt idx="826">
                  <c:v>-4.690412667605405</c:v>
                </c:pt>
                <c:pt idx="827">
                  <c:v>-4.7004817257097544</c:v>
                </c:pt>
                <c:pt idx="828">
                  <c:v>-4.7105507937643001</c:v>
                </c:pt>
                <c:pt idx="829">
                  <c:v>-4.7206198717687835</c:v>
                </c:pt>
                <c:pt idx="830">
                  <c:v>-4.7306889597229471</c:v>
                </c:pt>
                <c:pt idx="831">
                  <c:v>-4.7407580576265334</c:v>
                </c:pt>
                <c:pt idx="832">
                  <c:v>-4.7508271654792837</c:v>
                </c:pt>
                <c:pt idx="833">
                  <c:v>-4.7608962832809407</c:v>
                </c:pt>
                <c:pt idx="834">
                  <c:v>-4.7709654110312458</c:v>
                </c:pt>
                <c:pt idx="835">
                  <c:v>-4.7810345487299415</c:v>
                </c:pt>
                <c:pt idx="836">
                  <c:v>-4.7911036963767701</c:v>
                </c:pt>
                <c:pt idx="837">
                  <c:v>-4.8011728539714733</c:v>
                </c:pt>
                <c:pt idx="838">
                  <c:v>-4.8112420215137934</c:v>
                </c:pt>
                <c:pt idx="839">
                  <c:v>-4.821311199003472</c:v>
                </c:pt>
                <c:pt idx="840">
                  <c:v>-4.8313803864402525</c:v>
                </c:pt>
                <c:pt idx="841">
                  <c:v>-4.8414495838238754</c:v>
                </c:pt>
                <c:pt idx="842">
                  <c:v>-4.851518791154084</c:v>
                </c:pt>
                <c:pt idx="843">
                  <c:v>-4.86158800843062</c:v>
                </c:pt>
                <c:pt idx="844">
                  <c:v>-4.8716572356532257</c:v>
                </c:pt>
                <c:pt idx="845">
                  <c:v>-4.8817264728216427</c:v>
                </c:pt>
                <c:pt idx="846">
                  <c:v>-4.8917957199356135</c:v>
                </c:pt>
                <c:pt idx="847">
                  <c:v>-4.9018649769948803</c:v>
                </c:pt>
                <c:pt idx="848">
                  <c:v>-4.9119342439991858</c:v>
                </c:pt>
                <c:pt idx="849">
                  <c:v>-4.9220035209482713</c:v>
                </c:pt>
                <c:pt idx="850">
                  <c:v>-4.9320728078418794</c:v>
                </c:pt>
                <c:pt idx="851">
                  <c:v>-4.9421421046797516</c:v>
                </c:pt>
                <c:pt idx="852">
                  <c:v>-4.9522114114616302</c:v>
                </c:pt>
                <c:pt idx="853">
                  <c:v>-4.9622807281872578</c:v>
                </c:pt>
                <c:pt idx="854">
                  <c:v>-4.9723500548563768</c:v>
                </c:pt>
                <c:pt idx="855">
                  <c:v>-4.9824193914687287</c:v>
                </c:pt>
                <c:pt idx="856">
                  <c:v>-4.9924887380240559</c:v>
                </c:pt>
                <c:pt idx="857">
                  <c:v>-5.0025580945221009</c:v>
                </c:pt>
                <c:pt idx="858">
                  <c:v>-5.0126274609626051</c:v>
                </c:pt>
                <c:pt idx="859">
                  <c:v>-5.022696837345312</c:v>
                </c:pt>
                <c:pt idx="860">
                  <c:v>-5.0327662236699631</c:v>
                </c:pt>
                <c:pt idx="861">
                  <c:v>-5.0428356199362998</c:v>
                </c:pt>
                <c:pt idx="862">
                  <c:v>-5.0529050261440647</c:v>
                </c:pt>
                <c:pt idx="863">
                  <c:v>-5.062974442293001</c:v>
                </c:pt>
                <c:pt idx="864">
                  <c:v>-5.0730438683828494</c:v>
                </c:pt>
                <c:pt idx="865">
                  <c:v>-5.0831133044133532</c:v>
                </c:pt>
                <c:pt idx="866">
                  <c:v>-5.0931827503842539</c:v>
                </c:pt>
                <c:pt idx="867">
                  <c:v>-5.1032522062952941</c:v>
                </c:pt>
                <c:pt idx="868">
                  <c:v>-5.113321672146216</c:v>
                </c:pt>
                <c:pt idx="869">
                  <c:v>-5.1233911479367622</c:v>
                </c:pt>
                <c:pt idx="870">
                  <c:v>-5.1334606336666742</c:v>
                </c:pt>
                <c:pt idx="871">
                  <c:v>-5.1435301293356943</c:v>
                </c:pt>
                <c:pt idx="872">
                  <c:v>-5.1535996349435651</c:v>
                </c:pt>
                <c:pt idx="873">
                  <c:v>-5.1636691504900289</c:v>
                </c:pt>
                <c:pt idx="874">
                  <c:v>-5.1737386759748274</c:v>
                </c:pt>
                <c:pt idx="875">
                  <c:v>-5.1838082113977038</c:v>
                </c:pt>
                <c:pt idx="876">
                  <c:v>-5.1938777567583996</c:v>
                </c:pt>
                <c:pt idx="877">
                  <c:v>-5.2039473120566573</c:v>
                </c:pt>
                <c:pt idx="878">
                  <c:v>-5.2140168772922184</c:v>
                </c:pt>
                <c:pt idx="879">
                  <c:v>-5.2240864524648263</c:v>
                </c:pt>
                <c:pt idx="880">
                  <c:v>-5.2341560375742224</c:v>
                </c:pt>
                <c:pt idx="881">
                  <c:v>-5.2442256326201493</c:v>
                </c:pt>
                <c:pt idx="882">
                  <c:v>-5.2542952376023493</c:v>
                </c:pt>
                <c:pt idx="883">
                  <c:v>-5.2643648525205649</c:v>
                </c:pt>
                <c:pt idx="884">
                  <c:v>-5.2744344773745375</c:v>
                </c:pt>
                <c:pt idx="885">
                  <c:v>-5.2845041121640097</c:v>
                </c:pt>
                <c:pt idx="886">
                  <c:v>-5.2945737568887248</c:v>
                </c:pt>
                <c:pt idx="887">
                  <c:v>-5.3046434115484242</c:v>
                </c:pt>
                <c:pt idx="888">
                  <c:v>-5.3147130761428505</c:v>
                </c:pt>
                <c:pt idx="889">
                  <c:v>-5.3247827506717451</c:v>
                </c:pt>
                <c:pt idx="890">
                  <c:v>-5.3348524351348514</c:v>
                </c:pt>
                <c:pt idx="891">
                  <c:v>-5.3449221295319109</c:v>
                </c:pt>
                <c:pt idx="892">
                  <c:v>-5.354991833862667</c:v>
                </c:pt>
                <c:pt idx="893">
                  <c:v>-5.3650615481268611</c:v>
                </c:pt>
                <c:pt idx="894">
                  <c:v>-5.3751312723242357</c:v>
                </c:pt>
                <c:pt idx="895">
                  <c:v>-5.3852010064545333</c:v>
                </c:pt>
                <c:pt idx="896">
                  <c:v>-5.3952707505174962</c:v>
                </c:pt>
                <c:pt idx="897">
                  <c:v>-5.405340504512866</c:v>
                </c:pt>
                <c:pt idx="898">
                  <c:v>-5.415410268440386</c:v>
                </c:pt>
                <c:pt idx="899">
                  <c:v>-5.4254800422997977</c:v>
                </c:pt>
                <c:pt idx="900">
                  <c:v>-5.4355498260908437</c:v>
                </c:pt>
                <c:pt idx="901">
                  <c:v>-5.4456196198132671</c:v>
                </c:pt>
                <c:pt idx="902">
                  <c:v>-5.4556894234668096</c:v>
                </c:pt>
                <c:pt idx="903">
                  <c:v>-5.4657592370512136</c:v>
                </c:pt>
                <c:pt idx="904">
                  <c:v>-5.4758290605662214</c:v>
                </c:pt>
                <c:pt idx="905">
                  <c:v>-5.4858988940115756</c:v>
                </c:pt>
                <c:pt idx="906">
                  <c:v>-5.4959687373870176</c:v>
                </c:pt>
                <c:pt idx="907">
                  <c:v>-5.5060385906922908</c:v>
                </c:pt>
                <c:pt idx="908">
                  <c:v>-5.5161084539271377</c:v>
                </c:pt>
                <c:pt idx="909">
                  <c:v>-5.5261783270912996</c:v>
                </c:pt>
                <c:pt idx="910">
                  <c:v>-5.5362482101845201</c:v>
                </c:pt>
                <c:pt idx="911">
                  <c:v>-5.5463181032065405</c:v>
                </c:pt>
                <c:pt idx="912">
                  <c:v>-5.5563880061571043</c:v>
                </c:pt>
                <c:pt idx="913">
                  <c:v>-5.5664579190359529</c:v>
                </c:pt>
                <c:pt idx="914">
                  <c:v>-5.5765278418428288</c:v>
                </c:pt>
                <c:pt idx="915">
                  <c:v>-5.5865977745774744</c:v>
                </c:pt>
                <c:pt idx="916">
                  <c:v>-5.5966677172396331</c:v>
                </c:pt>
                <c:pt idx="917">
                  <c:v>-5.6067376698290463</c:v>
                </c:pt>
                <c:pt idx="918">
                  <c:v>-5.6168076323454565</c:v>
                </c:pt>
                <c:pt idx="919">
                  <c:v>-5.6268776047886062</c:v>
                </c:pt>
                <c:pt idx="920">
                  <c:v>-5.6369475871582377</c:v>
                </c:pt>
                <c:pt idx="921">
                  <c:v>-5.6470175794540935</c:v>
                </c:pt>
                <c:pt idx="922">
                  <c:v>-5.6570875816759161</c:v>
                </c:pt>
                <c:pt idx="923">
                  <c:v>-5.6671575938234477</c:v>
                </c:pt>
                <c:pt idx="924">
                  <c:v>-5.677227615896431</c:v>
                </c:pt>
                <c:pt idx="925">
                  <c:v>-5.6872976478946082</c:v>
                </c:pt>
                <c:pt idx="926">
                  <c:v>-5.6973676898177219</c:v>
                </c:pt>
                <c:pt idx="927">
                  <c:v>-5.7074377416655144</c:v>
                </c:pt>
                <c:pt idx="928">
                  <c:v>-5.7175078034377282</c:v>
                </c:pt>
                <c:pt idx="929">
                  <c:v>-5.7275778751341058</c:v>
                </c:pt>
                <c:pt idx="930">
                  <c:v>-5.7376479567543894</c:v>
                </c:pt>
                <c:pt idx="931">
                  <c:v>-5.7477180482983217</c:v>
                </c:pt>
                <c:pt idx="932">
                  <c:v>-5.7577881497656458</c:v>
                </c:pt>
                <c:pt idx="933">
                  <c:v>-5.7678582611561033</c:v>
                </c:pt>
                <c:pt idx="934">
                  <c:v>-5.7779283824694367</c:v>
                </c:pt>
                <c:pt idx="935">
                  <c:v>-5.7879985137053884</c:v>
                </c:pt>
                <c:pt idx="936">
                  <c:v>-5.7980686548637008</c:v>
                </c:pt>
                <c:pt idx="937">
                  <c:v>-5.8081388059441172</c:v>
                </c:pt>
                <c:pt idx="938">
                  <c:v>-5.8182089669463792</c:v>
                </c:pt>
                <c:pt idx="939">
                  <c:v>-5.8282791378702301</c:v>
                </c:pt>
                <c:pt idx="940">
                  <c:v>-5.8383493187154114</c:v>
                </c:pt>
                <c:pt idx="941">
                  <c:v>-5.8484195094816664</c:v>
                </c:pt>
                <c:pt idx="942">
                  <c:v>-5.8584897101687368</c:v>
                </c:pt>
                <c:pt idx="943">
                  <c:v>-5.8685599207763657</c:v>
                </c:pt>
                <c:pt idx="944">
                  <c:v>-5.8786301413042956</c:v>
                </c:pt>
                <c:pt idx="945">
                  <c:v>-5.888700371752269</c:v>
                </c:pt>
                <c:pt idx="946">
                  <c:v>-5.8987706121200283</c:v>
                </c:pt>
                <c:pt idx="947">
                  <c:v>-5.9088408624073159</c:v>
                </c:pt>
                <c:pt idx="948">
                  <c:v>-5.9189111226138742</c:v>
                </c:pt>
                <c:pt idx="949">
                  <c:v>-5.9289813927394457</c:v>
                </c:pt>
                <c:pt idx="950">
                  <c:v>-5.9390516727837728</c:v>
                </c:pt>
                <c:pt idx="951">
                  <c:v>-5.9491219627465988</c:v>
                </c:pt>
                <c:pt idx="952">
                  <c:v>-5.9591922626276652</c:v>
                </c:pt>
                <c:pt idx="953">
                  <c:v>-5.9692625724267154</c:v>
                </c:pt>
                <c:pt idx="954">
                  <c:v>-5.9793328921434918</c:v>
                </c:pt>
                <c:pt idx="955">
                  <c:v>-5.9894032217777369</c:v>
                </c:pt>
                <c:pt idx="956">
                  <c:v>-5.999473561329193</c:v>
                </c:pt>
                <c:pt idx="957">
                  <c:v>-6.0095439107976025</c:v>
                </c:pt>
                <c:pt idx="958">
                  <c:v>-6.019614270182708</c:v>
                </c:pt>
                <c:pt idx="959">
                  <c:v>-6.0296846394842527</c:v>
                </c:pt>
                <c:pt idx="960">
                  <c:v>-6.0397550187019782</c:v>
                </c:pt>
                <c:pt idx="961">
                  <c:v>-6.0498254078356277</c:v>
                </c:pt>
                <c:pt idx="962">
                  <c:v>-6.0598958068849438</c:v>
                </c:pt>
                <c:pt idx="963">
                  <c:v>-6.0699662158496688</c:v>
                </c:pt>
                <c:pt idx="964">
                  <c:v>-6.0800366347295451</c:v>
                </c:pt>
                <c:pt idx="965">
                  <c:v>-6.0901070635243162</c:v>
                </c:pt>
                <c:pt idx="966">
                  <c:v>-6.1001775022337235</c:v>
                </c:pt>
                <c:pt idx="967">
                  <c:v>-6.1102479508575103</c:v>
                </c:pt>
                <c:pt idx="968">
                  <c:v>-6.120318409395419</c:v>
                </c:pt>
                <c:pt idx="969">
                  <c:v>-6.1303888778471922</c:v>
                </c:pt>
                <c:pt idx="970">
                  <c:v>-6.1404593562125722</c:v>
                </c:pt>
                <c:pt idx="971">
                  <c:v>-6.1505298444913024</c:v>
                </c:pt>
                <c:pt idx="972">
                  <c:v>-6.1606003426831251</c:v>
                </c:pt>
                <c:pt idx="973">
                  <c:v>-6.1706708507877819</c:v>
                </c:pt>
                <c:pt idx="974">
                  <c:v>-6.180741368805017</c:v>
                </c:pt>
                <c:pt idx="975">
                  <c:v>-6.190811896734572</c:v>
                </c:pt>
                <c:pt idx="976">
                  <c:v>-6.2008824345761893</c:v>
                </c:pt>
                <c:pt idx="977">
                  <c:v>-6.2109529823296121</c:v>
                </c:pt>
                <c:pt idx="978">
                  <c:v>-6.221023539994583</c:v>
                </c:pt>
                <c:pt idx="979">
                  <c:v>-6.2310941075708444</c:v>
                </c:pt>
                <c:pt idx="980">
                  <c:v>-6.2411646850581395</c:v>
                </c:pt>
                <c:pt idx="981">
                  <c:v>-6.2512352724562099</c:v>
                </c:pt>
                <c:pt idx="982">
                  <c:v>-6.261305869764799</c:v>
                </c:pt>
                <c:pt idx="983">
                  <c:v>-6.2713764769836491</c:v>
                </c:pt>
                <c:pt idx="984">
                  <c:v>-6.2814470941125036</c:v>
                </c:pt>
                <c:pt idx="985">
                  <c:v>-6.291517721151104</c:v>
                </c:pt>
                <c:pt idx="986">
                  <c:v>-6.3015883580991936</c:v>
                </c:pt>
                <c:pt idx="987">
                  <c:v>-6.3116590049565149</c:v>
                </c:pt>
                <c:pt idx="988">
                  <c:v>-6.3217296617228111</c:v>
                </c:pt>
                <c:pt idx="989">
                  <c:v>-6.3318003283978239</c:v>
                </c:pt>
                <c:pt idx="990">
                  <c:v>-6.3418710049812965</c:v>
                </c:pt>
                <c:pt idx="991">
                  <c:v>-6.3519416914729723</c:v>
                </c:pt>
                <c:pt idx="992">
                  <c:v>-6.3620123878725927</c:v>
                </c:pt>
                <c:pt idx="993">
                  <c:v>-6.3720830941799012</c:v>
                </c:pt>
                <c:pt idx="994">
                  <c:v>-6.38215381039464</c:v>
                </c:pt>
                <c:pt idx="995">
                  <c:v>-6.3922245365165518</c:v>
                </c:pt>
                <c:pt idx="996">
                  <c:v>-6.4022952725453797</c:v>
                </c:pt>
                <c:pt idx="997">
                  <c:v>-6.4123660184808662</c:v>
                </c:pt>
                <c:pt idx="998">
                  <c:v>-6.4224367743227537</c:v>
                </c:pt>
                <c:pt idx="999">
                  <c:v>-6.4325075400707856</c:v>
                </c:pt>
                <c:pt idx="1000">
                  <c:v>-6.4425783157247043</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133.2454606677656</c:v>
                </c:pt>
                <c:pt idx="1">
                  <c:v>133.63485164767908</c:v>
                </c:pt>
                <c:pt idx="2">
                  <c:v>134.02374828581628</c:v>
                </c:pt>
                <c:pt idx="3">
                  <c:v>134.41215222099689</c:v>
                </c:pt>
                <c:pt idx="4">
                  <c:v>134.80006508436168</c:v>
                </c:pt>
                <c:pt idx="5">
                  <c:v>135.18748849942176</c:v>
                </c:pt>
                <c:pt idx="6">
                  <c:v>135.57442408210733</c:v>
                </c:pt>
                <c:pt idx="7">
                  <c:v>135.9608734408161</c:v>
                </c:pt>
                <c:pt idx="8">
                  <c:v>136.3468381764614</c:v>
                </c:pt>
                <c:pt idx="9">
                  <c:v>136.73231988251976</c:v>
                </c:pt>
                <c:pt idx="10">
                  <c:v>137.11732014507825</c:v>
                </c:pt>
                <c:pt idx="11">
                  <c:v>137.50184053860562</c:v>
                </c:pt>
                <c:pt idx="12">
                  <c:v>137.88588262180716</c:v>
                </c:pt>
                <c:pt idx="13">
                  <c:v>138.26944794211943</c:v>
                </c:pt>
                <c:pt idx="14">
                  <c:v>138.65253804011837</c:v>
                </c:pt>
                <c:pt idx="15">
                  <c:v>139.03515444956045</c:v>
                </c:pt>
                <c:pt idx="16">
                  <c:v>139.4172986974234</c:v>
                </c:pt>
                <c:pt idx="17">
                  <c:v>139.79897230394678</c:v>
                </c:pt>
                <c:pt idx="18">
                  <c:v>140.18017678267211</c:v>
                </c:pt>
                <c:pt idx="19">
                  <c:v>140.5609136404828</c:v>
                </c:pt>
                <c:pt idx="20">
                  <c:v>140.94118437764374</c:v>
                </c:pt>
                <c:pt idx="21">
                  <c:v>141.32099048999353</c:v>
                </c:pt>
                <c:pt idx="22">
                  <c:v>141.70033347109592</c:v>
                </c:pt>
                <c:pt idx="23">
                  <c:v>142.0792148100418</c:v>
                </c:pt>
                <c:pt idx="24">
                  <c:v>142.45763598929292</c:v>
                </c:pt>
                <c:pt idx="25">
                  <c:v>142.83559848472188</c:v>
                </c:pt>
                <c:pt idx="26">
                  <c:v>143.21310376565216</c:v>
                </c:pt>
                <c:pt idx="27">
                  <c:v>143.59015329489776</c:v>
                </c:pt>
                <c:pt idx="28">
                  <c:v>143.96674852880236</c:v>
                </c:pt>
                <c:pt idx="29">
                  <c:v>144.34289091727842</c:v>
                </c:pt>
                <c:pt idx="30">
                  <c:v>144.71858190384594</c:v>
                </c:pt>
                <c:pt idx="31">
                  <c:v>145.09382292567079</c:v>
                </c:pt>
                <c:pt idx="32">
                  <c:v>145.46861541360283</c:v>
                </c:pt>
                <c:pt idx="33">
                  <c:v>145.84296079221389</c:v>
                </c:pt>
                <c:pt idx="34">
                  <c:v>146.21686047983513</c:v>
                </c:pt>
                <c:pt idx="35">
                  <c:v>146.59031588859455</c:v>
                </c:pt>
                <c:pt idx="36">
                  <c:v>146.96332842445381</c:v>
                </c:pt>
                <c:pt idx="37">
                  <c:v>147.33589948724509</c:v>
                </c:pt>
                <c:pt idx="38">
                  <c:v>147.7080304707074</c:v>
                </c:pt>
                <c:pt idx="39">
                  <c:v>148.07972276252295</c:v>
                </c:pt>
                <c:pt idx="40">
                  <c:v>148.45097774435288</c:v>
                </c:pt>
                <c:pt idx="41">
                  <c:v>148.82179679187306</c:v>
                </c:pt>
                <c:pt idx="42">
                  <c:v>149.19218127480937</c:v>
                </c:pt>
                <c:pt idx="43">
                  <c:v>149.5621325569729</c:v>
                </c:pt>
                <c:pt idx="44">
                  <c:v>149.93165199629476</c:v>
                </c:pt>
                <c:pt idx="45">
                  <c:v>150.30074094486073</c:v>
                </c:pt>
                <c:pt idx="46">
                  <c:v>150.66940074894558</c:v>
                </c:pt>
                <c:pt idx="47">
                  <c:v>151.03763274904716</c:v>
                </c:pt>
                <c:pt idx="48">
                  <c:v>151.40543827992036</c:v>
                </c:pt>
                <c:pt idx="49">
                  <c:v>151.77281867061058</c:v>
                </c:pt>
                <c:pt idx="50">
                  <c:v>152.13977524448711</c:v>
                </c:pt>
                <c:pt idx="51">
                  <c:v>152.50630931927637</c:v>
                </c:pt>
                <c:pt idx="52">
                  <c:v>152.87242220709464</c:v>
                </c:pt>
                <c:pt idx="53">
                  <c:v>153.23811521448076</c:v>
                </c:pt>
                <c:pt idx="54">
                  <c:v>153.60338964242851</c:v>
                </c:pt>
                <c:pt idx="55">
                  <c:v>153.96824678641877</c:v>
                </c:pt>
                <c:pt idx="56">
                  <c:v>154.33268793645149</c:v>
                </c:pt>
                <c:pt idx="57">
                  <c:v>154.69671437707731</c:v>
                </c:pt>
                <c:pt idx="58">
                  <c:v>155.06032738742914</c:v>
                </c:pt>
                <c:pt idx="59">
                  <c:v>155.42352824125328</c:v>
                </c:pt>
                <c:pt idx="60">
                  <c:v>155.78631820694056</c:v>
                </c:pt>
                <c:pt idx="61">
                  <c:v>156.14869854755702</c:v>
                </c:pt>
                <c:pt idx="62">
                  <c:v>156.51067052087456</c:v>
                </c:pt>
                <c:pt idx="63">
                  <c:v>156.87223537940125</c:v>
                </c:pt>
                <c:pt idx="64">
                  <c:v>157.2333943704115</c:v>
                </c:pt>
                <c:pt idx="65">
                  <c:v>157.59414873597601</c:v>
                </c:pt>
                <c:pt idx="66">
                  <c:v>157.95449971299141</c:v>
                </c:pt>
                <c:pt idx="67">
                  <c:v>158.31444853320974</c:v>
                </c:pt>
                <c:pt idx="68">
                  <c:v>158.67399642326785</c:v>
                </c:pt>
                <c:pt idx="69">
                  <c:v>159.03314460471637</c:v>
                </c:pt>
                <c:pt idx="70">
                  <c:v>159.39189429404863</c:v>
                </c:pt>
                <c:pt idx="71">
                  <c:v>159.7502467027293</c:v>
                </c:pt>
                <c:pt idx="72">
                  <c:v>160.10820303722292</c:v>
                </c:pt>
                <c:pt idx="73">
                  <c:v>160.46576449902207</c:v>
                </c:pt>
                <c:pt idx="74">
                  <c:v>160.82293228467549</c:v>
                </c:pt>
                <c:pt idx="75">
                  <c:v>161.17970758581595</c:v>
                </c:pt>
                <c:pt idx="76">
                  <c:v>161.53609158918789</c:v>
                </c:pt>
                <c:pt idx="77">
                  <c:v>161.89208547667494</c:v>
                </c:pt>
                <c:pt idx="78">
                  <c:v>162.24769042532711</c:v>
                </c:pt>
                <c:pt idx="79">
                  <c:v>162.602907607388</c:v>
                </c:pt>
                <c:pt idx="80">
                  <c:v>162.95773819032163</c:v>
                </c:pt>
                <c:pt idx="81">
                  <c:v>163.31218333683918</c:v>
                </c:pt>
                <c:pt idx="82">
                  <c:v>163.6662442049255</c:v>
                </c:pt>
                <c:pt idx="83">
                  <c:v>164.01992194786544</c:v>
                </c:pt>
                <c:pt idx="84">
                  <c:v>164.37321771427006</c:v>
                </c:pt>
                <c:pt idx="85">
                  <c:v>164.72613264810258</c:v>
                </c:pt>
                <c:pt idx="86">
                  <c:v>165.07866788870413</c:v>
                </c:pt>
                <c:pt idx="87">
                  <c:v>165.43082457081948</c:v>
                </c:pt>
                <c:pt idx="88">
                  <c:v>165.78260382462238</c:v>
                </c:pt>
                <c:pt idx="89">
                  <c:v>166.13400677574089</c:v>
                </c:pt>
                <c:pt idx="90">
                  <c:v>166.48503454528236</c:v>
                </c:pt>
                <c:pt idx="91">
                  <c:v>166.83568824985855</c:v>
                </c:pt>
                <c:pt idx="92">
                  <c:v>167.1859690016102</c:v>
                </c:pt>
                <c:pt idx="93">
                  <c:v>167.53587790823167</c:v>
                </c:pt>
                <c:pt idx="94">
                  <c:v>167.88541607299533</c:v>
                </c:pt>
                <c:pt idx="95">
                  <c:v>168.23458459477584</c:v>
                </c:pt>
                <c:pt idx="96">
                  <c:v>168.58338456807422</c:v>
                </c:pt>
                <c:pt idx="97">
                  <c:v>168.93181708304172</c:v>
                </c:pt>
                <c:pt idx="98">
                  <c:v>169.27988322550362</c:v>
                </c:pt>
                <c:pt idx="99">
                  <c:v>169.62758407698274</c:v>
                </c:pt>
                <c:pt idx="100">
                  <c:v>169.97492071472297</c:v>
                </c:pt>
                <c:pt idx="101">
                  <c:v>173.428338445321</c:v>
                </c:pt>
                <c:pt idx="102">
                  <c:v>176.84602514554754</c:v>
                </c:pt>
                <c:pt idx="103">
                  <c:v>180.22901932155963</c:v>
                </c:pt>
                <c:pt idx="104">
                  <c:v>183.57831956728103</c:v>
                </c:pt>
                <c:pt idx="105">
                  <c:v>186.89488665607297</c:v>
                </c:pt>
                <c:pt idx="106">
                  <c:v>190.17964549700625</c:v>
                </c:pt>
                <c:pt idx="107">
                  <c:v>193.43348696615604</c:v>
                </c:pt>
                <c:pt idx="108">
                  <c:v>196.65726962241288</c:v>
                </c:pt>
                <c:pt idx="109">
                  <c:v>199.85182131646738</c:v>
                </c:pt>
                <c:pt idx="110">
                  <c:v>203.01794070087414</c:v>
                </c:pt>
                <c:pt idx="111">
                  <c:v>206.15639864842169</c:v>
                </c:pt>
                <c:pt idx="112">
                  <c:v>209.26793958542305</c:v>
                </c:pt>
                <c:pt idx="113">
                  <c:v>212.35328274598663</c:v>
                </c:pt>
                <c:pt idx="114">
                  <c:v>215.4131233528262</c:v>
                </c:pt>
                <c:pt idx="115">
                  <c:v>218.44813372971353</c:v>
                </c:pt>
                <c:pt idx="116">
                  <c:v>221.45896435026413</c:v>
                </c:pt>
                <c:pt idx="117">
                  <c:v>224.4462448273714</c:v>
                </c:pt>
                <c:pt idx="118">
                  <c:v>227.41058484726332</c:v>
                </c:pt>
                <c:pt idx="119">
                  <c:v>230.35257505184347</c:v>
                </c:pt>
                <c:pt idx="120">
                  <c:v>233.27278787269591</c:v>
                </c:pt>
                <c:pt idx="121">
                  <c:v>236.17177831987266</c:v>
                </c:pt>
                <c:pt idx="122">
                  <c:v>239.05008472834663</c:v>
                </c:pt>
                <c:pt idx="123">
                  <c:v>241.90822946479534</c:v>
                </c:pt>
                <c:pt idx="124">
                  <c:v>244.74671959718179</c:v>
                </c:pt>
                <c:pt idx="125">
                  <c:v>247.5660475294172</c:v>
                </c:pt>
                <c:pt idx="126">
                  <c:v>250.36669160322174</c:v>
                </c:pt>
                <c:pt idx="127">
                  <c:v>253.14911666914617</c:v>
                </c:pt>
                <c:pt idx="128">
                  <c:v>255.91377462857491</c:v>
                </c:pt>
                <c:pt idx="129">
                  <c:v>258.66110494840041</c:v>
                </c:pt>
                <c:pt idx="130">
                  <c:v>261.39153514993808</c:v>
                </c:pt>
                <c:pt idx="131">
                  <c:v>264.10548127353962</c:v>
                </c:pt>
                <c:pt idx="132">
                  <c:v>266.80334832025841</c:v>
                </c:pt>
                <c:pt idx="133">
                  <c:v>269.48553067182667</c:v>
                </c:pt>
                <c:pt idx="134">
                  <c:v>272.15241249011342</c:v>
                </c:pt>
                <c:pt idx="135">
                  <c:v>274.80436809715098</c:v>
                </c:pt>
                <c:pt idx="136">
                  <c:v>277.4417623367404</c:v>
                </c:pt>
                <c:pt idx="137">
                  <c:v>280.06495091857437</c:v>
                </c:pt>
                <c:pt idx="138">
                  <c:v>282.67428074574946</c:v>
                </c:pt>
                <c:pt idx="139">
                  <c:v>285.27009022647638</c:v>
                </c:pt>
                <c:pt idx="140">
                  <c:v>287.85270957073817</c:v>
                </c:pt>
                <c:pt idx="141">
                  <c:v>290.42246107259052</c:v>
                </c:pt>
                <c:pt idx="142">
                  <c:v>292.97965937874613</c:v>
                </c:pt>
                <c:pt idx="143">
                  <c:v>295.52461174403555</c:v>
                </c:pt>
                <c:pt idx="144">
                  <c:v>298.0576182742891</c:v>
                </c:pt>
                <c:pt idx="145">
                  <c:v>300.57897215714036</c:v>
                </c:pt>
                <c:pt idx="146">
                  <c:v>303.08895988120804</c:v>
                </c:pt>
                <c:pt idx="147">
                  <c:v>305.58786144407168</c:v>
                </c:pt>
                <c:pt idx="148">
                  <c:v>308.07595054941709</c:v>
                </c:pt>
                <c:pt idx="149">
                  <c:v>310.55349479368823</c:v>
                </c:pt>
                <c:pt idx="150">
                  <c:v>313.0207558425447</c:v>
                </c:pt>
                <c:pt idx="151">
                  <c:v>315.47798959738662</c:v>
                </c:pt>
                <c:pt idx="152">
                  <c:v>317.92544635217257</c:v>
                </c:pt>
                <c:pt idx="153">
                  <c:v>320.36337094072019</c:v>
                </c:pt>
                <c:pt idx="154">
                  <c:v>322.79200287464266</c:v>
                </c:pt>
                <c:pt idx="155">
                  <c:v>325.2115764720391</c:v>
                </c:pt>
                <c:pt idx="156">
                  <c:v>327.62232097702002</c:v>
                </c:pt>
                <c:pt idx="157">
                  <c:v>330.02446067011397</c:v>
                </c:pt>
                <c:pt idx="158">
                  <c:v>332.41821496956345</c:v>
                </c:pt>
                <c:pt idx="159">
                  <c:v>334.8037985234825</c:v>
                </c:pt>
                <c:pt idx="160">
                  <c:v>337.18142129280994</c:v>
                </c:pt>
                <c:pt idx="161">
                  <c:v>339.55128862495496</c:v>
                </c:pt>
                <c:pt idx="162">
                  <c:v>341.91360131799314</c:v>
                </c:pt>
                <c:pt idx="163">
                  <c:v>344.26855567523262</c:v>
                </c:pt>
                <c:pt idx="164">
                  <c:v>346.61634354993271</c:v>
                </c:pt>
                <c:pt idx="165">
                  <c:v>348.95715237991828</c:v>
                </c:pt>
                <c:pt idx="166">
                  <c:v>351.29116521179861</c:v>
                </c:pt>
                <c:pt idx="167">
                  <c:v>353.61856071446363</c:v>
                </c:pt>
                <c:pt idx="168">
                  <c:v>355.93951318150101</c:v>
                </c:pt>
                <c:pt idx="169">
                  <c:v>358.25419252215045</c:v>
                </c:pt>
                <c:pt idx="170">
                  <c:v>360.56276424039237</c:v>
                </c:pt>
                <c:pt idx="171">
                  <c:v>362.86538940175757</c:v>
                </c:pt>
                <c:pt idx="172">
                  <c:v>365.16222458744596</c:v>
                </c:pt>
                <c:pt idx="173">
                  <c:v>367.45342183535882</c:v>
                </c:pt>
                <c:pt idx="174">
                  <c:v>369.73912856768516</c:v>
                </c:pt>
                <c:pt idx="175">
                  <c:v>372.01948750474344</c:v>
                </c:pt>
                <c:pt idx="176">
                  <c:v>374.29463656487042</c:v>
                </c:pt>
                <c:pt idx="177">
                  <c:v>376.56470875027333</c:v>
                </c:pt>
                <c:pt idx="178">
                  <c:v>378.8298320189312</c:v>
                </c:pt>
                <c:pt idx="179">
                  <c:v>381.09012914284608</c:v>
                </c:pt>
                <c:pt idx="180">
                  <c:v>383.34571755321491</c:v>
                </c:pt>
                <c:pt idx="181">
                  <c:v>385.59670917342112</c:v>
                </c:pt>
                <c:pt idx="182">
                  <c:v>387.84321024113342</c:v>
                </c:pt>
                <c:pt idx="183">
                  <c:v>390.08532112124556</c:v>
                </c:pt>
                <c:pt idx="184">
                  <c:v>392.32313611189107</c:v>
                </c:pt>
                <c:pt idx="185">
                  <c:v>394.55674324630536</c:v>
                </c:pt>
                <c:pt idx="186">
                  <c:v>396.78622409386674</c:v>
                </c:pt>
                <c:pt idx="187">
                  <c:v>399.01165356419853</c:v>
                </c:pt>
                <c:pt idx="188">
                  <c:v>401.23309971871964</c:v>
                </c:pt>
                <c:pt idx="189">
                  <c:v>403.45062359444984</c:v>
                </c:pt>
                <c:pt idx="190">
                  <c:v>405.66427904515854</c:v>
                </c:pt>
                <c:pt idx="191">
                  <c:v>407.87411260504962</c:v>
                </c:pt>
                <c:pt idx="192">
                  <c:v>410.08016338005513</c:v>
                </c:pt>
                <c:pt idx="193">
                  <c:v>412.28246297144358</c:v>
                </c:pt>
                <c:pt idx="194">
                  <c:v>414.48103543582175</c:v>
                </c:pt>
                <c:pt idx="195">
                  <c:v>416.67589728473962</c:v>
                </c:pt>
                <c:pt idx="196">
                  <c:v>418.86705752603143</c:v>
                </c:pt>
                <c:pt idx="197">
                  <c:v>421.05451774780693</c:v>
                </c:pt>
                <c:pt idx="198">
                  <c:v>423.23827224472132</c:v>
                </c:pt>
                <c:pt idx="199">
                  <c:v>425.41830818488847</c:v>
                </c:pt>
                <c:pt idx="200">
                  <c:v>427.59460581464407</c:v>
                </c:pt>
                <c:pt idx="201">
                  <c:v>429.76713869738444</c:v>
                </c:pt>
                <c:pt idx="202">
                  <c:v>431.93587398195729</c:v>
                </c:pt>
                <c:pt idx="203">
                  <c:v>434.10077269558883</c:v>
                </c:pt>
                <c:pt idx="204">
                  <c:v>436.26179005610123</c:v>
                </c:pt>
                <c:pt idx="205">
                  <c:v>438.418875798187</c:v>
                </c:pt>
                <c:pt idx="206">
                  <c:v>440.57197450872701</c:v>
                </c:pt>
                <c:pt idx="207">
                  <c:v>442.72102596652019</c:v>
                </c:pt>
                <c:pt idx="208">
                  <c:v>444.86596548228965</c:v>
                </c:pt>
                <c:pt idx="209">
                  <c:v>447.00672423539038</c:v>
                </c:pt>
                <c:pt idx="210">
                  <c:v>449.14322960423112</c:v>
                </c:pt>
                <c:pt idx="211">
                  <c:v>451.27540548800124</c:v>
                </c:pt>
                <c:pt idx="212">
                  <c:v>453.40317261783616</c:v>
                </c:pt>
                <c:pt idx="213">
                  <c:v>455.52644885605088</c:v>
                </c:pt>
                <c:pt idx="214">
                  <c:v>457.64514948250309</c:v>
                </c:pt>
                <c:pt idx="215">
                  <c:v>459.75918746751876</c:v>
                </c:pt>
                <c:pt idx="216">
                  <c:v>461.86847373112073</c:v>
                </c:pt>
                <c:pt idx="217">
                  <c:v>463.97291738854898</c:v>
                </c:pt>
                <c:pt idx="218">
                  <c:v>466.0724259822573</c:v>
                </c:pt>
                <c:pt idx="219">
                  <c:v>468.16690570071955</c:v>
                </c:pt>
                <c:pt idx="220">
                  <c:v>470.25626158448659</c:v>
                </c:pt>
                <c:pt idx="221">
                  <c:v>472.34039772001171</c:v>
                </c:pt>
                <c:pt idx="222">
                  <c:v>474.41921742180944</c:v>
                </c:pt>
                <c:pt idx="223">
                  <c:v>476.49262340353999</c:v>
                </c:pt>
                <c:pt idx="224">
                  <c:v>478.56051793862025</c:v>
                </c:pt>
                <c:pt idx="225">
                  <c:v>480.6228030109591</c:v>
                </c:pt>
                <c:pt idx="226">
                  <c:v>482.67938045640233</c:v>
                </c:pt>
                <c:pt idx="227">
                  <c:v>484.73015209545127</c:v>
                </c:pt>
                <c:pt idx="228">
                  <c:v>486.77501985779503</c:v>
                </c:pt>
                <c:pt idx="229">
                  <c:v>488.81388589916895</c:v>
                </c:pt>
                <c:pt idx="230">
                  <c:v>490.84665271102119</c:v>
                </c:pt>
                <c:pt idx="231">
                  <c:v>492.87322322344068</c:v>
                </c:pt>
                <c:pt idx="232">
                  <c:v>494.89350090176879</c:v>
                </c:pt>
                <c:pt idx="233">
                  <c:v>496.90738983728784</c:v>
                </c:pt>
                <c:pt idx="234">
                  <c:v>498.9147948323519</c:v>
                </c:pt>
                <c:pt idx="235">
                  <c:v>500.91562148029811</c:v>
                </c:pt>
                <c:pt idx="236">
                  <c:v>502.90977624045132</c:v>
                </c:pt>
                <c:pt idx="237">
                  <c:v>504.89716650851108</c:v>
                </c:pt>
                <c:pt idx="238">
                  <c:v>506.87770068258817</c:v>
                </c:pt>
                <c:pt idx="239">
                  <c:v>508.85128822513695</c:v>
                </c:pt>
                <c:pt idx="240">
                  <c:v>510.81783972101118</c:v>
                </c:pt>
                <c:pt idx="241">
                  <c:v>512.77726693185264</c:v>
                </c:pt>
                <c:pt idx="242">
                  <c:v>514.7294828470076</c:v>
                </c:pt>
                <c:pt idx="243">
                  <c:v>516.67440173114937</c:v>
                </c:pt>
                <c:pt idx="244">
                  <c:v>518.61193916877289</c:v>
                </c:pt>
                <c:pt idx="245">
                  <c:v>520.5420121057158</c:v>
                </c:pt>
                <c:pt idx="246">
                  <c:v>522.46453888784708</c:v>
                </c:pt>
                <c:pt idx="247">
                  <c:v>524.37943929705693</c:v>
                </c:pt>
                <c:pt idx="248">
                  <c:v>526.28663458466951</c:v>
                </c:pt>
                <c:pt idx="249">
                  <c:v>528.18604750239399</c:v>
                </c:pt>
                <c:pt idx="250">
                  <c:v>530.07760233092085</c:v>
                </c:pt>
                <c:pt idx="251">
                  <c:v>531.96122490626317</c:v>
                </c:pt>
                <c:pt idx="252">
                  <c:v>533.83684264393685</c:v>
                </c:pt>
                <c:pt idx="253">
                  <c:v>535.70438456106785</c:v>
                </c:pt>
                <c:pt idx="254">
                  <c:v>537.56378129650921</c:v>
                </c:pt>
                <c:pt idx="255">
                  <c:v>539.4149651290461</c:v>
                </c:pt>
                <c:pt idx="256">
                  <c:v>541.25786999376282</c:v>
                </c:pt>
                <c:pt idx="257">
                  <c:v>543.09243149664189</c:v>
                </c:pt>
                <c:pt idx="258">
                  <c:v>544.91858692746109</c:v>
                </c:pt>
                <c:pt idx="259">
                  <c:v>546.73627527105305</c:v>
                </c:pt>
                <c:pt idx="260">
                  <c:v>548.54543721698633</c:v>
                </c:pt>
                <c:pt idx="261">
                  <c:v>550.34601516772693</c:v>
                </c:pt>
                <c:pt idx="262">
                  <c:v>552.1379532453343</c:v>
                </c:pt>
                <c:pt idx="263">
                  <c:v>553.92119729674641</c:v>
                </c:pt>
                <c:pt idx="264">
                  <c:v>555.69569489770345</c:v>
                </c:pt>
                <c:pt idx="265">
                  <c:v>557.46139535536008</c:v>
                </c:pt>
                <c:pt idx="266">
                  <c:v>559.21824970963416</c:v>
                </c:pt>
                <c:pt idx="267">
                  <c:v>560.96621073333677</c:v>
                </c:pt>
                <c:pt idx="268">
                  <c:v>562.70523293112865</c:v>
                </c:pt>
                <c:pt idx="269">
                  <c:v>564.43527253734635</c:v>
                </c:pt>
                <c:pt idx="270">
                  <c:v>566.15628751273891</c:v>
                </c:pt>
                <c:pt idx="271">
                  <c:v>567.86823754015745</c:v>
                </c:pt>
                <c:pt idx="272">
                  <c:v>569.57108401923506</c:v>
                </c:pt>
                <c:pt idx="273">
                  <c:v>571.26479006009777</c:v>
                </c:pt>
                <c:pt idx="274">
                  <c:v>572.94932047614247</c:v>
                </c:pt>
                <c:pt idx="275">
                  <c:v>574.62464177591971</c:v>
                </c:pt>
                <c:pt idx="276">
                  <c:v>576.29072215415613</c:v>
                </c:pt>
                <c:pt idx="277">
                  <c:v>577.94753148195264</c:v>
                </c:pt>
                <c:pt idx="278">
                  <c:v>579.59504129619131</c:v>
                </c:pt>
                <c:pt idx="279">
                  <c:v>581.23322478818591</c:v>
                </c:pt>
                <c:pt idx="280">
                  <c:v>582.86205679160719</c:v>
                </c:pt>
                <c:pt idx="281">
                  <c:v>584.48151376971668</c:v>
                </c:pt>
                <c:pt idx="282">
                  <c:v>586.09157380193881</c:v>
                </c:pt>
                <c:pt idx="283">
                  <c:v>587.69221656980278</c:v>
                </c:pt>
                <c:pt idx="284">
                  <c:v>589.28342334228455</c:v>
                </c:pt>
                <c:pt idx="285">
                  <c:v>590.86517696057774</c:v>
                </c:pt>
                <c:pt idx="286">
                  <c:v>592.43746182232235</c:v>
                </c:pt>
                <c:pt idx="287">
                  <c:v>594.00026386531954</c:v>
                </c:pt>
                <c:pt idx="288">
                  <c:v>595.55357055076047</c:v>
                </c:pt>
                <c:pt idx="289">
                  <c:v>597.09737084599533</c:v>
                </c:pt>
                <c:pt idx="290">
                  <c:v>598.63165520686994</c:v>
                </c:pt>
                <c:pt idx="291">
                  <c:v>600.15641555965442</c:v>
                </c:pt>
                <c:pt idx="292">
                  <c:v>601.67164528259093</c:v>
                </c:pt>
                <c:pt idx="293">
                  <c:v>603.17733918708348</c:v>
                </c:pt>
                <c:pt idx="294">
                  <c:v>604.67349349855454</c:v>
                </c:pt>
                <c:pt idx="295">
                  <c:v>606.16010583699256</c:v>
                </c:pt>
                <c:pt idx="296">
                  <c:v>607.6371751972124</c:v>
                </c:pt>
                <c:pt idx="297">
                  <c:v>609.10470192885157</c:v>
                </c:pt>
                <c:pt idx="298">
                  <c:v>610.56268771612383</c:v>
                </c:pt>
                <c:pt idx="299">
                  <c:v>612.01113555735208</c:v>
                </c:pt>
                <c:pt idx="300">
                  <c:v>613.45004974430049</c:v>
                </c:pt>
                <c:pt idx="301">
                  <c:v>614.87943584132654</c:v>
                </c:pt>
                <c:pt idx="302">
                  <c:v>616.29930066437248</c:v>
                </c:pt>
                <c:pt idx="303">
                  <c:v>617.70965225981536</c:v>
                </c:pt>
                <c:pt idx="304">
                  <c:v>619.11049988319382</c:v>
                </c:pt>
                <c:pt idx="305">
                  <c:v>620.50185397783059</c:v>
                </c:pt>
                <c:pt idx="306">
                  <c:v>621.88372615336698</c:v>
                </c:pt>
                <c:pt idx="307">
                  <c:v>623.25612916422767</c:v>
                </c:pt>
                <c:pt idx="308">
                  <c:v>624.61907688803058</c:v>
                </c:pt>
                <c:pt idx="309">
                  <c:v>625.97258430395959</c:v>
                </c:pt>
                <c:pt idx="310">
                  <c:v>627.31666747111399</c:v>
                </c:pt>
                <c:pt idx="311">
                  <c:v>628.65134350685059</c:v>
                </c:pt>
                <c:pt idx="312">
                  <c:v>629.97663056513238</c:v>
                </c:pt>
                <c:pt idx="313">
                  <c:v>631.29254781489738</c:v>
                </c:pt>
                <c:pt idx="314">
                  <c:v>632.59911541846191</c:v>
                </c:pt>
                <c:pt idx="315">
                  <c:v>633.89635450997059</c:v>
                </c:pt>
                <c:pt idx="316">
                  <c:v>635.1842871739052</c:v>
                </c:pt>
                <c:pt idx="317">
                  <c:v>636.4629364236655</c:v>
                </c:pt>
                <c:pt idx="318">
                  <c:v>637.73232618023212</c:v>
                </c:pt>
                <c:pt idx="319">
                  <c:v>638.99248125092356</c:v>
                </c:pt>
                <c:pt idx="320">
                  <c:v>640.24342730825708</c:v>
                </c:pt>
                <c:pt idx="321">
                  <c:v>641.48519086892441</c:v>
                </c:pt>
                <c:pt idx="322">
                  <c:v>642.71779927289151</c:v>
                </c:pt>
                <c:pt idx="323">
                  <c:v>643.94128066263113</c:v>
                </c:pt>
                <c:pt idx="324">
                  <c:v>645.15566396249824</c:v>
                </c:pt>
                <c:pt idx="325">
                  <c:v>646.36097885825541</c:v>
                </c:pt>
                <c:pt idx="326">
                  <c:v>647.55725577675662</c:v>
                </c:pt>
                <c:pt idx="327">
                  <c:v>648.74452586579798</c:v>
                </c:pt>
                <c:pt idx="328">
                  <c:v>649.92282097414045</c:v>
                </c:pt>
                <c:pt idx="329">
                  <c:v>651.09217363171376</c:v>
                </c:pt>
                <c:pt idx="330">
                  <c:v>652.25261703000626</c:v>
                </c:pt>
                <c:pt idx="331">
                  <c:v>653.4041850026473</c:v>
                </c:pt>
                <c:pt idx="332">
                  <c:v>654.54691200618777</c:v>
                </c:pt>
                <c:pt idx="333">
                  <c:v>655.68083310108477</c:v>
                </c:pt>
                <c:pt idx="334">
                  <c:v>656.80598393289415</c:v>
                </c:pt>
                <c:pt idx="335">
                  <c:v>657.92240071367644</c:v>
                </c:pt>
                <c:pt idx="336">
                  <c:v>659.03012020362087</c:v>
                </c:pt>
                <c:pt idx="337">
                  <c:v>660.12917969289015</c:v>
                </c:pt>
                <c:pt idx="338">
                  <c:v>661.21961698369125</c:v>
                </c:pt>
                <c:pt idx="339">
                  <c:v>662.3014703725745</c:v>
                </c:pt>
                <c:pt idx="340">
                  <c:v>663.37477863296431</c:v>
                </c:pt>
                <c:pt idx="341">
                  <c:v>664.43958099792519</c:v>
                </c:pt>
                <c:pt idx="342">
                  <c:v>665.49591714316443</c:v>
                </c:pt>
                <c:pt idx="343">
                  <c:v>666.54382717027454</c:v>
                </c:pt>
                <c:pt idx="344">
                  <c:v>667.58335159021681</c:v>
                </c:pt>
                <c:pt idx="345">
                  <c:v>668.61453130704911</c:v>
                </c:pt>
                <c:pt idx="346">
                  <c:v>669.63740760189751</c:v>
                </c:pt>
                <c:pt idx="347">
                  <c:v>670.65202211717474</c:v>
                </c:pt>
                <c:pt idx="348">
                  <c:v>671.65841684104566</c:v>
                </c:pt>
                <c:pt idx="349">
                  <c:v>672.65663409214108</c:v>
                </c:pt>
                <c:pt idx="350">
                  <c:v>673.64671650452021</c:v>
                </c:pt>
                <c:pt idx="351">
                  <c:v>674.6287070128825</c:v>
                </c:pt>
                <c:pt idx="352">
                  <c:v>675.6026488380287</c:v>
                </c:pt>
                <c:pt idx="353">
                  <c:v>676.56858547257207</c:v>
                </c:pt>
                <c:pt idx="354">
                  <c:v>677.52656066689872</c:v>
                </c:pt>
                <c:pt idx="355">
                  <c:v>678.47661841537717</c:v>
                </c:pt>
                <c:pt idx="356">
                  <c:v>679.41880294281702</c:v>
                </c:pt>
                <c:pt idx="357">
                  <c:v>680.35315869117562</c:v>
                </c:pt>
                <c:pt idx="358">
                  <c:v>681.27973030651231</c:v>
                </c:pt>
                <c:pt idx="359">
                  <c:v>682.19856262618919</c:v>
                </c:pt>
                <c:pt idx="360">
                  <c:v>683.10970066631739</c:v>
                </c:pt>
                <c:pt idx="361">
                  <c:v>684.01318960944809</c:v>
                </c:pt>
                <c:pt idx="362">
                  <c:v>684.90907479250632</c:v>
                </c:pt>
                <c:pt idx="363">
                  <c:v>685.79740169496654</c:v>
                </c:pt>
                <c:pt idx="364">
                  <c:v>686.67821592726887</c:v>
                </c:pt>
                <c:pt idx="365">
                  <c:v>687.55156321947334</c:v>
                </c:pt>
                <c:pt idx="366">
                  <c:v>688.41748941015146</c:v>
                </c:pt>
                <c:pt idx="367">
                  <c:v>689.27604043551275</c:v>
                </c:pt>
                <c:pt idx="368">
                  <c:v>690.12726231876445</c:v>
                </c:pt>
                <c:pt idx="369">
                  <c:v>690.97120115970256</c:v>
                </c:pt>
                <c:pt idx="370">
                  <c:v>691.80790312453178</c:v>
                </c:pt>
                <c:pt idx="371">
                  <c:v>692.63741443591266</c:v>
                </c:pt>
                <c:pt idx="372">
                  <c:v>693.45978136323367</c:v>
                </c:pt>
                <c:pt idx="373">
                  <c:v>694.27505021310526</c:v>
                </c:pt>
                <c:pt idx="374">
                  <c:v>695.08326732007458</c:v>
                </c:pt>
                <c:pt idx="375">
                  <c:v>695.88447903755798</c:v>
                </c:pt>
                <c:pt idx="376">
                  <c:v>696.67873172898862</c:v>
                </c:pt>
                <c:pt idx="377">
                  <c:v>697.46607175917711</c:v>
                </c:pt>
                <c:pt idx="378">
                  <c:v>698.24654548588239</c:v>
                </c:pt>
                <c:pt idx="379">
                  <c:v>698.24654548588239</c:v>
                </c:pt>
                <c:pt idx="380">
                  <c:v>698.24654548588239</c:v>
                </c:pt>
                <c:pt idx="381">
                  <c:v>698.24654548588239</c:v>
                </c:pt>
                <c:pt idx="382">
                  <c:v>698.24654548588239</c:v>
                </c:pt>
                <c:pt idx="383">
                  <c:v>698.24654548588239</c:v>
                </c:pt>
                <c:pt idx="384">
                  <c:v>698.24654548588239</c:v>
                </c:pt>
                <c:pt idx="385">
                  <c:v>698.24654548588239</c:v>
                </c:pt>
                <c:pt idx="386">
                  <c:v>698.24654548588239</c:v>
                </c:pt>
                <c:pt idx="387">
                  <c:v>698.24654548588239</c:v>
                </c:pt>
                <c:pt idx="388">
                  <c:v>698.24654548588239</c:v>
                </c:pt>
                <c:pt idx="389">
                  <c:v>698.24654548588239</c:v>
                </c:pt>
                <c:pt idx="390">
                  <c:v>698.24654548588239</c:v>
                </c:pt>
                <c:pt idx="391">
                  <c:v>698.24654548588239</c:v>
                </c:pt>
                <c:pt idx="392">
                  <c:v>698.24654548588239</c:v>
                </c:pt>
                <c:pt idx="393">
                  <c:v>698.24654548588239</c:v>
                </c:pt>
                <c:pt idx="394">
                  <c:v>698.24654548588239</c:v>
                </c:pt>
                <c:pt idx="395">
                  <c:v>698.24654548588239</c:v>
                </c:pt>
                <c:pt idx="396">
                  <c:v>698.24654548588239</c:v>
                </c:pt>
                <c:pt idx="397">
                  <c:v>698.24654548588239</c:v>
                </c:pt>
                <c:pt idx="398">
                  <c:v>698.24654548588239</c:v>
                </c:pt>
                <c:pt idx="399">
                  <c:v>698.24654548588239</c:v>
                </c:pt>
                <c:pt idx="400">
                  <c:v>698.24654548588239</c:v>
                </c:pt>
                <c:pt idx="401">
                  <c:v>698.24654548588239</c:v>
                </c:pt>
                <c:pt idx="402">
                  <c:v>698.24654548588239</c:v>
                </c:pt>
                <c:pt idx="403">
                  <c:v>698.24654548588239</c:v>
                </c:pt>
                <c:pt idx="404">
                  <c:v>698.24654548588239</c:v>
                </c:pt>
                <c:pt idx="405">
                  <c:v>698.24654548588239</c:v>
                </c:pt>
                <c:pt idx="406">
                  <c:v>698.24654548588239</c:v>
                </c:pt>
                <c:pt idx="407">
                  <c:v>698.24654548588239</c:v>
                </c:pt>
                <c:pt idx="408">
                  <c:v>698.24654548588239</c:v>
                </c:pt>
                <c:pt idx="409">
                  <c:v>698.24654548588239</c:v>
                </c:pt>
                <c:pt idx="410">
                  <c:v>698.24654548588239</c:v>
                </c:pt>
                <c:pt idx="411">
                  <c:v>698.24654548588239</c:v>
                </c:pt>
                <c:pt idx="412">
                  <c:v>698.24654548588239</c:v>
                </c:pt>
                <c:pt idx="413">
                  <c:v>698.24654548588239</c:v>
                </c:pt>
                <c:pt idx="414">
                  <c:v>698.24654548588239</c:v>
                </c:pt>
                <c:pt idx="415">
                  <c:v>698.24654548588239</c:v>
                </c:pt>
                <c:pt idx="416">
                  <c:v>698.24654548588239</c:v>
                </c:pt>
                <c:pt idx="417">
                  <c:v>698.24654548588239</c:v>
                </c:pt>
                <c:pt idx="418">
                  <c:v>698.24654548588239</c:v>
                </c:pt>
                <c:pt idx="419">
                  <c:v>698.24654548588239</c:v>
                </c:pt>
                <c:pt idx="420">
                  <c:v>698.24654548588239</c:v>
                </c:pt>
                <c:pt idx="421">
                  <c:v>698.24654548588239</c:v>
                </c:pt>
                <c:pt idx="422">
                  <c:v>698.24654548588239</c:v>
                </c:pt>
                <c:pt idx="423">
                  <c:v>698.24654548588239</c:v>
                </c:pt>
                <c:pt idx="424">
                  <c:v>698.24654548588239</c:v>
                </c:pt>
                <c:pt idx="425">
                  <c:v>698.24654548588239</c:v>
                </c:pt>
                <c:pt idx="426">
                  <c:v>698.24654548588239</c:v>
                </c:pt>
                <c:pt idx="427">
                  <c:v>698.24654548588239</c:v>
                </c:pt>
                <c:pt idx="428">
                  <c:v>698.24654548588239</c:v>
                </c:pt>
                <c:pt idx="429">
                  <c:v>698.24654548588239</c:v>
                </c:pt>
                <c:pt idx="430">
                  <c:v>698.24654548588239</c:v>
                </c:pt>
                <c:pt idx="431">
                  <c:v>698.24654548588239</c:v>
                </c:pt>
                <c:pt idx="432">
                  <c:v>698.24654548588239</c:v>
                </c:pt>
                <c:pt idx="433">
                  <c:v>698.24654548588239</c:v>
                </c:pt>
                <c:pt idx="434">
                  <c:v>698.24654548588239</c:v>
                </c:pt>
                <c:pt idx="435">
                  <c:v>698.24654548588239</c:v>
                </c:pt>
                <c:pt idx="436">
                  <c:v>698.24654548588239</c:v>
                </c:pt>
                <c:pt idx="437">
                  <c:v>698.24654548588239</c:v>
                </c:pt>
                <c:pt idx="438">
                  <c:v>698.24654548588239</c:v>
                </c:pt>
                <c:pt idx="439">
                  <c:v>698.24654548588239</c:v>
                </c:pt>
                <c:pt idx="440">
                  <c:v>698.24654548588239</c:v>
                </c:pt>
                <c:pt idx="441">
                  <c:v>698.24654548588239</c:v>
                </c:pt>
                <c:pt idx="442">
                  <c:v>698.24654548588239</c:v>
                </c:pt>
                <c:pt idx="443">
                  <c:v>698.24654548588239</c:v>
                </c:pt>
                <c:pt idx="444">
                  <c:v>698.24654548588239</c:v>
                </c:pt>
                <c:pt idx="445">
                  <c:v>698.24654548588239</c:v>
                </c:pt>
                <c:pt idx="446">
                  <c:v>698.24654548588239</c:v>
                </c:pt>
                <c:pt idx="447">
                  <c:v>698.24654548588239</c:v>
                </c:pt>
                <c:pt idx="448">
                  <c:v>698.24654548588239</c:v>
                </c:pt>
                <c:pt idx="449">
                  <c:v>698.24654548588239</c:v>
                </c:pt>
                <c:pt idx="450">
                  <c:v>698.24654548588239</c:v>
                </c:pt>
                <c:pt idx="451">
                  <c:v>698.24654548588239</c:v>
                </c:pt>
                <c:pt idx="452">
                  <c:v>698.24654548588239</c:v>
                </c:pt>
                <c:pt idx="453">
                  <c:v>698.24654548588239</c:v>
                </c:pt>
                <c:pt idx="454">
                  <c:v>698.24654548588239</c:v>
                </c:pt>
                <c:pt idx="455">
                  <c:v>698.24654548588239</c:v>
                </c:pt>
                <c:pt idx="456">
                  <c:v>698.24654548588239</c:v>
                </c:pt>
                <c:pt idx="457">
                  <c:v>698.24654548588239</c:v>
                </c:pt>
                <c:pt idx="458">
                  <c:v>698.24654548588239</c:v>
                </c:pt>
                <c:pt idx="459">
                  <c:v>698.24654548588239</c:v>
                </c:pt>
                <c:pt idx="460">
                  <c:v>698.24654548588239</c:v>
                </c:pt>
                <c:pt idx="461">
                  <c:v>698.24654548588239</c:v>
                </c:pt>
                <c:pt idx="462">
                  <c:v>698.24654548588239</c:v>
                </c:pt>
                <c:pt idx="463">
                  <c:v>698.24654548588239</c:v>
                </c:pt>
                <c:pt idx="464">
                  <c:v>698.24654548588239</c:v>
                </c:pt>
                <c:pt idx="465">
                  <c:v>698.24654548588239</c:v>
                </c:pt>
                <c:pt idx="466">
                  <c:v>698.24654548588239</c:v>
                </c:pt>
                <c:pt idx="467">
                  <c:v>698.24654548588239</c:v>
                </c:pt>
                <c:pt idx="468">
                  <c:v>698.24654548588239</c:v>
                </c:pt>
                <c:pt idx="469">
                  <c:v>698.24654548588239</c:v>
                </c:pt>
                <c:pt idx="470">
                  <c:v>698.24654548588239</c:v>
                </c:pt>
                <c:pt idx="471">
                  <c:v>698.24654548588239</c:v>
                </c:pt>
                <c:pt idx="472">
                  <c:v>698.24654548588239</c:v>
                </c:pt>
                <c:pt idx="473">
                  <c:v>698.24654548588239</c:v>
                </c:pt>
                <c:pt idx="474">
                  <c:v>698.24654548588239</c:v>
                </c:pt>
                <c:pt idx="475">
                  <c:v>698.24654548588239</c:v>
                </c:pt>
                <c:pt idx="476">
                  <c:v>698.24654548588239</c:v>
                </c:pt>
                <c:pt idx="477">
                  <c:v>698.24654548588239</c:v>
                </c:pt>
                <c:pt idx="478">
                  <c:v>698.24654548588239</c:v>
                </c:pt>
                <c:pt idx="479">
                  <c:v>698.24654548588239</c:v>
                </c:pt>
                <c:pt idx="480">
                  <c:v>698.24654548588239</c:v>
                </c:pt>
                <c:pt idx="481">
                  <c:v>698.24654548588239</c:v>
                </c:pt>
                <c:pt idx="482">
                  <c:v>698.24654548588239</c:v>
                </c:pt>
                <c:pt idx="483">
                  <c:v>698.24654548588239</c:v>
                </c:pt>
                <c:pt idx="484">
                  <c:v>698.24654548588239</c:v>
                </c:pt>
                <c:pt idx="485">
                  <c:v>698.24654548588239</c:v>
                </c:pt>
                <c:pt idx="486">
                  <c:v>698.24654548588239</c:v>
                </c:pt>
                <c:pt idx="487">
                  <c:v>698.24654548588239</c:v>
                </c:pt>
                <c:pt idx="488">
                  <c:v>698.24654548588239</c:v>
                </c:pt>
                <c:pt idx="489">
                  <c:v>698.24654548588239</c:v>
                </c:pt>
                <c:pt idx="490">
                  <c:v>698.24654548588239</c:v>
                </c:pt>
                <c:pt idx="491">
                  <c:v>698.24654548588239</c:v>
                </c:pt>
                <c:pt idx="492">
                  <c:v>698.24654548588239</c:v>
                </c:pt>
                <c:pt idx="493">
                  <c:v>698.24654548588239</c:v>
                </c:pt>
                <c:pt idx="494">
                  <c:v>698.24654548588239</c:v>
                </c:pt>
                <c:pt idx="495">
                  <c:v>698.24654548588239</c:v>
                </c:pt>
                <c:pt idx="496">
                  <c:v>698.24654548588239</c:v>
                </c:pt>
                <c:pt idx="497">
                  <c:v>698.24654548588239</c:v>
                </c:pt>
                <c:pt idx="498">
                  <c:v>698.24654548588239</c:v>
                </c:pt>
                <c:pt idx="499">
                  <c:v>698.24654548588239</c:v>
                </c:pt>
                <c:pt idx="500">
                  <c:v>698.24654548588239</c:v>
                </c:pt>
                <c:pt idx="501">
                  <c:v>698.24654548588239</c:v>
                </c:pt>
                <c:pt idx="502">
                  <c:v>698.24654548588239</c:v>
                </c:pt>
                <c:pt idx="503">
                  <c:v>698.24654548588239</c:v>
                </c:pt>
                <c:pt idx="504">
                  <c:v>698.24654548588239</c:v>
                </c:pt>
                <c:pt idx="505">
                  <c:v>698.24654548588239</c:v>
                </c:pt>
                <c:pt idx="506">
                  <c:v>698.24654548588239</c:v>
                </c:pt>
                <c:pt idx="507">
                  <c:v>698.24654548588239</c:v>
                </c:pt>
                <c:pt idx="508">
                  <c:v>698.24654548588239</c:v>
                </c:pt>
                <c:pt idx="509">
                  <c:v>698.24654548588239</c:v>
                </c:pt>
                <c:pt idx="510">
                  <c:v>698.24654548588239</c:v>
                </c:pt>
                <c:pt idx="511">
                  <c:v>698.24654548588239</c:v>
                </c:pt>
                <c:pt idx="512">
                  <c:v>698.24654548588239</c:v>
                </c:pt>
                <c:pt idx="513">
                  <c:v>698.24654548588239</c:v>
                </c:pt>
                <c:pt idx="514">
                  <c:v>698.24654548588239</c:v>
                </c:pt>
                <c:pt idx="515">
                  <c:v>698.24654548588239</c:v>
                </c:pt>
                <c:pt idx="516">
                  <c:v>698.24654548588239</c:v>
                </c:pt>
                <c:pt idx="517">
                  <c:v>698.24654548588239</c:v>
                </c:pt>
                <c:pt idx="518">
                  <c:v>698.24654548588239</c:v>
                </c:pt>
                <c:pt idx="519">
                  <c:v>698.24654548588239</c:v>
                </c:pt>
                <c:pt idx="520">
                  <c:v>698.24654548588239</c:v>
                </c:pt>
                <c:pt idx="521">
                  <c:v>698.24654548588239</c:v>
                </c:pt>
                <c:pt idx="522">
                  <c:v>698.24654548588239</c:v>
                </c:pt>
                <c:pt idx="523">
                  <c:v>698.24654548588239</c:v>
                </c:pt>
                <c:pt idx="524">
                  <c:v>698.24654548588239</c:v>
                </c:pt>
                <c:pt idx="525">
                  <c:v>698.24654548588239</c:v>
                </c:pt>
                <c:pt idx="526">
                  <c:v>698.24654548588239</c:v>
                </c:pt>
                <c:pt idx="527">
                  <c:v>698.24654548588239</c:v>
                </c:pt>
                <c:pt idx="528">
                  <c:v>698.24654548588239</c:v>
                </c:pt>
                <c:pt idx="529">
                  <c:v>698.24654548588239</c:v>
                </c:pt>
                <c:pt idx="530">
                  <c:v>698.24654548588239</c:v>
                </c:pt>
                <c:pt idx="531">
                  <c:v>698.24654548588239</c:v>
                </c:pt>
                <c:pt idx="532">
                  <c:v>698.24654548588239</c:v>
                </c:pt>
                <c:pt idx="533">
                  <c:v>698.24654548588239</c:v>
                </c:pt>
                <c:pt idx="534">
                  <c:v>698.24654548588239</c:v>
                </c:pt>
                <c:pt idx="535">
                  <c:v>698.24654548588239</c:v>
                </c:pt>
                <c:pt idx="536">
                  <c:v>698.24654548588239</c:v>
                </c:pt>
                <c:pt idx="537">
                  <c:v>698.24654548588239</c:v>
                </c:pt>
                <c:pt idx="538">
                  <c:v>698.24654548588239</c:v>
                </c:pt>
                <c:pt idx="539">
                  <c:v>698.24654548588239</c:v>
                </c:pt>
                <c:pt idx="540">
                  <c:v>698.24654548588239</c:v>
                </c:pt>
                <c:pt idx="541">
                  <c:v>698.24654548588239</c:v>
                </c:pt>
                <c:pt idx="542">
                  <c:v>698.24654548588239</c:v>
                </c:pt>
                <c:pt idx="543">
                  <c:v>698.24654548588239</c:v>
                </c:pt>
                <c:pt idx="544">
                  <c:v>698.24654548588239</c:v>
                </c:pt>
                <c:pt idx="545">
                  <c:v>698.24654548588239</c:v>
                </c:pt>
                <c:pt idx="546">
                  <c:v>698.24654548588239</c:v>
                </c:pt>
                <c:pt idx="547">
                  <c:v>698.24654548588239</c:v>
                </c:pt>
                <c:pt idx="548">
                  <c:v>698.24654548588239</c:v>
                </c:pt>
                <c:pt idx="549">
                  <c:v>698.24654548588239</c:v>
                </c:pt>
                <c:pt idx="550">
                  <c:v>698.24654548588239</c:v>
                </c:pt>
                <c:pt idx="551">
                  <c:v>698.24654548588239</c:v>
                </c:pt>
                <c:pt idx="552">
                  <c:v>698.24654548588239</c:v>
                </c:pt>
                <c:pt idx="553">
                  <c:v>698.24654548588239</c:v>
                </c:pt>
                <c:pt idx="554">
                  <c:v>698.24654548588239</c:v>
                </c:pt>
                <c:pt idx="555">
                  <c:v>698.24654548588239</c:v>
                </c:pt>
                <c:pt idx="556">
                  <c:v>698.24654548588239</c:v>
                </c:pt>
                <c:pt idx="557">
                  <c:v>698.24654548588239</c:v>
                </c:pt>
                <c:pt idx="558">
                  <c:v>698.24654548588239</c:v>
                </c:pt>
                <c:pt idx="559">
                  <c:v>698.24654548588239</c:v>
                </c:pt>
                <c:pt idx="560">
                  <c:v>698.24654548588239</c:v>
                </c:pt>
                <c:pt idx="561">
                  <c:v>698.24654548588239</c:v>
                </c:pt>
                <c:pt idx="562">
                  <c:v>698.24654548588239</c:v>
                </c:pt>
                <c:pt idx="563">
                  <c:v>698.24654548588239</c:v>
                </c:pt>
                <c:pt idx="564">
                  <c:v>698.24654548588239</c:v>
                </c:pt>
                <c:pt idx="565">
                  <c:v>698.24654548588239</c:v>
                </c:pt>
                <c:pt idx="566">
                  <c:v>698.24654548588239</c:v>
                </c:pt>
                <c:pt idx="567">
                  <c:v>698.24654548588239</c:v>
                </c:pt>
                <c:pt idx="568">
                  <c:v>698.24654548588239</c:v>
                </c:pt>
                <c:pt idx="569">
                  <c:v>698.24654548588239</c:v>
                </c:pt>
                <c:pt idx="570">
                  <c:v>698.24654548588239</c:v>
                </c:pt>
                <c:pt idx="571">
                  <c:v>698.24654548588239</c:v>
                </c:pt>
                <c:pt idx="572">
                  <c:v>698.24654548588239</c:v>
                </c:pt>
                <c:pt idx="573">
                  <c:v>698.24654548588239</c:v>
                </c:pt>
                <c:pt idx="574">
                  <c:v>698.24654548588239</c:v>
                </c:pt>
                <c:pt idx="575">
                  <c:v>698.24654548588239</c:v>
                </c:pt>
                <c:pt idx="576">
                  <c:v>698.24654548588239</c:v>
                </c:pt>
                <c:pt idx="577">
                  <c:v>698.24654548588239</c:v>
                </c:pt>
                <c:pt idx="578">
                  <c:v>698.24654548588239</c:v>
                </c:pt>
                <c:pt idx="579">
                  <c:v>698.24654548588239</c:v>
                </c:pt>
                <c:pt idx="580">
                  <c:v>698.24654548588239</c:v>
                </c:pt>
                <c:pt idx="581">
                  <c:v>698.24654548588239</c:v>
                </c:pt>
                <c:pt idx="582">
                  <c:v>698.24654548588239</c:v>
                </c:pt>
                <c:pt idx="583">
                  <c:v>698.24654548588239</c:v>
                </c:pt>
                <c:pt idx="584">
                  <c:v>698.24654548588239</c:v>
                </c:pt>
                <c:pt idx="585">
                  <c:v>698.24654548588239</c:v>
                </c:pt>
                <c:pt idx="586">
                  <c:v>698.24654548588239</c:v>
                </c:pt>
                <c:pt idx="587">
                  <c:v>698.24654548588239</c:v>
                </c:pt>
                <c:pt idx="588">
                  <c:v>698.24654548588239</c:v>
                </c:pt>
                <c:pt idx="589">
                  <c:v>698.24654548588239</c:v>
                </c:pt>
                <c:pt idx="590">
                  <c:v>698.24654548588239</c:v>
                </c:pt>
                <c:pt idx="591">
                  <c:v>698.24654548588239</c:v>
                </c:pt>
                <c:pt idx="592">
                  <c:v>698.24654548588239</c:v>
                </c:pt>
                <c:pt idx="593">
                  <c:v>698.24654548588239</c:v>
                </c:pt>
                <c:pt idx="594">
                  <c:v>698.24654548588239</c:v>
                </c:pt>
                <c:pt idx="595">
                  <c:v>698.24654548588239</c:v>
                </c:pt>
                <c:pt idx="596">
                  <c:v>698.24654548588239</c:v>
                </c:pt>
                <c:pt idx="597">
                  <c:v>698.24654548588239</c:v>
                </c:pt>
                <c:pt idx="598">
                  <c:v>698.24654548588239</c:v>
                </c:pt>
                <c:pt idx="599">
                  <c:v>698.24654548588239</c:v>
                </c:pt>
                <c:pt idx="600">
                  <c:v>698.24654548588239</c:v>
                </c:pt>
                <c:pt idx="601">
                  <c:v>698.24654548588239</c:v>
                </c:pt>
                <c:pt idx="602">
                  <c:v>698.24654548588239</c:v>
                </c:pt>
                <c:pt idx="603">
                  <c:v>698.24654548588239</c:v>
                </c:pt>
                <c:pt idx="604">
                  <c:v>698.24654548588239</c:v>
                </c:pt>
                <c:pt idx="605">
                  <c:v>698.24654548588239</c:v>
                </c:pt>
                <c:pt idx="606">
                  <c:v>698.24654548588239</c:v>
                </c:pt>
                <c:pt idx="607">
                  <c:v>698.24654548588239</c:v>
                </c:pt>
                <c:pt idx="608">
                  <c:v>698.24654548588239</c:v>
                </c:pt>
                <c:pt idx="609">
                  <c:v>698.24654548588239</c:v>
                </c:pt>
                <c:pt idx="610">
                  <c:v>698.24654548588239</c:v>
                </c:pt>
                <c:pt idx="611">
                  <c:v>698.24654548588239</c:v>
                </c:pt>
                <c:pt idx="612">
                  <c:v>698.24654548588239</c:v>
                </c:pt>
                <c:pt idx="613">
                  <c:v>698.24654548588239</c:v>
                </c:pt>
                <c:pt idx="614">
                  <c:v>698.24654548588239</c:v>
                </c:pt>
                <c:pt idx="615">
                  <c:v>698.24654548588239</c:v>
                </c:pt>
                <c:pt idx="616">
                  <c:v>698.24654548588239</c:v>
                </c:pt>
                <c:pt idx="617">
                  <c:v>698.24654548588239</c:v>
                </c:pt>
                <c:pt idx="618">
                  <c:v>698.24654548588239</c:v>
                </c:pt>
                <c:pt idx="619">
                  <c:v>698.24654548588239</c:v>
                </c:pt>
                <c:pt idx="620">
                  <c:v>698.24654548588239</c:v>
                </c:pt>
                <c:pt idx="621">
                  <c:v>698.24654548588239</c:v>
                </c:pt>
                <c:pt idx="622">
                  <c:v>698.24654548588239</c:v>
                </c:pt>
                <c:pt idx="623">
                  <c:v>698.24654548588239</c:v>
                </c:pt>
                <c:pt idx="624">
                  <c:v>698.24654548588239</c:v>
                </c:pt>
                <c:pt idx="625">
                  <c:v>698.24654548588239</c:v>
                </c:pt>
                <c:pt idx="626">
                  <c:v>698.24654548588239</c:v>
                </c:pt>
                <c:pt idx="627">
                  <c:v>698.24654548588239</c:v>
                </c:pt>
                <c:pt idx="628">
                  <c:v>698.24654548588239</c:v>
                </c:pt>
                <c:pt idx="629">
                  <c:v>698.24654548588239</c:v>
                </c:pt>
                <c:pt idx="630">
                  <c:v>698.24654548588239</c:v>
                </c:pt>
                <c:pt idx="631">
                  <c:v>698.24654548588239</c:v>
                </c:pt>
                <c:pt idx="632">
                  <c:v>698.24654548588239</c:v>
                </c:pt>
                <c:pt idx="633">
                  <c:v>698.24654548588239</c:v>
                </c:pt>
                <c:pt idx="634">
                  <c:v>698.24654548588239</c:v>
                </c:pt>
                <c:pt idx="635">
                  <c:v>698.24654548588239</c:v>
                </c:pt>
                <c:pt idx="636">
                  <c:v>698.24654548588239</c:v>
                </c:pt>
                <c:pt idx="637">
                  <c:v>698.24654548588239</c:v>
                </c:pt>
                <c:pt idx="638">
                  <c:v>698.24654548588239</c:v>
                </c:pt>
                <c:pt idx="639">
                  <c:v>698.24654548588239</c:v>
                </c:pt>
                <c:pt idx="640">
                  <c:v>698.24654548588239</c:v>
                </c:pt>
                <c:pt idx="641">
                  <c:v>698.24654548588239</c:v>
                </c:pt>
                <c:pt idx="642">
                  <c:v>698.24654548588239</c:v>
                </c:pt>
                <c:pt idx="643">
                  <c:v>698.24654548588239</c:v>
                </c:pt>
                <c:pt idx="644">
                  <c:v>698.24654548588239</c:v>
                </c:pt>
                <c:pt idx="645">
                  <c:v>698.24654548588239</c:v>
                </c:pt>
                <c:pt idx="646">
                  <c:v>698.24654548588239</c:v>
                </c:pt>
                <c:pt idx="647">
                  <c:v>698.24654548588239</c:v>
                </c:pt>
                <c:pt idx="648">
                  <c:v>698.24654548588239</c:v>
                </c:pt>
                <c:pt idx="649">
                  <c:v>698.24654548588239</c:v>
                </c:pt>
                <c:pt idx="650">
                  <c:v>698.24654548588239</c:v>
                </c:pt>
                <c:pt idx="651">
                  <c:v>698.24654548588239</c:v>
                </c:pt>
                <c:pt idx="652">
                  <c:v>698.24654548588239</c:v>
                </c:pt>
                <c:pt idx="653">
                  <c:v>698.24654548588239</c:v>
                </c:pt>
                <c:pt idx="654">
                  <c:v>698.24654548588239</c:v>
                </c:pt>
                <c:pt idx="655">
                  <c:v>698.24654548588239</c:v>
                </c:pt>
                <c:pt idx="656">
                  <c:v>698.24654548588239</c:v>
                </c:pt>
                <c:pt idx="657">
                  <c:v>698.24654548588239</c:v>
                </c:pt>
                <c:pt idx="658">
                  <c:v>698.24654548588239</c:v>
                </c:pt>
                <c:pt idx="659">
                  <c:v>698.24654548588239</c:v>
                </c:pt>
                <c:pt idx="660">
                  <c:v>698.24654548588239</c:v>
                </c:pt>
                <c:pt idx="661">
                  <c:v>698.24654548588239</c:v>
                </c:pt>
                <c:pt idx="662">
                  <c:v>698.24654548588239</c:v>
                </c:pt>
                <c:pt idx="663">
                  <c:v>698.24654548588239</c:v>
                </c:pt>
                <c:pt idx="664">
                  <c:v>698.24654548588239</c:v>
                </c:pt>
                <c:pt idx="665">
                  <c:v>698.24654548588239</c:v>
                </c:pt>
                <c:pt idx="666">
                  <c:v>698.24654548588239</c:v>
                </c:pt>
                <c:pt idx="667">
                  <c:v>698.24654548588239</c:v>
                </c:pt>
                <c:pt idx="668">
                  <c:v>698.24654548588239</c:v>
                </c:pt>
                <c:pt idx="669">
                  <c:v>698.24654548588239</c:v>
                </c:pt>
                <c:pt idx="670">
                  <c:v>698.24654548588239</c:v>
                </c:pt>
                <c:pt idx="671">
                  <c:v>698.24654548588239</c:v>
                </c:pt>
                <c:pt idx="672">
                  <c:v>698.24654548588239</c:v>
                </c:pt>
                <c:pt idx="673">
                  <c:v>698.24654548588239</c:v>
                </c:pt>
                <c:pt idx="674">
                  <c:v>698.24654548588239</c:v>
                </c:pt>
                <c:pt idx="675">
                  <c:v>698.24654548588239</c:v>
                </c:pt>
                <c:pt idx="676">
                  <c:v>698.24654548588239</c:v>
                </c:pt>
                <c:pt idx="677">
                  <c:v>698.24654548588239</c:v>
                </c:pt>
                <c:pt idx="678">
                  <c:v>698.24654548588239</c:v>
                </c:pt>
                <c:pt idx="679">
                  <c:v>698.24654548588239</c:v>
                </c:pt>
                <c:pt idx="680">
                  <c:v>698.24654548588239</c:v>
                </c:pt>
                <c:pt idx="681">
                  <c:v>698.24654548588239</c:v>
                </c:pt>
                <c:pt idx="682">
                  <c:v>698.24654548588239</c:v>
                </c:pt>
                <c:pt idx="683">
                  <c:v>698.24654548588239</c:v>
                </c:pt>
                <c:pt idx="684">
                  <c:v>698.24654548588239</c:v>
                </c:pt>
                <c:pt idx="685">
                  <c:v>698.24654548588239</c:v>
                </c:pt>
                <c:pt idx="686">
                  <c:v>698.24654548588239</c:v>
                </c:pt>
                <c:pt idx="687">
                  <c:v>698.24654548588239</c:v>
                </c:pt>
                <c:pt idx="688">
                  <c:v>698.24654548588239</c:v>
                </c:pt>
                <c:pt idx="689">
                  <c:v>698.24654548588239</c:v>
                </c:pt>
                <c:pt idx="690">
                  <c:v>698.24654548588239</c:v>
                </c:pt>
                <c:pt idx="691">
                  <c:v>698.24654548588239</c:v>
                </c:pt>
                <c:pt idx="692">
                  <c:v>698.24654548588239</c:v>
                </c:pt>
                <c:pt idx="693">
                  <c:v>698.24654548588239</c:v>
                </c:pt>
                <c:pt idx="694">
                  <c:v>698.24654548588239</c:v>
                </c:pt>
                <c:pt idx="695">
                  <c:v>698.24654548588239</c:v>
                </c:pt>
                <c:pt idx="696">
                  <c:v>698.24654548588239</c:v>
                </c:pt>
                <c:pt idx="697">
                  <c:v>698.24654548588239</c:v>
                </c:pt>
                <c:pt idx="698">
                  <c:v>698.24654548588239</c:v>
                </c:pt>
                <c:pt idx="699">
                  <c:v>698.24654548588239</c:v>
                </c:pt>
                <c:pt idx="700">
                  <c:v>698.24654548588239</c:v>
                </c:pt>
                <c:pt idx="701">
                  <c:v>698.24654548588239</c:v>
                </c:pt>
                <c:pt idx="702">
                  <c:v>698.24654548588239</c:v>
                </c:pt>
                <c:pt idx="703">
                  <c:v>698.24654548588239</c:v>
                </c:pt>
                <c:pt idx="704">
                  <c:v>698.24654548588239</c:v>
                </c:pt>
                <c:pt idx="705">
                  <c:v>698.24654548588239</c:v>
                </c:pt>
                <c:pt idx="706">
                  <c:v>698.24654548588239</c:v>
                </c:pt>
                <c:pt idx="707">
                  <c:v>698.24654548588239</c:v>
                </c:pt>
                <c:pt idx="708">
                  <c:v>698.24654548588239</c:v>
                </c:pt>
                <c:pt idx="709">
                  <c:v>698.24654548588239</c:v>
                </c:pt>
                <c:pt idx="710">
                  <c:v>698.24654548588239</c:v>
                </c:pt>
                <c:pt idx="711">
                  <c:v>698.24654548588239</c:v>
                </c:pt>
                <c:pt idx="712">
                  <c:v>698.24654548588239</c:v>
                </c:pt>
                <c:pt idx="713">
                  <c:v>698.24654548588239</c:v>
                </c:pt>
                <c:pt idx="714">
                  <c:v>698.24654548588239</c:v>
                </c:pt>
                <c:pt idx="715">
                  <c:v>698.24654548588239</c:v>
                </c:pt>
                <c:pt idx="716">
                  <c:v>698.24654548588239</c:v>
                </c:pt>
                <c:pt idx="717">
                  <c:v>698.24654548588239</c:v>
                </c:pt>
                <c:pt idx="718">
                  <c:v>698.24654548588239</c:v>
                </c:pt>
                <c:pt idx="719">
                  <c:v>698.24654548588239</c:v>
                </c:pt>
                <c:pt idx="720">
                  <c:v>698.24654548588239</c:v>
                </c:pt>
                <c:pt idx="721">
                  <c:v>698.24654548588239</c:v>
                </c:pt>
                <c:pt idx="722">
                  <c:v>698.24654548588239</c:v>
                </c:pt>
                <c:pt idx="723">
                  <c:v>698.24654548588239</c:v>
                </c:pt>
                <c:pt idx="724">
                  <c:v>698.24654548588239</c:v>
                </c:pt>
                <c:pt idx="725">
                  <c:v>698.24654548588239</c:v>
                </c:pt>
                <c:pt idx="726">
                  <c:v>698.24654548588239</c:v>
                </c:pt>
                <c:pt idx="727">
                  <c:v>698.24654548588239</c:v>
                </c:pt>
                <c:pt idx="728">
                  <c:v>698.24654548588239</c:v>
                </c:pt>
                <c:pt idx="729">
                  <c:v>698.24654548588239</c:v>
                </c:pt>
                <c:pt idx="730">
                  <c:v>698.24654548588239</c:v>
                </c:pt>
                <c:pt idx="731">
                  <c:v>698.24654548588239</c:v>
                </c:pt>
                <c:pt idx="732">
                  <c:v>698.24654548588239</c:v>
                </c:pt>
                <c:pt idx="733">
                  <c:v>698.24654548588239</c:v>
                </c:pt>
                <c:pt idx="734">
                  <c:v>698.24654548588239</c:v>
                </c:pt>
                <c:pt idx="735">
                  <c:v>698.24654548588239</c:v>
                </c:pt>
                <c:pt idx="736">
                  <c:v>698.24654548588239</c:v>
                </c:pt>
                <c:pt idx="737">
                  <c:v>698.24654548588239</c:v>
                </c:pt>
                <c:pt idx="738">
                  <c:v>698.24654548588239</c:v>
                </c:pt>
                <c:pt idx="739">
                  <c:v>698.24654548588239</c:v>
                </c:pt>
                <c:pt idx="740">
                  <c:v>698.24654548588239</c:v>
                </c:pt>
                <c:pt idx="741">
                  <c:v>698.24654548588239</c:v>
                </c:pt>
                <c:pt idx="742">
                  <c:v>698.24654548588239</c:v>
                </c:pt>
                <c:pt idx="743">
                  <c:v>698.24654548588239</c:v>
                </c:pt>
                <c:pt idx="744">
                  <c:v>698.24654548588239</c:v>
                </c:pt>
                <c:pt idx="745">
                  <c:v>698.24654548588239</c:v>
                </c:pt>
                <c:pt idx="746">
                  <c:v>698.24654548588239</c:v>
                </c:pt>
                <c:pt idx="747">
                  <c:v>698.24654548588239</c:v>
                </c:pt>
                <c:pt idx="748">
                  <c:v>698.24654548588239</c:v>
                </c:pt>
                <c:pt idx="749">
                  <c:v>698.24654548588239</c:v>
                </c:pt>
                <c:pt idx="750">
                  <c:v>698.24654548588239</c:v>
                </c:pt>
                <c:pt idx="751">
                  <c:v>698.24654548588239</c:v>
                </c:pt>
                <c:pt idx="752">
                  <c:v>698.24654548588239</c:v>
                </c:pt>
                <c:pt idx="753">
                  <c:v>698.24654548588239</c:v>
                </c:pt>
                <c:pt idx="754">
                  <c:v>698.24654548588239</c:v>
                </c:pt>
                <c:pt idx="755">
                  <c:v>698.24654548588239</c:v>
                </c:pt>
                <c:pt idx="756">
                  <c:v>698.24654548588239</c:v>
                </c:pt>
                <c:pt idx="757">
                  <c:v>698.24654548588239</c:v>
                </c:pt>
                <c:pt idx="758">
                  <c:v>698.24654548588239</c:v>
                </c:pt>
                <c:pt idx="759">
                  <c:v>698.24654548588239</c:v>
                </c:pt>
                <c:pt idx="760">
                  <c:v>698.24654548588239</c:v>
                </c:pt>
                <c:pt idx="761">
                  <c:v>698.24654548588239</c:v>
                </c:pt>
                <c:pt idx="762">
                  <c:v>698.24654548588239</c:v>
                </c:pt>
                <c:pt idx="763">
                  <c:v>698.24654548588239</c:v>
                </c:pt>
                <c:pt idx="764">
                  <c:v>698.24654548588239</c:v>
                </c:pt>
                <c:pt idx="765">
                  <c:v>698.24654548588239</c:v>
                </c:pt>
                <c:pt idx="766">
                  <c:v>698.24654548588239</c:v>
                </c:pt>
                <c:pt idx="767">
                  <c:v>698.24654548588239</c:v>
                </c:pt>
                <c:pt idx="768">
                  <c:v>698.24654548588239</c:v>
                </c:pt>
                <c:pt idx="769">
                  <c:v>698.24654548588239</c:v>
                </c:pt>
                <c:pt idx="770">
                  <c:v>698.24654548588239</c:v>
                </c:pt>
                <c:pt idx="771">
                  <c:v>698.24654548588239</c:v>
                </c:pt>
                <c:pt idx="772">
                  <c:v>698.24654548588239</c:v>
                </c:pt>
                <c:pt idx="773">
                  <c:v>698.24654548588239</c:v>
                </c:pt>
                <c:pt idx="774">
                  <c:v>698.24654548588239</c:v>
                </c:pt>
                <c:pt idx="775">
                  <c:v>698.24654548588239</c:v>
                </c:pt>
                <c:pt idx="776">
                  <c:v>698.24654548588239</c:v>
                </c:pt>
                <c:pt idx="777">
                  <c:v>698.24654548588239</c:v>
                </c:pt>
                <c:pt idx="778">
                  <c:v>698.24654548588239</c:v>
                </c:pt>
                <c:pt idx="779">
                  <c:v>698.24654548588239</c:v>
                </c:pt>
                <c:pt idx="780">
                  <c:v>698.24654548588239</c:v>
                </c:pt>
                <c:pt idx="781">
                  <c:v>698.24654548588239</c:v>
                </c:pt>
                <c:pt idx="782">
                  <c:v>698.24654548588239</c:v>
                </c:pt>
                <c:pt idx="783">
                  <c:v>698.24654548588239</c:v>
                </c:pt>
                <c:pt idx="784">
                  <c:v>698.24654548588239</c:v>
                </c:pt>
                <c:pt idx="785">
                  <c:v>698.24654548588239</c:v>
                </c:pt>
                <c:pt idx="786">
                  <c:v>698.24654548588239</c:v>
                </c:pt>
                <c:pt idx="787">
                  <c:v>698.24654548588239</c:v>
                </c:pt>
                <c:pt idx="788">
                  <c:v>698.24654548588239</c:v>
                </c:pt>
                <c:pt idx="789">
                  <c:v>698.24654548588239</c:v>
                </c:pt>
                <c:pt idx="790">
                  <c:v>698.24654548588239</c:v>
                </c:pt>
                <c:pt idx="791">
                  <c:v>698.24654548588239</c:v>
                </c:pt>
                <c:pt idx="792">
                  <c:v>698.24654548588239</c:v>
                </c:pt>
                <c:pt idx="793">
                  <c:v>698.24654548588239</c:v>
                </c:pt>
                <c:pt idx="794">
                  <c:v>698.24654548588239</c:v>
                </c:pt>
                <c:pt idx="795">
                  <c:v>698.24654548588239</c:v>
                </c:pt>
                <c:pt idx="796">
                  <c:v>698.24654548588239</c:v>
                </c:pt>
                <c:pt idx="797">
                  <c:v>698.24654548588239</c:v>
                </c:pt>
                <c:pt idx="798">
                  <c:v>698.24654548588239</c:v>
                </c:pt>
                <c:pt idx="799">
                  <c:v>698.24654548588239</c:v>
                </c:pt>
                <c:pt idx="800">
                  <c:v>698.24654548588239</c:v>
                </c:pt>
                <c:pt idx="801">
                  <c:v>698.24654548588239</c:v>
                </c:pt>
                <c:pt idx="802">
                  <c:v>698.24654548588239</c:v>
                </c:pt>
                <c:pt idx="803">
                  <c:v>698.24654548588239</c:v>
                </c:pt>
                <c:pt idx="804">
                  <c:v>698.24654548588239</c:v>
                </c:pt>
                <c:pt idx="805">
                  <c:v>698.24654548588239</c:v>
                </c:pt>
                <c:pt idx="806">
                  <c:v>698.24654548588239</c:v>
                </c:pt>
                <c:pt idx="807">
                  <c:v>698.24654548588239</c:v>
                </c:pt>
                <c:pt idx="808">
                  <c:v>698.24654548588239</c:v>
                </c:pt>
                <c:pt idx="809">
                  <c:v>698.24654548588239</c:v>
                </c:pt>
                <c:pt idx="810">
                  <c:v>698.24654548588239</c:v>
                </c:pt>
                <c:pt idx="811">
                  <c:v>698.24654548588239</c:v>
                </c:pt>
                <c:pt idx="812">
                  <c:v>698.24654548588239</c:v>
                </c:pt>
                <c:pt idx="813">
                  <c:v>698.24654548588239</c:v>
                </c:pt>
                <c:pt idx="814">
                  <c:v>698.24654548588239</c:v>
                </c:pt>
                <c:pt idx="815">
                  <c:v>698.24654548588239</c:v>
                </c:pt>
                <c:pt idx="816">
                  <c:v>698.24654548588239</c:v>
                </c:pt>
                <c:pt idx="817">
                  <c:v>698.24654548588239</c:v>
                </c:pt>
                <c:pt idx="818">
                  <c:v>698.24654548588239</c:v>
                </c:pt>
                <c:pt idx="819">
                  <c:v>698.24654548588239</c:v>
                </c:pt>
                <c:pt idx="820">
                  <c:v>698.24654548588239</c:v>
                </c:pt>
                <c:pt idx="821">
                  <c:v>698.24654548588239</c:v>
                </c:pt>
                <c:pt idx="822">
                  <c:v>698.24654548588239</c:v>
                </c:pt>
                <c:pt idx="823">
                  <c:v>698.24654548588239</c:v>
                </c:pt>
                <c:pt idx="824">
                  <c:v>698.24654548588239</c:v>
                </c:pt>
                <c:pt idx="825">
                  <c:v>698.24654548588239</c:v>
                </c:pt>
                <c:pt idx="826">
                  <c:v>698.24654548588239</c:v>
                </c:pt>
                <c:pt idx="827">
                  <c:v>698.24654548588239</c:v>
                </c:pt>
                <c:pt idx="828">
                  <c:v>698.24654548588239</c:v>
                </c:pt>
                <c:pt idx="829">
                  <c:v>698.24654548588239</c:v>
                </c:pt>
                <c:pt idx="830">
                  <c:v>698.24654548588239</c:v>
                </c:pt>
                <c:pt idx="831">
                  <c:v>698.24654548588239</c:v>
                </c:pt>
                <c:pt idx="832">
                  <c:v>698.24654548588239</c:v>
                </c:pt>
                <c:pt idx="833">
                  <c:v>698.24654548588239</c:v>
                </c:pt>
                <c:pt idx="834">
                  <c:v>698.24654548588239</c:v>
                </c:pt>
                <c:pt idx="835">
                  <c:v>698.24654548588239</c:v>
                </c:pt>
                <c:pt idx="836">
                  <c:v>698.24654548588239</c:v>
                </c:pt>
                <c:pt idx="837">
                  <c:v>698.24654548588239</c:v>
                </c:pt>
                <c:pt idx="838">
                  <c:v>698.24654548588239</c:v>
                </c:pt>
                <c:pt idx="839">
                  <c:v>698.24654548588239</c:v>
                </c:pt>
                <c:pt idx="840">
                  <c:v>698.24654548588239</c:v>
                </c:pt>
                <c:pt idx="841">
                  <c:v>698.24654548588239</c:v>
                </c:pt>
                <c:pt idx="842">
                  <c:v>698.24654548588239</c:v>
                </c:pt>
                <c:pt idx="843">
                  <c:v>698.24654548588239</c:v>
                </c:pt>
                <c:pt idx="844">
                  <c:v>698.24654548588239</c:v>
                </c:pt>
                <c:pt idx="845">
                  <c:v>698.24654548588239</c:v>
                </c:pt>
                <c:pt idx="846">
                  <c:v>698.24654548588239</c:v>
                </c:pt>
                <c:pt idx="847">
                  <c:v>698.24654548588239</c:v>
                </c:pt>
                <c:pt idx="848">
                  <c:v>698.24654548588239</c:v>
                </c:pt>
                <c:pt idx="849">
                  <c:v>698.24654548588239</c:v>
                </c:pt>
                <c:pt idx="850">
                  <c:v>698.24654548588239</c:v>
                </c:pt>
                <c:pt idx="851">
                  <c:v>698.24654548588239</c:v>
                </c:pt>
                <c:pt idx="852">
                  <c:v>698.24654548588239</c:v>
                </c:pt>
                <c:pt idx="853">
                  <c:v>698.24654548588239</c:v>
                </c:pt>
                <c:pt idx="854">
                  <c:v>698.24654548588239</c:v>
                </c:pt>
                <c:pt idx="855">
                  <c:v>698.24654548588239</c:v>
                </c:pt>
                <c:pt idx="856">
                  <c:v>698.24654548588239</c:v>
                </c:pt>
                <c:pt idx="857">
                  <c:v>698.24654548588239</c:v>
                </c:pt>
                <c:pt idx="858">
                  <c:v>698.24654548588239</c:v>
                </c:pt>
                <c:pt idx="859">
                  <c:v>698.24654548588239</c:v>
                </c:pt>
                <c:pt idx="860">
                  <c:v>698.24654548588239</c:v>
                </c:pt>
                <c:pt idx="861">
                  <c:v>698.24654548588239</c:v>
                </c:pt>
                <c:pt idx="862">
                  <c:v>698.24654548588239</c:v>
                </c:pt>
                <c:pt idx="863">
                  <c:v>698.24654548588239</c:v>
                </c:pt>
                <c:pt idx="864">
                  <c:v>698.24654548588239</c:v>
                </c:pt>
                <c:pt idx="865">
                  <c:v>698.24654548588239</c:v>
                </c:pt>
                <c:pt idx="866">
                  <c:v>698.24654548588239</c:v>
                </c:pt>
                <c:pt idx="867">
                  <c:v>698.24654548588239</c:v>
                </c:pt>
                <c:pt idx="868">
                  <c:v>698.24654548588239</c:v>
                </c:pt>
                <c:pt idx="869">
                  <c:v>698.24654548588239</c:v>
                </c:pt>
                <c:pt idx="870">
                  <c:v>698.24654548588239</c:v>
                </c:pt>
                <c:pt idx="871">
                  <c:v>698.24654548588239</c:v>
                </c:pt>
                <c:pt idx="872">
                  <c:v>698.24654548588239</c:v>
                </c:pt>
                <c:pt idx="873">
                  <c:v>698.24654548588239</c:v>
                </c:pt>
                <c:pt idx="874">
                  <c:v>698.24654548588239</c:v>
                </c:pt>
                <c:pt idx="875">
                  <c:v>698.24654548588239</c:v>
                </c:pt>
                <c:pt idx="876">
                  <c:v>698.24654548588239</c:v>
                </c:pt>
                <c:pt idx="877">
                  <c:v>698.24654548588239</c:v>
                </c:pt>
                <c:pt idx="878">
                  <c:v>698.24654548588239</c:v>
                </c:pt>
                <c:pt idx="879">
                  <c:v>698.24654548588239</c:v>
                </c:pt>
                <c:pt idx="880">
                  <c:v>698.24654548588239</c:v>
                </c:pt>
                <c:pt idx="881">
                  <c:v>698.24654548588239</c:v>
                </c:pt>
                <c:pt idx="882">
                  <c:v>698.24654548588239</c:v>
                </c:pt>
                <c:pt idx="883">
                  <c:v>698.24654548588239</c:v>
                </c:pt>
                <c:pt idx="884">
                  <c:v>698.24654548588239</c:v>
                </c:pt>
                <c:pt idx="885">
                  <c:v>698.24654548588239</c:v>
                </c:pt>
                <c:pt idx="886">
                  <c:v>698.24654548588239</c:v>
                </c:pt>
                <c:pt idx="887">
                  <c:v>698.24654548588239</c:v>
                </c:pt>
                <c:pt idx="888">
                  <c:v>698.24654548588239</c:v>
                </c:pt>
                <c:pt idx="889">
                  <c:v>698.24654548588239</c:v>
                </c:pt>
                <c:pt idx="890">
                  <c:v>698.24654548588239</c:v>
                </c:pt>
                <c:pt idx="891">
                  <c:v>698.24654548588239</c:v>
                </c:pt>
                <c:pt idx="892">
                  <c:v>698.24654548588239</c:v>
                </c:pt>
                <c:pt idx="893">
                  <c:v>698.24654548588239</c:v>
                </c:pt>
                <c:pt idx="894">
                  <c:v>698.24654548588239</c:v>
                </c:pt>
                <c:pt idx="895">
                  <c:v>698.24654548588239</c:v>
                </c:pt>
                <c:pt idx="896">
                  <c:v>698.24654548588239</c:v>
                </c:pt>
                <c:pt idx="897">
                  <c:v>698.24654548588239</c:v>
                </c:pt>
                <c:pt idx="898">
                  <c:v>698.24654548588239</c:v>
                </c:pt>
                <c:pt idx="899">
                  <c:v>698.24654548588239</c:v>
                </c:pt>
                <c:pt idx="900">
                  <c:v>698.24654548588239</c:v>
                </c:pt>
                <c:pt idx="901">
                  <c:v>698.24654548588239</c:v>
                </c:pt>
                <c:pt idx="902">
                  <c:v>698.24654548588239</c:v>
                </c:pt>
                <c:pt idx="903">
                  <c:v>698.24654548588239</c:v>
                </c:pt>
                <c:pt idx="904">
                  <c:v>698.24654548588239</c:v>
                </c:pt>
                <c:pt idx="905">
                  <c:v>698.24654548588239</c:v>
                </c:pt>
                <c:pt idx="906">
                  <c:v>698.24654548588239</c:v>
                </c:pt>
                <c:pt idx="907">
                  <c:v>698.24654548588239</c:v>
                </c:pt>
                <c:pt idx="908">
                  <c:v>698.24654548588239</c:v>
                </c:pt>
                <c:pt idx="909">
                  <c:v>698.24654548588239</c:v>
                </c:pt>
                <c:pt idx="910">
                  <c:v>698.24654548588239</c:v>
                </c:pt>
                <c:pt idx="911">
                  <c:v>698.24654548588239</c:v>
                </c:pt>
                <c:pt idx="912">
                  <c:v>698.24654548588239</c:v>
                </c:pt>
                <c:pt idx="913">
                  <c:v>698.24654548588239</c:v>
                </c:pt>
                <c:pt idx="914">
                  <c:v>698.24654548588239</c:v>
                </c:pt>
                <c:pt idx="915">
                  <c:v>698.24654548588239</c:v>
                </c:pt>
                <c:pt idx="916">
                  <c:v>698.24654548588239</c:v>
                </c:pt>
                <c:pt idx="917">
                  <c:v>698.24654548588239</c:v>
                </c:pt>
                <c:pt idx="918">
                  <c:v>698.24654548588239</c:v>
                </c:pt>
                <c:pt idx="919">
                  <c:v>698.24654548588239</c:v>
                </c:pt>
                <c:pt idx="920">
                  <c:v>698.24654548588239</c:v>
                </c:pt>
                <c:pt idx="921">
                  <c:v>698.24654548588239</c:v>
                </c:pt>
                <c:pt idx="922">
                  <c:v>698.24654548588239</c:v>
                </c:pt>
                <c:pt idx="923">
                  <c:v>698.24654548588239</c:v>
                </c:pt>
                <c:pt idx="924">
                  <c:v>698.24654548588239</c:v>
                </c:pt>
                <c:pt idx="925">
                  <c:v>698.24654548588239</c:v>
                </c:pt>
                <c:pt idx="926">
                  <c:v>698.24654548588239</c:v>
                </c:pt>
                <c:pt idx="927">
                  <c:v>698.24654548588239</c:v>
                </c:pt>
                <c:pt idx="928">
                  <c:v>698.24654548588239</c:v>
                </c:pt>
                <c:pt idx="929">
                  <c:v>698.24654548588239</c:v>
                </c:pt>
                <c:pt idx="930">
                  <c:v>698.24654548588239</c:v>
                </c:pt>
                <c:pt idx="931">
                  <c:v>698.24654548588239</c:v>
                </c:pt>
                <c:pt idx="932">
                  <c:v>698.24654548588239</c:v>
                </c:pt>
                <c:pt idx="933">
                  <c:v>698.24654548588239</c:v>
                </c:pt>
                <c:pt idx="934">
                  <c:v>698.24654548588239</c:v>
                </c:pt>
                <c:pt idx="935">
                  <c:v>698.24654548588239</c:v>
                </c:pt>
                <c:pt idx="936">
                  <c:v>698.24654548588239</c:v>
                </c:pt>
                <c:pt idx="937">
                  <c:v>698.24654548588239</c:v>
                </c:pt>
                <c:pt idx="938">
                  <c:v>698.24654548588239</c:v>
                </c:pt>
                <c:pt idx="939">
                  <c:v>698.24654548588239</c:v>
                </c:pt>
                <c:pt idx="940">
                  <c:v>698.24654548588239</c:v>
                </c:pt>
                <c:pt idx="941">
                  <c:v>698.24654548588239</c:v>
                </c:pt>
                <c:pt idx="942">
                  <c:v>698.24654548588239</c:v>
                </c:pt>
                <c:pt idx="943">
                  <c:v>698.24654548588239</c:v>
                </c:pt>
                <c:pt idx="944">
                  <c:v>698.24654548588239</c:v>
                </c:pt>
                <c:pt idx="945">
                  <c:v>698.24654548588239</c:v>
                </c:pt>
                <c:pt idx="946">
                  <c:v>698.24654548588239</c:v>
                </c:pt>
                <c:pt idx="947">
                  <c:v>698.24654548588239</c:v>
                </c:pt>
                <c:pt idx="948">
                  <c:v>698.24654548588239</c:v>
                </c:pt>
                <c:pt idx="949">
                  <c:v>698.24654548588239</c:v>
                </c:pt>
                <c:pt idx="950">
                  <c:v>698.24654548588239</c:v>
                </c:pt>
                <c:pt idx="951">
                  <c:v>698.24654548588239</c:v>
                </c:pt>
                <c:pt idx="952">
                  <c:v>698.24654548588239</c:v>
                </c:pt>
                <c:pt idx="953">
                  <c:v>698.24654548588239</c:v>
                </c:pt>
                <c:pt idx="954">
                  <c:v>698.24654548588239</c:v>
                </c:pt>
                <c:pt idx="955">
                  <c:v>698.24654548588239</c:v>
                </c:pt>
                <c:pt idx="956">
                  <c:v>698.24654548588239</c:v>
                </c:pt>
                <c:pt idx="957">
                  <c:v>698.24654548588239</c:v>
                </c:pt>
                <c:pt idx="958">
                  <c:v>698.24654548588239</c:v>
                </c:pt>
                <c:pt idx="959">
                  <c:v>698.24654548588239</c:v>
                </c:pt>
                <c:pt idx="960">
                  <c:v>698.24654548588239</c:v>
                </c:pt>
                <c:pt idx="961">
                  <c:v>698.24654548588239</c:v>
                </c:pt>
                <c:pt idx="962">
                  <c:v>698.24654548588239</c:v>
                </c:pt>
                <c:pt idx="963">
                  <c:v>698.24654548588239</c:v>
                </c:pt>
                <c:pt idx="964">
                  <c:v>698.24654548588239</c:v>
                </c:pt>
                <c:pt idx="965">
                  <c:v>698.24654548588239</c:v>
                </c:pt>
                <c:pt idx="966">
                  <c:v>698.24654548588239</c:v>
                </c:pt>
                <c:pt idx="967">
                  <c:v>698.24654548588239</c:v>
                </c:pt>
                <c:pt idx="968">
                  <c:v>698.24654548588239</c:v>
                </c:pt>
                <c:pt idx="969">
                  <c:v>698.24654548588239</c:v>
                </c:pt>
                <c:pt idx="970">
                  <c:v>698.24654548588239</c:v>
                </c:pt>
                <c:pt idx="971">
                  <c:v>698.24654548588239</c:v>
                </c:pt>
                <c:pt idx="972">
                  <c:v>698.24654548588239</c:v>
                </c:pt>
                <c:pt idx="973">
                  <c:v>698.24654548588239</c:v>
                </c:pt>
                <c:pt idx="974">
                  <c:v>698.24654548588239</c:v>
                </c:pt>
                <c:pt idx="975">
                  <c:v>698.24654548588239</c:v>
                </c:pt>
                <c:pt idx="976">
                  <c:v>698.24654548588239</c:v>
                </c:pt>
                <c:pt idx="977">
                  <c:v>698.24654548588239</c:v>
                </c:pt>
                <c:pt idx="978">
                  <c:v>698.24654548588239</c:v>
                </c:pt>
                <c:pt idx="979">
                  <c:v>698.24654548588239</c:v>
                </c:pt>
                <c:pt idx="980">
                  <c:v>698.24654548588239</c:v>
                </c:pt>
                <c:pt idx="981">
                  <c:v>698.24654548588239</c:v>
                </c:pt>
                <c:pt idx="982">
                  <c:v>698.24654548588239</c:v>
                </c:pt>
                <c:pt idx="983">
                  <c:v>698.24654548588239</c:v>
                </c:pt>
                <c:pt idx="984">
                  <c:v>698.24654548588239</c:v>
                </c:pt>
                <c:pt idx="985">
                  <c:v>698.24654548588239</c:v>
                </c:pt>
                <c:pt idx="986">
                  <c:v>698.24654548588239</c:v>
                </c:pt>
                <c:pt idx="987">
                  <c:v>698.24654548588239</c:v>
                </c:pt>
                <c:pt idx="988">
                  <c:v>698.24654548588239</c:v>
                </c:pt>
                <c:pt idx="989">
                  <c:v>698.24654548588239</c:v>
                </c:pt>
                <c:pt idx="990">
                  <c:v>698.24654548588239</c:v>
                </c:pt>
                <c:pt idx="991">
                  <c:v>698.24654548588239</c:v>
                </c:pt>
                <c:pt idx="992">
                  <c:v>698.24654548588239</c:v>
                </c:pt>
                <c:pt idx="993">
                  <c:v>698.24654548588239</c:v>
                </c:pt>
                <c:pt idx="994">
                  <c:v>698.24654548588239</c:v>
                </c:pt>
                <c:pt idx="995">
                  <c:v>698.24654548588239</c:v>
                </c:pt>
                <c:pt idx="996">
                  <c:v>698.24654548588239</c:v>
                </c:pt>
                <c:pt idx="997">
                  <c:v>698.24654548588239</c:v>
                </c:pt>
                <c:pt idx="998">
                  <c:v>698.24654548588239</c:v>
                </c:pt>
                <c:pt idx="999">
                  <c:v>698.24654548588239</c:v>
                </c:pt>
                <c:pt idx="1000">
                  <c:v>698.24654548588239</c:v>
                </c:pt>
              </c:numCache>
            </c:numRef>
          </c:xVal>
          <c:yVal>
            <c:numRef>
              <c:f>Calculs!$AE$4:$AE$1004</c:f>
              <c:numCache>
                <c:formatCode>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105.80956806118033</c:v>
                </c:pt>
              </c:numCache>
            </c:numRef>
          </c:xVal>
          <c:yVal>
            <c:numRef>
              <c:f>Trajecto!$C$158</c:f>
              <c:numCache>
                <c:formatCode>0</c:formatCode>
                <c:ptCount val="1"/>
                <c:pt idx="0">
                  <c:v>605.56002353863732</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602.92518464773616</c:v>
                </c:pt>
              </c:numCache>
            </c:numRef>
          </c:xVal>
          <c:yVal>
            <c:numRef>
              <c:f>Trajecto!$C$159</c:f>
              <c:numCache>
                <c:formatCode>0</c:formatCode>
                <c:ptCount val="1"/>
                <c:pt idx="0">
                  <c:v>606.04309427538271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{1CD60C39-3154-40F5-A6A8-AEFEB1A014EC}</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412.28246297144358</c:v>
                </c:pt>
                <c:pt idx="1">
                  <c:v>435.28246297144358</c:v>
                </c:pt>
                <c:pt idx="2">
                  <c:v>435.28246297144358</c:v>
                </c:pt>
                <c:pt idx="3">
                  <c:v>412.28246297144358</c:v>
                </c:pt>
                <c:pt idx="4">
                  <c:v>435.28246297144358</c:v>
                </c:pt>
                <c:pt idx="5">
                  <c:v>435.28246297144358</c:v>
                </c:pt>
                <c:pt idx="6">
                  <c:v>420.28246297144358</c:v>
                </c:pt>
                <c:pt idx="7">
                  <c:v>420.28246297144358</c:v>
                </c:pt>
                <c:pt idx="8">
                  <c:v>435.28246297144358</c:v>
                </c:pt>
                <c:pt idx="9">
                  <c:v>420.28246297144358</c:v>
                </c:pt>
                <c:pt idx="10">
                  <c:v>419.8824629714436</c:v>
                </c:pt>
                <c:pt idx="11">
                  <c:v>419.08246297144359</c:v>
                </c:pt>
                <c:pt idx="12">
                  <c:v>418.28246297144358</c:v>
                </c:pt>
                <c:pt idx="13">
                  <c:v>417.28246297144358</c:v>
                </c:pt>
                <c:pt idx="14">
                  <c:v>416.08246297144359</c:v>
                </c:pt>
                <c:pt idx="15">
                  <c:v>412.28246297144358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412.28246297144358</c:v>
                </c:pt>
                <c:pt idx="1">
                  <c:v>389.28246297144358</c:v>
                </c:pt>
                <c:pt idx="2">
                  <c:v>389.28246297144358</c:v>
                </c:pt>
                <c:pt idx="3">
                  <c:v>412.28246297144358</c:v>
                </c:pt>
                <c:pt idx="4">
                  <c:v>389.28246297144358</c:v>
                </c:pt>
                <c:pt idx="5">
                  <c:v>389.28246297144358</c:v>
                </c:pt>
                <c:pt idx="6">
                  <c:v>404.28246297144358</c:v>
                </c:pt>
                <c:pt idx="7">
                  <c:v>404.28246297144358</c:v>
                </c:pt>
                <c:pt idx="8">
                  <c:v>389.28246297144358</c:v>
                </c:pt>
                <c:pt idx="9">
                  <c:v>404.28246297144358</c:v>
                </c:pt>
                <c:pt idx="10">
                  <c:v>404.68246297144356</c:v>
                </c:pt>
                <c:pt idx="11">
                  <c:v>405.48246297144357</c:v>
                </c:pt>
                <c:pt idx="12">
                  <c:v>406.28246297144358</c:v>
                </c:pt>
                <c:pt idx="13">
                  <c:v>407.28246297144358</c:v>
                </c:pt>
                <c:pt idx="14">
                  <c:v>408.48246297144357</c:v>
                </c:pt>
                <c:pt idx="15">
                  <c:v>412.28246297144358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{E10AD53F-B22F-45CF-953E-581EB99C796F}</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412.28246297144358</c:v>
                </c:pt>
                <c:pt idx="1">
                  <c:v>412.28246297144358</c:v>
                </c:pt>
                <c:pt idx="2">
                  <c:v>422.28246297144358</c:v>
                </c:pt>
                <c:pt idx="3">
                  <c:v>412.28246297144358</c:v>
                </c:pt>
                <c:pt idx="4">
                  <c:v>422.28246297144358</c:v>
                </c:pt>
                <c:pt idx="5">
                  <c:v>425.28246297144358</c:v>
                </c:pt>
                <c:pt idx="6">
                  <c:v>429.28246297144358</c:v>
                </c:pt>
                <c:pt idx="7">
                  <c:v>432.28246297144358</c:v>
                </c:pt>
                <c:pt idx="8">
                  <c:v>437.28246297144358</c:v>
                </c:pt>
                <c:pt idx="9">
                  <c:v>442.28246297144358</c:v>
                </c:pt>
                <c:pt idx="10">
                  <c:v>448.28246297144358</c:v>
                </c:pt>
                <c:pt idx="11">
                  <c:v>460.28246297144358</c:v>
                </c:pt>
                <c:pt idx="12">
                  <c:v>474.28246297144358</c:v>
                </c:pt>
                <c:pt idx="13">
                  <c:v>449.28246297144358</c:v>
                </c:pt>
                <c:pt idx="14">
                  <c:v>442.28246297144358</c:v>
                </c:pt>
                <c:pt idx="15">
                  <c:v>427.28246297144358</c:v>
                </c:pt>
                <c:pt idx="16">
                  <c:v>412.28246297144358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412.28246297144358</c:v>
                </c:pt>
                <c:pt idx="1">
                  <c:v>412.28246297144358</c:v>
                </c:pt>
                <c:pt idx="2">
                  <c:v>402.28246297144358</c:v>
                </c:pt>
                <c:pt idx="3">
                  <c:v>412.28246297144358</c:v>
                </c:pt>
                <c:pt idx="4">
                  <c:v>402.28246297144358</c:v>
                </c:pt>
                <c:pt idx="5">
                  <c:v>399.28246297144358</c:v>
                </c:pt>
                <c:pt idx="6">
                  <c:v>395.28246297144358</c:v>
                </c:pt>
                <c:pt idx="7">
                  <c:v>392.28246297144358</c:v>
                </c:pt>
                <c:pt idx="8">
                  <c:v>387.28246297144358</c:v>
                </c:pt>
                <c:pt idx="9">
                  <c:v>382.28246297144358</c:v>
                </c:pt>
                <c:pt idx="10">
                  <c:v>376.28246297144358</c:v>
                </c:pt>
                <c:pt idx="11">
                  <c:v>364.28246297144358</c:v>
                </c:pt>
                <c:pt idx="12">
                  <c:v>350.28246297144358</c:v>
                </c:pt>
                <c:pt idx="13">
                  <c:v>375.28246297144358</c:v>
                </c:pt>
                <c:pt idx="14">
                  <c:v>382.28246297144358</c:v>
                </c:pt>
                <c:pt idx="15">
                  <c:v>397.28246297144358</c:v>
                </c:pt>
                <c:pt idx="16">
                  <c:v>412.28246297144358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412.28246297144358</c:v>
                </c:pt>
                <c:pt idx="1">
                  <c:v>429.28246297144358</c:v>
                </c:pt>
                <c:pt idx="2">
                  <c:v>423.28246297144358</c:v>
                </c:pt>
                <c:pt idx="3">
                  <c:v>412.28246297144358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412.28246297144358</c:v>
                </c:pt>
                <c:pt idx="1">
                  <c:v>395.28246297144358</c:v>
                </c:pt>
                <c:pt idx="2">
                  <c:v>401.28246297144358</c:v>
                </c:pt>
                <c:pt idx="3">
                  <c:v>412.28246297144358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{7D7EE9AE-63AD-4E3C-9EE8-F8E78DB75157}</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423.23827224472132</c:v>
                </c:pt>
                <c:pt idx="1">
                  <c:v>423.23827224472132</c:v>
                </c:pt>
                <c:pt idx="2">
                  <c:v>423.23827224472132</c:v>
                </c:pt>
                <c:pt idx="3">
                  <c:v>453.51627342165318</c:v>
                </c:pt>
                <c:pt idx="4">
                  <c:v>423.23827224472132</c:v>
                </c:pt>
                <c:pt idx="5">
                  <c:v>392.96027106778945</c:v>
                </c:pt>
                <c:pt idx="6">
                  <c:v>423.23827224472132</c:v>
                </c:pt>
              </c:numCache>
            </c:numRef>
          </c:xVal>
          <c:yVal>
            <c:numRef>
              <c:f>Trajecto!$C$124:$C$130</c:f>
              <c:numCache>
                <c:formatCode>0</c:formatCode>
                <c:ptCount val="7"/>
                <c:pt idx="0">
                  <c:v>1211.1200470772746</c:v>
                </c:pt>
                <c:pt idx="1">
                  <c:v>605.56002353863732</c:v>
                </c:pt>
                <c:pt idx="2">
                  <c:v>0</c:v>
                </c:pt>
                <c:pt idx="3">
                  <c:v>60.556002353863732</c:v>
                </c:pt>
                <c:pt idx="4">
                  <c:v>0</c:v>
                </c:pt>
                <c:pt idx="5">
                  <c:v>60.556002353863732</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1212.0861885507654</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1210.6338352862215</c:v>
                </c:pt>
                <c:pt idx="200">
                  <c:v>1210.0503575804632</c:v>
                </c:pt>
                <c:pt idx="201">
                  <c:v>1209.3697896329854</c:v>
                </c:pt>
                <c:pt idx="202">
                  <c:v>1208.5923118028841</c:v>
                </c:pt>
                <c:pt idx="203">
                  <c:v>1207.7181099103975</c:v>
                </c:pt>
                <c:pt idx="204">
                  <c:v>1206.7473759548238</c:v>
                </c:pt>
                <c:pt idx="205">
                  <c:v>1205.6803087731369</c:v>
                </c:pt>
                <c:pt idx="206">
                  <c:v>1204.5171146384077</c:v>
                </c:pt>
                <c:pt idx="207">
                  <c:v>1203.2580077982841</c:v>
                </c:pt>
                <c:pt idx="208">
                  <c:v>1201.9032109547427</c:v>
                </c:pt>
                <c:pt idx="209">
                  <c:v>1200.4529556871025</c:v>
                </c:pt>
                <c:pt idx="210">
                  <c:v>1198.9074828208618</c:v>
                </c:pt>
                <c:pt idx="211">
                  <c:v>1197.2670427453265</c:v>
                </c:pt>
                <c:pt idx="212">
                  <c:v>1195.5318956832477</c:v>
                </c:pt>
                <c:pt idx="213">
                  <c:v>1193.7023119157961</c:v>
                </c:pt>
                <c:pt idx="214">
                  <c:v>1191.7785719662197</c:v>
                </c:pt>
                <c:pt idx="215">
                  <c:v>1189.7609667454615</c:v>
                </c:pt>
                <c:pt idx="216">
                  <c:v>1187.6497976628837</c:v>
                </c:pt>
                <c:pt idx="217">
                  <c:v>1185.4453767050857</c:v>
                </c:pt>
                <c:pt idx="218">
                  <c:v>1183.1480264856032</c:v>
                </c:pt>
                <c:pt idx="219">
                  <c:v>1180.7580802680829</c:v>
                </c:pt>
                <c:pt idx="220">
                  <c:v>1178.2758819653136</c:v>
                </c:pt>
                <c:pt idx="221">
                  <c:v>1175.7017861162942</c:v>
                </c:pt>
                <c:pt idx="222">
                  <c:v>1173.0361578433296</c:v>
                </c:pt>
                <c:pt idx="223">
                  <c:v>1170.2793727909561</c:v>
                </c:pt>
                <c:pt idx="224">
                  <c:v>1167.4318170483321</c:v>
                </c:pt>
                <c:pt idx="225">
                  <c:v>1164.4938870565763</c:v>
                </c:pt>
                <c:pt idx="226">
                  <c:v>1161.4659895023915</c:v>
                </c:pt>
                <c:pt idx="227">
                  <c:v>1158.3485411991835</c:v>
                </c:pt>
                <c:pt idx="228">
                  <c:v>1155.1419689567747</c:v>
                </c:pt>
                <c:pt idx="229">
                  <c:v>1151.8467094407047</c:v>
                </c:pt>
                <c:pt idx="230">
                  <c:v>1148.4632090220234</c:v>
                </c:pt>
                <c:pt idx="231">
                  <c:v>1144.9919236183966</c:v>
                </c:pt>
                <c:pt idx="232">
                  <c:v>1141.4333185272769</c:v>
                </c:pt>
                <c:pt idx="233">
                  <c:v>1137.7878682518251</c:v>
                </c:pt>
                <c:pt idx="234">
                  <c:v>1134.0560563202155</c:v>
                </c:pt>
                <c:pt idx="235">
                  <c:v>1130.2383750989043</c:v>
                </c:pt>
                <c:pt idx="236">
                  <c:v>1126.3353256003995</c:v>
                </c:pt>
                <c:pt idx="237">
                  <c:v>1122.3474172860301</c:v>
                </c:pt>
                <c:pt idx="238">
                  <c:v>1118.2751678641782</c:v>
                </c:pt>
                <c:pt idx="239">
                  <c:v>1114.1191030844084</c:v>
                </c:pt>
                <c:pt idx="240">
                  <c:v>1109.8797565278992</c:v>
                </c:pt>
                <c:pt idx="241">
                  <c:v>1105.5576693945577</c:v>
                </c:pt>
                <c:pt idx="242">
                  <c:v>1101.1533902871772</c:v>
                </c:pt>
                <c:pt idx="243">
                  <c:v>1096.6674749929782</c:v>
                </c:pt>
                <c:pt idx="244">
                  <c:v>1092.1004862628545</c:v>
                </c:pt>
                <c:pt idx="245">
                  <c:v>1087.4529935886299</c:v>
                </c:pt>
                <c:pt idx="246">
                  <c:v>1082.7255729786177</c:v>
                </c:pt>
                <c:pt idx="247">
                  <c:v>1077.9188067317616</c:v>
                </c:pt>
                <c:pt idx="248">
                  <c:v>1073.0332832106205</c:v>
                </c:pt>
                <c:pt idx="249">
                  <c:v>1068.0695966134565</c:v>
                </c:pt>
                <c:pt idx="250">
                  <c:v>1063.0283467456652</c:v>
                </c:pt>
                <c:pt idx="251">
                  <c:v>1057.9101387907847</c:v>
                </c:pt>
                <c:pt idx="252">
                  <c:v>1052.7155830813069</c:v>
                </c:pt>
                <c:pt idx="253">
                  <c:v>1047.4452948695071</c:v>
                </c:pt>
                <c:pt idx="254">
                  <c:v>1042.0998940984987</c:v>
                </c:pt>
                <c:pt idx="255">
                  <c:v>1036.6800051737127</c:v>
                </c:pt>
                <c:pt idx="256">
                  <c:v>1031.1862567349945</c:v>
                </c:pt>
                <c:pt idx="257">
                  <c:v>1025.6192814294993</c:v>
                </c:pt>
                <c:pt idx="258">
                  <c:v>1019.9797156855685</c:v>
                </c:pt>
                <c:pt idx="259">
                  <c:v>1014.2681994877515</c:v>
                </c:pt>
                <c:pt idx="260">
                  <c:v>1008.4853761531418</c:v>
                </c:pt>
                <c:pt idx="261">
                  <c:v>1002.6318921091804</c:v>
                </c:pt>
                <c:pt idx="262">
                  <c:v>996.70839667308007</c:v>
                </c:pt>
                <c:pt idx="263">
                  <c:v>990.71554183301316</c:v>
                </c:pt>
                <c:pt idx="264">
                  <c:v>984.65398203120219</c:v>
                </c:pt>
                <c:pt idx="265">
                  <c:v>978.5243739490445</c:v>
                </c:pt>
                <c:pt idx="266">
                  <c:v>972.32737629439896</c:v>
                </c:pt>
                <c:pt idx="267">
                  <c:v>966.06364959115319</c:v>
                </c:pt>
                <c:pt idx="268">
                  <c:v>959.7338559711875</c:v>
                </c:pt>
                <c:pt idx="269">
                  <c:v>953.33865896884402</c:v>
                </c:pt>
                <c:pt idx="270">
                  <c:v>946.87872331800475</c:v>
                </c:pt>
                <c:pt idx="271">
                  <c:v>940.35471475187614</c:v>
                </c:pt>
                <c:pt idx="272">
                  <c:v>933.76729980557309</c:v>
                </c:pt>
                <c:pt idx="273">
                  <c:v>927.11714562158932</c:v>
                </c:pt>
                <c:pt idx="274">
                  <c:v>920.40491975823659</c:v>
                </c:pt>
                <c:pt idx="275">
                  <c:v>913.63129000112883</c:v>
                </c:pt>
                <c:pt idx="276">
                  <c:v>906.79692417778324</c:v>
                </c:pt>
                <c:pt idx="277">
                  <c:v>899.90248997540505</c:v>
                </c:pt>
                <c:pt idx="278">
                  <c:v>892.94865476191728</c:v>
                </c:pt>
                <c:pt idx="279">
                  <c:v>885.936085410293</c:v>
                </c:pt>
                <c:pt idx="280">
                  <c:v>878.86544812624152</c:v>
                </c:pt>
                <c:pt idx="281">
                  <c:v>871.73740827929657</c:v>
                </c:pt>
                <c:pt idx="282">
                  <c:v>864.55263023734881</c:v>
                </c:pt>
                <c:pt idx="283">
                  <c:v>857.31177720466144</c:v>
                </c:pt>
                <c:pt idx="284">
                  <c:v>850.01551106340344</c:v>
                </c:pt>
                <c:pt idx="285">
                  <c:v>842.66449221872847</c:v>
                </c:pt>
                <c:pt idx="286">
                  <c:v>835.25937944742748</c:v>
                </c:pt>
                <c:pt idx="287">
                  <c:v>827.80082975017456</c:v>
                </c:pt>
                <c:pt idx="288">
                  <c:v>820.28949820738433</c:v>
                </c:pt>
                <c:pt idx="289">
                  <c:v>812.72603783869499</c:v>
                </c:pt>
                <c:pt idx="290">
                  <c:v>805.11109946608622</c:v>
                </c:pt>
                <c:pt idx="291">
                  <c:v>797.44533158063905</c:v>
                </c:pt>
                <c:pt idx="292">
                  <c:v>789.72938021293942</c:v>
                </c:pt>
                <c:pt idx="293">
                  <c:v>781.96388880712607</c:v>
                </c:pt>
                <c:pt idx="294">
                  <c:v>774.14949809857819</c:v>
                </c:pt>
                <c:pt idx="295">
                  <c:v>766.28684599523524</c:v>
                </c:pt>
                <c:pt idx="296">
                  <c:v>758.37656746254004</c:v>
                </c:pt>
                <c:pt idx="297">
                  <c:v>750.41929441199034</c:v>
                </c:pt>
                <c:pt idx="298">
                  <c:v>742.41565559328444</c:v>
                </c:pt>
                <c:pt idx="299">
                  <c:v>734.36627649004117</c:v>
                </c:pt>
                <c:pt idx="300">
                  <c:v>726.27177921907264</c:v>
                </c:pt>
                <c:pt idx="301">
                  <c:v>718.132782433187</c:v>
                </c:pt>
                <c:pt idx="302">
                  <c:v>709.94990122749323</c:v>
                </c:pt>
                <c:pt idx="303">
                  <c:v>701.7237470491815</c:v>
                </c:pt>
                <c:pt idx="304">
                  <c:v>693.4549276107457</c:v>
                </c:pt>
                <c:pt idx="305">
                  <c:v>685.14404680661812</c:v>
                </c:pt>
                <c:pt idx="306">
                  <c:v>676.79170463317894</c:v>
                </c:pt>
                <c:pt idx="307">
                  <c:v>668.39849711210513</c:v>
                </c:pt>
                <c:pt idx="308">
                  <c:v>659.96501621702089</c:v>
                </c:pt>
                <c:pt idx="309">
                  <c:v>651.49184980340738</c:v>
                </c:pt>
                <c:pt idx="310">
                  <c:v>642.9795815417325</c:v>
                </c:pt>
                <c:pt idx="311">
                  <c:v>634.42879085375614</c:v>
                </c:pt>
                <c:pt idx="312">
                  <c:v>625.84005285196679</c:v>
                </c:pt>
                <c:pt idx="313">
                  <c:v>617.21393828210353</c:v>
                </c:pt>
                <c:pt idx="314">
                  <c:v>608.55101346871731</c:v>
                </c:pt>
                <c:pt idx="315">
                  <c:v>599.85184026372281</c:v>
                </c:pt>
                <c:pt idx="316">
                  <c:v>591.11697599789159</c:v>
                </c:pt>
                <c:pt idx="317">
                  <c:v>582.34697343523794</c:v>
                </c:pt>
                <c:pt idx="318">
                  <c:v>573.54238073024533</c:v>
                </c:pt>
                <c:pt idx="319">
                  <c:v>564.70374138788316</c:v>
                </c:pt>
                <c:pt idx="320">
                  <c:v>555.83159422636118</c:v>
                </c:pt>
                <c:pt idx="321">
                  <c:v>546.92647334256901</c:v>
                </c:pt>
                <c:pt idx="322">
                  <c:v>537.98890808014767</c:v>
                </c:pt>
                <c:pt idx="323">
                  <c:v>529.01942300013968</c:v>
                </c:pt>
                <c:pt idx="324">
                  <c:v>520.01853785416415</c:v>
                </c:pt>
                <c:pt idx="325">
                  <c:v>510.98676756006148</c:v>
                </c:pt>
                <c:pt idx="326">
                  <c:v>501.92462217995489</c:v>
                </c:pt>
                <c:pt idx="327">
                  <c:v>492.83260690067311</c:v>
                </c:pt>
                <c:pt idx="328">
                  <c:v>483.71122201648006</c:v>
                </c:pt>
                <c:pt idx="329">
                  <c:v>474.56096291405652</c:v>
                </c:pt>
                <c:pt idx="330">
                  <c:v>465.38232005967978</c:v>
                </c:pt>
                <c:pt idx="331">
                  <c:v>456.17577898854603</c:v>
                </c:pt>
                <c:pt idx="332">
                  <c:v>446.94182029618133</c:v>
                </c:pt>
                <c:pt idx="333">
                  <c:v>437.68091963188715</c:v>
                </c:pt>
                <c:pt idx="334">
                  <c:v>428.39354769416605</c:v>
                </c:pt>
                <c:pt idx="335">
                  <c:v>419.08017022807411</c:v>
                </c:pt>
                <c:pt idx="336">
                  <c:v>409.74124802444652</c:v>
                </c:pt>
                <c:pt idx="337">
                  <c:v>400.37723692094312</c:v>
                </c:pt>
                <c:pt idx="338">
                  <c:v>390.98858780486171</c:v>
                </c:pt>
                <c:pt idx="339">
                  <c:v>381.57574661766648</c:v>
                </c:pt>
                <c:pt idx="340">
                  <c:v>372.13915436117964</c:v>
                </c:pt>
                <c:pt idx="341">
                  <c:v>362.67924710538568</c:v>
                </c:pt>
                <c:pt idx="342">
                  <c:v>353.19645599779682</c:v>
                </c:pt>
                <c:pt idx="343">
                  <c:v>343.69120727432977</c:v>
                </c:pt>
                <c:pt idx="344">
                  <c:v>334.16392227164431</c:v>
                </c:pt>
                <c:pt idx="345">
                  <c:v>324.61501744089452</c:v>
                </c:pt>
                <c:pt idx="346">
                  <c:v>315.04490436284453</c:v>
                </c:pt>
                <c:pt idx="347">
                  <c:v>305.45398976430067</c:v>
                </c:pt>
                <c:pt idx="348">
                  <c:v>295.84267553581367</c:v>
                </c:pt>
                <c:pt idx="349">
                  <c:v>286.21135875060395</c:v>
                </c:pt>
                <c:pt idx="350">
                  <c:v>276.56043168466476</c:v>
                </c:pt>
                <c:pt idx="351">
                  <c:v>266.8902818379982</c:v>
                </c:pt>
                <c:pt idx="352">
                  <c:v>257.20129195693994</c:v>
                </c:pt>
                <c:pt idx="353">
                  <c:v>247.49384005752913</c:v>
                </c:pt>
                <c:pt idx="354">
                  <c:v>237.76829944988114</c:v>
                </c:pt>
                <c:pt idx="355">
                  <c:v>228.025038763521</c:v>
                </c:pt>
                <c:pt idx="356">
                  <c:v>218.2644219736365</c:v>
                </c:pt>
                <c:pt idx="357">
                  <c:v>208.48680842821065</c:v>
                </c:pt>
                <c:pt idx="358">
                  <c:v>198.69255287599404</c:v>
                </c:pt>
                <c:pt idx="359">
                  <c:v>188.88200549527821</c:v>
                </c:pt>
                <c:pt idx="360">
                  <c:v>179.05551192343231</c:v>
                </c:pt>
                <c:pt idx="361">
                  <c:v>169.21341328716562</c:v>
                </c:pt>
                <c:pt idx="362">
                  <c:v>159.35604623347987</c:v>
                </c:pt>
                <c:pt idx="363">
                  <c:v>149.48374296127565</c:v>
                </c:pt>
                <c:pt idx="364">
                  <c:v>139.59683125357827</c:v>
                </c:pt>
                <c:pt idx="365">
                  <c:v>129.69563451034895</c:v>
                </c:pt>
                <c:pt idx="366">
                  <c:v>119.78047178184843</c:v>
                </c:pt>
                <c:pt idx="367">
                  <c:v>109.85165780252056</c:v>
                </c:pt>
                <c:pt idx="368">
                  <c:v>99.90950302536416</c:v>
                </c:pt>
                <c:pt idx="369">
                  <c:v>89.954313656762537</c:v>
                </c:pt>
                <c:pt idx="370">
                  <c:v>79.986391691740664</c:v>
                </c:pt>
                <c:pt idx="371">
                  <c:v>70.006034949620656</c:v>
                </c:pt>
                <c:pt idx="372">
                  <c:v>60.013537110047224</c:v>
                </c:pt>
                <c:pt idx="373">
                  <c:v>50.009187749355334</c:v>
                </c:pt>
                <c:pt idx="374">
                  <c:v>39.993272377253106</c:v>
                </c:pt>
                <c:pt idx="375">
                  <c:v>29.966072473793879</c:v>
                </c:pt>
                <c:pt idx="376">
                  <c:v>19.927865526611804</c:v>
                </c:pt>
                <c:pt idx="377">
                  <c:v>9.8789250683963825</c:v>
                </c:pt>
                <c:pt idx="378">
                  <c:v>-0.18047928541813185</c:v>
                </c:pt>
                <c:pt idx="379">
                  <c:v>-0.19054385983631061</c:v>
                </c:pt>
                <c:pt idx="380">
                  <c:v>-0.2006084443206162</c:v>
                </c:pt>
                <c:pt idx="381">
                  <c:v>-0.21067303887078895</c:v>
                </c:pt>
                <c:pt idx="382">
                  <c:v>-0.2207376434865693</c:v>
                </c:pt>
                <c:pt idx="383">
                  <c:v>-0.23080225816769762</c:v>
                </c:pt>
                <c:pt idx="384">
                  <c:v>-0.24086688291391428</c:v>
                </c:pt>
                <c:pt idx="385">
                  <c:v>-0.25093151772495975</c:v>
                </c:pt>
                <c:pt idx="386">
                  <c:v>-0.2609961626005744</c:v>
                </c:pt>
                <c:pt idx="387">
                  <c:v>-0.2710608175404986</c:v>
                </c:pt>
                <c:pt idx="388">
                  <c:v>-0.28112548254447278</c:v>
                </c:pt>
                <c:pt idx="389">
                  <c:v>-0.29119015761223738</c:v>
                </c:pt>
                <c:pt idx="390">
                  <c:v>-0.30125484274353281</c:v>
                </c:pt>
                <c:pt idx="391">
                  <c:v>-0.31131953793809952</c:v>
                </c:pt>
                <c:pt idx="392">
                  <c:v>-0.32138424319567793</c:v>
                </c:pt>
                <c:pt idx="393">
                  <c:v>-0.33144895851600847</c:v>
                </c:pt>
                <c:pt idx="394">
                  <c:v>-0.34151368389883158</c:v>
                </c:pt>
                <c:pt idx="395">
                  <c:v>-0.35157841934388767</c:v>
                </c:pt>
                <c:pt idx="396">
                  <c:v>-0.36164316485091719</c:v>
                </c:pt>
                <c:pt idx="397">
                  <c:v>-0.37170792041966061</c:v>
                </c:pt>
                <c:pt idx="398">
                  <c:v>-0.38177268604985837</c:v>
                </c:pt>
                <c:pt idx="399">
                  <c:v>-0.39183746174125089</c:v>
                </c:pt>
                <c:pt idx="400">
                  <c:v>-0.40190224749357867</c:v>
                </c:pt>
                <c:pt idx="401">
                  <c:v>-0.41196704330658218</c:v>
                </c:pt>
                <c:pt idx="402">
                  <c:v>-0.42203184918000186</c:v>
                </c:pt>
                <c:pt idx="403">
                  <c:v>-0.43209666511357819</c:v>
                </c:pt>
                <c:pt idx="404">
                  <c:v>-0.44216149110705166</c:v>
                </c:pt>
                <c:pt idx="405">
                  <c:v>-0.4522263271601627</c:v>
                </c:pt>
                <c:pt idx="406">
                  <c:v>-0.46229117327265185</c:v>
                </c:pt>
                <c:pt idx="407">
                  <c:v>-0.47235602944425953</c:v>
                </c:pt>
                <c:pt idx="408">
                  <c:v>-0.48242089567472629</c:v>
                </c:pt>
                <c:pt idx="409">
                  <c:v>-0.49248577196379256</c:v>
                </c:pt>
                <c:pt idx="410">
                  <c:v>-0.50255065831119894</c:v>
                </c:pt>
                <c:pt idx="411">
                  <c:v>-0.51261555471668585</c:v>
                </c:pt>
                <c:pt idx="412">
                  <c:v>-0.52268046117999378</c:v>
                </c:pt>
                <c:pt idx="413">
                  <c:v>-0.53274537770086328</c:v>
                </c:pt>
                <c:pt idx="414">
                  <c:v>-0.54281030427903476</c:v>
                </c:pt>
                <c:pt idx="415">
                  <c:v>-0.55287524091424889</c:v>
                </c:pt>
                <c:pt idx="416">
                  <c:v>-0.56294018760624609</c:v>
                </c:pt>
                <c:pt idx="417">
                  <c:v>-0.5730051443547669</c:v>
                </c:pt>
                <c:pt idx="418">
                  <c:v>-0.58307011115955187</c:v>
                </c:pt>
                <c:pt idx="419">
                  <c:v>-0.59313508802034154</c:v>
                </c:pt>
                <c:pt idx="420">
                  <c:v>-0.60320007493687633</c:v>
                </c:pt>
                <c:pt idx="421">
                  <c:v>-0.6132650719088969</c:v>
                </c:pt>
                <c:pt idx="422">
                  <c:v>-0.62333007893614378</c:v>
                </c:pt>
                <c:pt idx="423">
                  <c:v>-0.63339509601835753</c:v>
                </c:pt>
                <c:pt idx="424">
                  <c:v>-0.64346012315527856</c:v>
                </c:pt>
                <c:pt idx="425">
                  <c:v>-0.65352516034664754</c:v>
                </c:pt>
                <c:pt idx="426">
                  <c:v>-0.66359020759220499</c:v>
                </c:pt>
                <c:pt idx="427">
                  <c:v>-0.67365526489169159</c:v>
                </c:pt>
                <c:pt idx="428">
                  <c:v>-0.68372033224484774</c:v>
                </c:pt>
                <c:pt idx="429">
                  <c:v>-0.69378540965141411</c:v>
                </c:pt>
                <c:pt idx="430">
                  <c:v>-0.70385049711113112</c:v>
                </c:pt>
                <c:pt idx="431">
                  <c:v>-0.71391559462373955</c:v>
                </c:pt>
                <c:pt idx="432">
                  <c:v>-0.72398070218897981</c:v>
                </c:pt>
                <c:pt idx="433">
                  <c:v>-0.73404581980659256</c:v>
                </c:pt>
                <c:pt idx="434">
                  <c:v>-0.74411094747631845</c:v>
                </c:pt>
                <c:pt idx="435">
                  <c:v>-0.75417608519789792</c:v>
                </c:pt>
                <c:pt idx="436">
                  <c:v>-0.76424123297107172</c:v>
                </c:pt>
                <c:pt idx="437">
                  <c:v>-0.77430639079558028</c:v>
                </c:pt>
                <c:pt idx="438">
                  <c:v>-0.78437155867116437</c:v>
                </c:pt>
                <c:pt idx="439">
                  <c:v>-0.79443673659756453</c:v>
                </c:pt>
                <c:pt idx="440">
                  <c:v>-0.8045019245745213</c:v>
                </c:pt>
                <c:pt idx="441">
                  <c:v>-0.81456712260177533</c:v>
                </c:pt>
                <c:pt idx="442">
                  <c:v>-0.82463233067906727</c:v>
                </c:pt>
                <c:pt idx="443">
                  <c:v>-0.83469754880613778</c:v>
                </c:pt>
                <c:pt idx="444">
                  <c:v>-0.84476277698272739</c:v>
                </c:pt>
                <c:pt idx="445">
                  <c:v>-0.85482801520857676</c:v>
                </c:pt>
                <c:pt idx="446">
                  <c:v>-0.86489326348342654</c:v>
                </c:pt>
                <c:pt idx="447">
                  <c:v>-0.87495852180701739</c:v>
                </c:pt>
                <c:pt idx="448">
                  <c:v>-0.88502379017908983</c:v>
                </c:pt>
                <c:pt idx="449">
                  <c:v>-0.89508906859938464</c:v>
                </c:pt>
                <c:pt idx="450">
                  <c:v>-0.90515435706764236</c:v>
                </c:pt>
                <c:pt idx="451">
                  <c:v>-0.91521965558360374</c:v>
                </c:pt>
                <c:pt idx="452">
                  <c:v>-0.92528496414700934</c:v>
                </c:pt>
                <c:pt idx="453">
                  <c:v>-0.9353502827575999</c:v>
                </c:pt>
                <c:pt idx="454">
                  <c:v>-0.94541561141511599</c:v>
                </c:pt>
                <c:pt idx="455">
                  <c:v>-0.95548095011929834</c:v>
                </c:pt>
                <c:pt idx="456">
                  <c:v>-0.96554629886988763</c:v>
                </c:pt>
                <c:pt idx="457">
                  <c:v>-0.9756116576666245</c:v>
                </c:pt>
                <c:pt idx="458">
                  <c:v>-0.9856770265092496</c:v>
                </c:pt>
                <c:pt idx="459">
                  <c:v>-0.99574240539750369</c:v>
                </c:pt>
                <c:pt idx="460">
                  <c:v>-1.0058077943311274</c:v>
                </c:pt>
                <c:pt idx="461">
                  <c:v>-1.0158731933098615</c:v>
                </c:pt>
                <c:pt idx="462">
                  <c:v>-1.0259386023334465</c:v>
                </c:pt>
                <c:pt idx="463">
                  <c:v>-1.0360040214016233</c:v>
                </c:pt>
                <c:pt idx="464">
                  <c:v>-1.0460694505141324</c:v>
                </c:pt>
                <c:pt idx="465">
                  <c:v>-1.0561348896707146</c:v>
                </c:pt>
                <c:pt idx="466">
                  <c:v>-1.0662003388711105</c:v>
                </c:pt>
                <c:pt idx="467">
                  <c:v>-1.0762657981150612</c:v>
                </c:pt>
                <c:pt idx="468">
                  <c:v>-1.0863312674023069</c:v>
                </c:pt>
                <c:pt idx="469">
                  <c:v>-1.0963967467325886</c:v>
                </c:pt>
                <c:pt idx="470">
                  <c:v>-1.1064622361056471</c:v>
                </c:pt>
                <c:pt idx="471">
                  <c:v>-1.1165277355212229</c:v>
                </c:pt>
                <c:pt idx="472">
                  <c:v>-1.1265932449790568</c:v>
                </c:pt>
                <c:pt idx="473">
                  <c:v>-1.1366587644788895</c:v>
                </c:pt>
                <c:pt idx="474">
                  <c:v>-1.1467242940204618</c:v>
                </c:pt>
                <c:pt idx="475">
                  <c:v>-1.1567898336035145</c:v>
                </c:pt>
                <c:pt idx="476">
                  <c:v>-1.1668553832277884</c:v>
                </c:pt>
                <c:pt idx="477">
                  <c:v>-1.1769209428930241</c:v>
                </c:pt>
                <c:pt idx="478">
                  <c:v>-1.1869865125989623</c:v>
                </c:pt>
                <c:pt idx="479">
                  <c:v>-1.1970520923453438</c:v>
                </c:pt>
                <c:pt idx="480">
                  <c:v>-1.2071176821319094</c:v>
                </c:pt>
                <c:pt idx="481">
                  <c:v>-1.2171832819583999</c:v>
                </c:pt>
                <c:pt idx="482">
                  <c:v>-1.2272488918245559</c:v>
                </c:pt>
                <c:pt idx="483">
                  <c:v>-1.2373145117301183</c:v>
                </c:pt>
                <c:pt idx="484">
                  <c:v>-1.247380141674828</c:v>
                </c:pt>
                <c:pt idx="485">
                  <c:v>-1.2574457816584257</c:v>
                </c:pt>
                <c:pt idx="486">
                  <c:v>-1.2675114316806519</c:v>
                </c:pt>
                <c:pt idx="487">
                  <c:v>-1.2775770917412479</c:v>
                </c:pt>
                <c:pt idx="488">
                  <c:v>-1.287642761839954</c:v>
                </c:pt>
                <c:pt idx="489">
                  <c:v>-1.2977084419765113</c:v>
                </c:pt>
                <c:pt idx="490">
                  <c:v>-1.3077741321506604</c:v>
                </c:pt>
                <c:pt idx="491">
                  <c:v>-1.3178398323621423</c:v>
                </c:pt>
                <c:pt idx="492">
                  <c:v>-1.3279055426106976</c:v>
                </c:pt>
                <c:pt idx="493">
                  <c:v>-1.3379712628960672</c:v>
                </c:pt>
                <c:pt idx="494">
                  <c:v>-1.3480369932179919</c:v>
                </c:pt>
                <c:pt idx="495">
                  <c:v>-1.3581027335762126</c:v>
                </c:pt>
                <c:pt idx="496">
                  <c:v>-1.36816848397047</c:v>
                </c:pt>
                <c:pt idx="497">
                  <c:v>-1.3782342444005049</c:v>
                </c:pt>
                <c:pt idx="498">
                  <c:v>-1.3883000148660583</c:v>
                </c:pt>
                <c:pt idx="499">
                  <c:v>-1.3983657953668709</c:v>
                </c:pt>
                <c:pt idx="500">
                  <c:v>-1.4084315859026835</c:v>
                </c:pt>
                <c:pt idx="501">
                  <c:v>-1.4184973864732371</c:v>
                </c:pt>
                <c:pt idx="502">
                  <c:v>-1.4285631970782724</c:v>
                </c:pt>
                <c:pt idx="503">
                  <c:v>-1.4386290177175303</c:v>
                </c:pt>
                <c:pt idx="504">
                  <c:v>-1.4486948483907516</c:v>
                </c:pt>
                <c:pt idx="505">
                  <c:v>-1.4587606890976772</c:v>
                </c:pt>
                <c:pt idx="506">
                  <c:v>-1.468826539838048</c:v>
                </c:pt>
                <c:pt idx="507">
                  <c:v>-1.4788924006116047</c:v>
                </c:pt>
                <c:pt idx="508">
                  <c:v>-1.4889582714180882</c:v>
                </c:pt>
                <c:pt idx="509">
                  <c:v>-1.4990241522572396</c:v>
                </c:pt>
                <c:pt idx="510">
                  <c:v>-1.5090900431287995</c:v>
                </c:pt>
                <c:pt idx="511">
                  <c:v>-1.5191559440325089</c:v>
                </c:pt>
                <c:pt idx="512">
                  <c:v>-1.5292218549681087</c:v>
                </c:pt>
                <c:pt idx="513">
                  <c:v>-1.5392877759353396</c:v>
                </c:pt>
                <c:pt idx="514">
                  <c:v>-1.5493537069339427</c:v>
                </c:pt>
                <c:pt idx="515">
                  <c:v>-1.5594196479636588</c:v>
                </c:pt>
                <c:pt idx="516">
                  <c:v>-1.5694855990242289</c:v>
                </c:pt>
                <c:pt idx="517">
                  <c:v>-1.5795515601153938</c:v>
                </c:pt>
                <c:pt idx="518">
                  <c:v>-1.5896175312368943</c:v>
                </c:pt>
                <c:pt idx="519">
                  <c:v>-1.5996835123884716</c:v>
                </c:pt>
                <c:pt idx="520">
                  <c:v>-1.6097495035698663</c:v>
                </c:pt>
                <c:pt idx="521">
                  <c:v>-1.6198155047808196</c:v>
                </c:pt>
                <c:pt idx="522">
                  <c:v>-1.6298815160210722</c:v>
                </c:pt>
                <c:pt idx="523">
                  <c:v>-1.6399475372903651</c:v>
                </c:pt>
                <c:pt idx="524">
                  <c:v>-1.6500135685884392</c:v>
                </c:pt>
                <c:pt idx="525">
                  <c:v>-1.6600796099150354</c:v>
                </c:pt>
                <c:pt idx="526">
                  <c:v>-1.6701456612698946</c:v>
                </c:pt>
                <c:pt idx="527">
                  <c:v>-1.6802117226527578</c:v>
                </c:pt>
                <c:pt idx="528">
                  <c:v>-1.690277794063366</c:v>
                </c:pt>
                <c:pt idx="529">
                  <c:v>-1.7003438755014599</c:v>
                </c:pt>
                <c:pt idx="530">
                  <c:v>-1.7104099669667807</c:v>
                </c:pt>
                <c:pt idx="531">
                  <c:v>-1.7204760684590694</c:v>
                </c:pt>
                <c:pt idx="532">
                  <c:v>-1.7305421799780669</c:v>
                </c:pt>
                <c:pt idx="533">
                  <c:v>-1.7406083015235141</c:v>
                </c:pt>
                <c:pt idx="534">
                  <c:v>-1.7506744330951518</c:v>
                </c:pt>
                <c:pt idx="535">
                  <c:v>-1.7607405746927212</c:v>
                </c:pt>
                <c:pt idx="536">
                  <c:v>-1.770806726315963</c:v>
                </c:pt>
                <c:pt idx="537">
                  <c:v>-1.7808728879646185</c:v>
                </c:pt>
                <c:pt idx="538">
                  <c:v>-1.7909390596384285</c:v>
                </c:pt>
                <c:pt idx="539">
                  <c:v>-1.801005241337134</c:v>
                </c:pt>
                <c:pt idx="540">
                  <c:v>-1.811071433060476</c:v>
                </c:pt>
                <c:pt idx="541">
                  <c:v>-1.8211376348081956</c:v>
                </c:pt>
                <c:pt idx="542">
                  <c:v>-1.8312038465800335</c:v>
                </c:pt>
                <c:pt idx="543">
                  <c:v>-1.841270068375731</c:v>
                </c:pt>
                <c:pt idx="544">
                  <c:v>-1.8513363001950289</c:v>
                </c:pt>
                <c:pt idx="545">
                  <c:v>-1.8614025420376683</c:v>
                </c:pt>
                <c:pt idx="546">
                  <c:v>-1.8714687939033903</c:v>
                </c:pt>
                <c:pt idx="547">
                  <c:v>-1.8815350557919357</c:v>
                </c:pt>
                <c:pt idx="548">
                  <c:v>-1.8916013277030457</c:v>
                </c:pt>
                <c:pt idx="549">
                  <c:v>-1.9016676096364611</c:v>
                </c:pt>
                <c:pt idx="550">
                  <c:v>-1.911733901591923</c:v>
                </c:pt>
                <c:pt idx="551">
                  <c:v>-1.9218002035691726</c:v>
                </c:pt>
                <c:pt idx="552">
                  <c:v>-1.9318665155679509</c:v>
                </c:pt>
                <c:pt idx="553">
                  <c:v>-1.9419328375879987</c:v>
                </c:pt>
                <c:pt idx="554">
                  <c:v>-1.9519991696290573</c:v>
                </c:pt>
                <c:pt idx="555">
                  <c:v>-1.9620655116908674</c:v>
                </c:pt>
                <c:pt idx="556">
                  <c:v>-1.9721318637731704</c:v>
                </c:pt>
                <c:pt idx="557">
                  <c:v>-1.9821982258757072</c:v>
                </c:pt>
                <c:pt idx="558">
                  <c:v>-1.9922645979982188</c:v>
                </c:pt>
                <c:pt idx="559">
                  <c:v>-2.0023309801404463</c:v>
                </c:pt>
                <c:pt idx="560">
                  <c:v>-2.0123973723021309</c:v>
                </c:pt>
                <c:pt idx="561">
                  <c:v>-2.0224637744830134</c:v>
                </c:pt>
                <c:pt idx="562">
                  <c:v>-2.0325301866828349</c:v>
                </c:pt>
                <c:pt idx="563">
                  <c:v>-2.042596608901337</c:v>
                </c:pt>
                <c:pt idx="564">
                  <c:v>-2.0526630411382603</c:v>
                </c:pt>
                <c:pt idx="565">
                  <c:v>-2.0627294833933458</c:v>
                </c:pt>
                <c:pt idx="566">
                  <c:v>-2.0727959356663348</c:v>
                </c:pt>
                <c:pt idx="567">
                  <c:v>-2.0828623979569683</c:v>
                </c:pt>
                <c:pt idx="568">
                  <c:v>-2.0929288702649873</c:v>
                </c:pt>
                <c:pt idx="569">
                  <c:v>-2.102995352590133</c:v>
                </c:pt>
                <c:pt idx="570">
                  <c:v>-2.1130618449321465</c:v>
                </c:pt>
                <c:pt idx="571">
                  <c:v>-2.1231283472907689</c:v>
                </c:pt>
                <c:pt idx="572">
                  <c:v>-2.1331948596657413</c:v>
                </c:pt>
                <c:pt idx="573">
                  <c:v>-2.1432613820568047</c:v>
                </c:pt>
                <c:pt idx="574">
                  <c:v>-2.1533279144637003</c:v>
                </c:pt>
                <c:pt idx="575">
                  <c:v>-2.1633944568861692</c:v>
                </c:pt>
                <c:pt idx="576">
                  <c:v>-2.1734610093239524</c:v>
                </c:pt>
                <c:pt idx="577">
                  <c:v>-2.183527571776791</c:v>
                </c:pt>
                <c:pt idx="578">
                  <c:v>-2.1935941442444267</c:v>
                </c:pt>
                <c:pt idx="579">
                  <c:v>-2.2036607267266</c:v>
                </c:pt>
                <c:pt idx="580">
                  <c:v>-2.213727319223052</c:v>
                </c:pt>
                <c:pt idx="581">
                  <c:v>-2.2237939217335243</c:v>
                </c:pt>
                <c:pt idx="582">
                  <c:v>-2.233860534257758</c:v>
                </c:pt>
                <c:pt idx="583">
                  <c:v>-2.2439271567954937</c:v>
                </c:pt>
                <c:pt idx="584">
                  <c:v>-2.253993789346473</c:v>
                </c:pt>
                <c:pt idx="585">
                  <c:v>-2.2640604319104369</c:v>
                </c:pt>
                <c:pt idx="586">
                  <c:v>-2.2741270844871271</c:v>
                </c:pt>
                <c:pt idx="587">
                  <c:v>-2.2841937470762841</c:v>
                </c:pt>
                <c:pt idx="588">
                  <c:v>-2.294260419677649</c:v>
                </c:pt>
                <c:pt idx="589">
                  <c:v>-2.3043271022909635</c:v>
                </c:pt>
                <c:pt idx="590">
                  <c:v>-2.3143937949159685</c:v>
                </c:pt>
                <c:pt idx="591">
                  <c:v>-2.3244604975524052</c:v>
                </c:pt>
                <c:pt idx="592">
                  <c:v>-2.3345272102000147</c:v>
                </c:pt>
                <c:pt idx="593">
                  <c:v>-2.3445939328585381</c:v>
                </c:pt>
                <c:pt idx="594">
                  <c:v>-2.3546606655277169</c:v>
                </c:pt>
                <c:pt idx="595">
                  <c:v>-2.3647274082072922</c:v>
                </c:pt>
                <c:pt idx="596">
                  <c:v>-2.3747941608970051</c:v>
                </c:pt>
                <c:pt idx="597">
                  <c:v>-2.3848609235965967</c:v>
                </c:pt>
                <c:pt idx="598">
                  <c:v>-2.3949276963058082</c:v>
                </c:pt>
                <c:pt idx="599">
                  <c:v>-2.4049944790243809</c:v>
                </c:pt>
                <c:pt idx="600">
                  <c:v>-2.4150612717520561</c:v>
                </c:pt>
                <c:pt idx="601">
                  <c:v>-2.4251280744885748</c:v>
                </c:pt>
                <c:pt idx="602">
                  <c:v>-2.4351948872336786</c:v>
                </c:pt>
                <c:pt idx="603">
                  <c:v>-2.4452617099871086</c:v>
                </c:pt>
                <c:pt idx="604">
                  <c:v>-2.4553285427486058</c:v>
                </c:pt>
                <c:pt idx="605">
                  <c:v>-2.4653953855179114</c:v>
                </c:pt>
                <c:pt idx="606">
                  <c:v>-2.4754622382947669</c:v>
                </c:pt>
                <c:pt idx="607">
                  <c:v>-2.4855291010789133</c:v>
                </c:pt>
                <c:pt idx="608">
                  <c:v>-2.4955959738700919</c:v>
                </c:pt>
                <c:pt idx="609">
                  <c:v>-2.5056628566680441</c:v>
                </c:pt>
                <c:pt idx="610">
                  <c:v>-2.515729749472511</c:v>
                </c:pt>
                <c:pt idx="611">
                  <c:v>-2.5257966522832338</c:v>
                </c:pt>
                <c:pt idx="612">
                  <c:v>-2.5358635650999539</c:v>
                </c:pt>
                <c:pt idx="613">
                  <c:v>-2.5459304879224125</c:v>
                </c:pt>
                <c:pt idx="614">
                  <c:v>-2.5559974207503506</c:v>
                </c:pt>
                <c:pt idx="615">
                  <c:v>-2.5660643635835099</c:v>
                </c:pt>
                <c:pt idx="616">
                  <c:v>-2.5761313164216313</c:v>
                </c:pt>
                <c:pt idx="617">
                  <c:v>-2.5861982792644564</c:v>
                </c:pt>
                <c:pt idx="618">
                  <c:v>-2.5962652521117264</c:v>
                </c:pt>
                <c:pt idx="619">
                  <c:v>-2.6063322349631823</c:v>
                </c:pt>
                <c:pt idx="620">
                  <c:v>-2.6163992278185657</c:v>
                </c:pt>
                <c:pt idx="621">
                  <c:v>-2.6264662306776176</c:v>
                </c:pt>
                <c:pt idx="622">
                  <c:v>-2.6365332435400797</c:v>
                </c:pt>
                <c:pt idx="623">
                  <c:v>-2.6466002664056929</c:v>
                </c:pt>
                <c:pt idx="624">
                  <c:v>-2.6566672992741989</c:v>
                </c:pt>
                <c:pt idx="625">
                  <c:v>-2.6667343421453387</c:v>
                </c:pt>
                <c:pt idx="626">
                  <c:v>-2.6768013950188538</c:v>
                </c:pt>
                <c:pt idx="627">
                  <c:v>-2.6868684578944855</c:v>
                </c:pt>
                <c:pt idx="628">
                  <c:v>-2.6969355307719747</c:v>
                </c:pt>
                <c:pt idx="629">
                  <c:v>-2.707002613651063</c:v>
                </c:pt>
                <c:pt idx="630">
                  <c:v>-2.7170697065314919</c:v>
                </c:pt>
                <c:pt idx="631">
                  <c:v>-2.7271368094130026</c:v>
                </c:pt>
                <c:pt idx="632">
                  <c:v>-2.7372039222953366</c:v>
                </c:pt>
                <c:pt idx="633">
                  <c:v>-2.7472710451782349</c:v>
                </c:pt>
                <c:pt idx="634">
                  <c:v>-2.7573381780614388</c:v>
                </c:pt>
                <c:pt idx="635">
                  <c:v>-2.7674053209446901</c:v>
                </c:pt>
                <c:pt idx="636">
                  <c:v>-2.7774724738277294</c:v>
                </c:pt>
                <c:pt idx="637">
                  <c:v>-2.7875396367102989</c:v>
                </c:pt>
                <c:pt idx="638">
                  <c:v>-2.7976068095921396</c:v>
                </c:pt>
                <c:pt idx="639">
                  <c:v>-2.8076739924729925</c:v>
                </c:pt>
                <c:pt idx="640">
                  <c:v>-2.8177411853525993</c:v>
                </c:pt>
                <c:pt idx="641">
                  <c:v>-2.8278083882307015</c:v>
                </c:pt>
                <c:pt idx="642">
                  <c:v>-2.8378756011070401</c:v>
                </c:pt>
                <c:pt idx="643">
                  <c:v>-2.8479428239813567</c:v>
                </c:pt>
                <c:pt idx="644">
                  <c:v>-2.8580100568533928</c:v>
                </c:pt>
                <c:pt idx="645">
                  <c:v>-2.8680772997228896</c:v>
                </c:pt>
                <c:pt idx="646">
                  <c:v>-2.8781445525895886</c:v>
                </c:pt>
                <c:pt idx="647">
                  <c:v>-2.8882118154532308</c:v>
                </c:pt>
                <c:pt idx="648">
                  <c:v>-2.8982790883135583</c:v>
                </c:pt>
                <c:pt idx="649">
                  <c:v>-2.9083463711703117</c:v>
                </c:pt>
                <c:pt idx="650">
                  <c:v>-2.918413664023233</c:v>
                </c:pt>
                <c:pt idx="651">
                  <c:v>-2.9284809668720633</c:v>
                </c:pt>
                <c:pt idx="652">
                  <c:v>-2.9385482797165441</c:v>
                </c:pt>
                <c:pt idx="653">
                  <c:v>-2.948615602556417</c:v>
                </c:pt>
                <c:pt idx="654">
                  <c:v>-2.958682935391423</c:v>
                </c:pt>
                <c:pt idx="655">
                  <c:v>-2.9687502782213038</c:v>
                </c:pt>
                <c:pt idx="656">
                  <c:v>-2.9788176310458008</c:v>
                </c:pt>
                <c:pt idx="657">
                  <c:v>-2.9888849938646551</c:v>
                </c:pt>
                <c:pt idx="658">
                  <c:v>-2.9989523666776083</c:v>
                </c:pt>
                <c:pt idx="659">
                  <c:v>-3.009019749484402</c:v>
                </c:pt>
                <c:pt idx="660">
                  <c:v>-3.0190871422847776</c:v>
                </c:pt>
                <c:pt idx="661">
                  <c:v>-3.0291545450784767</c:v>
                </c:pt>
                <c:pt idx="662">
                  <c:v>-3.0392219578652404</c:v>
                </c:pt>
                <c:pt idx="663">
                  <c:v>-3.0492893806448103</c:v>
                </c:pt>
                <c:pt idx="664">
                  <c:v>-3.0593568134169278</c:v>
                </c:pt>
                <c:pt idx="665">
                  <c:v>-3.0694242561813345</c:v>
                </c:pt>
                <c:pt idx="666">
                  <c:v>-3.0794917089377716</c:v>
                </c:pt>
                <c:pt idx="667">
                  <c:v>-3.0895591716859809</c:v>
                </c:pt>
                <c:pt idx="668">
                  <c:v>-3.0996266444257037</c:v>
                </c:pt>
                <c:pt idx="669">
                  <c:v>-3.1096941271566814</c:v>
                </c:pt>
                <c:pt idx="670">
                  <c:v>-3.1197616198786551</c:v>
                </c:pt>
                <c:pt idx="671">
                  <c:v>-3.1298291225913668</c:v>
                </c:pt>
                <c:pt idx="672">
                  <c:v>-3.1398966352945581</c:v>
                </c:pt>
                <c:pt idx="673">
                  <c:v>-3.14996415798797</c:v>
                </c:pt>
                <c:pt idx="674">
                  <c:v>-3.1600316906713442</c:v>
                </c:pt>
                <c:pt idx="675">
                  <c:v>-3.1700992333444225</c:v>
                </c:pt>
                <c:pt idx="676">
                  <c:v>-3.180166786006946</c:v>
                </c:pt>
                <c:pt idx="677">
                  <c:v>-3.1902343486586564</c:v>
                </c:pt>
                <c:pt idx="678">
                  <c:v>-3.2003019212992951</c:v>
                </c:pt>
                <c:pt idx="679">
                  <c:v>-3.2103695039286038</c:v>
                </c:pt>
                <c:pt idx="680">
                  <c:v>-3.2204370965463234</c:v>
                </c:pt>
                <c:pt idx="681">
                  <c:v>-3.230504699152196</c:v>
                </c:pt>
                <c:pt idx="682">
                  <c:v>-3.2405723117459631</c:v>
                </c:pt>
                <c:pt idx="683">
                  <c:v>-3.2506399343273658</c:v>
                </c:pt>
                <c:pt idx="684">
                  <c:v>-3.260707566896146</c:v>
                </c:pt>
                <c:pt idx="685">
                  <c:v>-3.270775209452045</c:v>
                </c:pt>
                <c:pt idx="686">
                  <c:v>-3.2808428619948047</c:v>
                </c:pt>
                <c:pt idx="687">
                  <c:v>-3.2909105245241661</c:v>
                </c:pt>
                <c:pt idx="688">
                  <c:v>-3.3009781970398713</c:v>
                </c:pt>
                <c:pt idx="689">
                  <c:v>-3.3110458795416617</c:v>
                </c:pt>
                <c:pt idx="690">
                  <c:v>-3.3211135720292786</c:v>
                </c:pt>
                <c:pt idx="691">
                  <c:v>-3.3311812745024638</c:v>
                </c:pt>
                <c:pt idx="692">
                  <c:v>-3.3412489869609585</c:v>
                </c:pt>
                <c:pt idx="693">
                  <c:v>-3.3513167094045047</c:v>
                </c:pt>
                <c:pt idx="694">
                  <c:v>-3.3613844418328438</c:v>
                </c:pt>
                <c:pt idx="695">
                  <c:v>-3.371452184245717</c:v>
                </c:pt>
                <c:pt idx="696">
                  <c:v>-3.3815199366428663</c:v>
                </c:pt>
                <c:pt idx="697">
                  <c:v>-3.3915876990240332</c:v>
                </c:pt>
                <c:pt idx="698">
                  <c:v>-3.4016554713889593</c:v>
                </c:pt>
                <c:pt idx="699">
                  <c:v>-3.4117232537373861</c:v>
                </c:pt>
                <c:pt idx="700">
                  <c:v>-3.421791046069055</c:v>
                </c:pt>
                <c:pt idx="701">
                  <c:v>-3.4318588483837078</c:v>
                </c:pt>
                <c:pt idx="702">
                  <c:v>-3.4419266606810863</c:v>
                </c:pt>
                <c:pt idx="703">
                  <c:v>-3.4519944829609317</c:v>
                </c:pt>
                <c:pt idx="704">
                  <c:v>-3.4620623152229859</c:v>
                </c:pt>
                <c:pt idx="705">
                  <c:v>-3.4721301574669905</c:v>
                </c:pt>
                <c:pt idx="706">
                  <c:v>-3.482198009692687</c:v>
                </c:pt>
                <c:pt idx="707">
                  <c:v>-3.492265871899817</c:v>
                </c:pt>
                <c:pt idx="708">
                  <c:v>-3.5023337440881219</c:v>
                </c:pt>
                <c:pt idx="709">
                  <c:v>-3.5124016262573439</c:v>
                </c:pt>
                <c:pt idx="710">
                  <c:v>-3.5224695184072239</c:v>
                </c:pt>
                <c:pt idx="711">
                  <c:v>-3.532537420537504</c:v>
                </c:pt>
                <c:pt idx="712">
                  <c:v>-3.5426053326479257</c:v>
                </c:pt>
                <c:pt idx="713">
                  <c:v>-3.5526732547382305</c:v>
                </c:pt>
                <c:pt idx="714">
                  <c:v>-3.5627411868081604</c:v>
                </c:pt>
                <c:pt idx="715">
                  <c:v>-3.5728091288574566</c:v>
                </c:pt>
                <c:pt idx="716">
                  <c:v>-3.582877080885861</c:v>
                </c:pt>
                <c:pt idx="717">
                  <c:v>-3.5929450428931151</c:v>
                </c:pt>
                <c:pt idx="718">
                  <c:v>-3.603013014878961</c:v>
                </c:pt>
                <c:pt idx="719">
                  <c:v>-3.6130809968431397</c:v>
                </c:pt>
                <c:pt idx="720">
                  <c:v>-3.6231489887853932</c:v>
                </c:pt>
                <c:pt idx="721">
                  <c:v>-3.6332169907054634</c:v>
                </c:pt>
                <c:pt idx="722">
                  <c:v>-3.6432850026030916</c:v>
                </c:pt>
                <c:pt idx="723">
                  <c:v>-3.6533530244780197</c:v>
                </c:pt>
                <c:pt idx="724">
                  <c:v>-3.6634210563299892</c:v>
                </c:pt>
                <c:pt idx="725">
                  <c:v>-3.6734890981587416</c:v>
                </c:pt>
                <c:pt idx="726">
                  <c:v>-3.683557149964019</c:v>
                </c:pt>
                <c:pt idx="727">
                  <c:v>-3.6936252117455628</c:v>
                </c:pt>
                <c:pt idx="728">
                  <c:v>-3.7036932835031147</c:v>
                </c:pt>
                <c:pt idx="729">
                  <c:v>-3.7137613652364165</c:v>
                </c:pt>
                <c:pt idx="730">
                  <c:v>-3.7238294569452099</c:v>
                </c:pt>
                <c:pt idx="731">
                  <c:v>-3.7338975586292369</c:v>
                </c:pt>
                <c:pt idx="732">
                  <c:v>-3.7439656702882389</c:v>
                </c:pt>
                <c:pt idx="733">
                  <c:v>-3.7540337919219575</c:v>
                </c:pt>
                <c:pt idx="734">
                  <c:v>-3.7641019235301343</c:v>
                </c:pt>
                <c:pt idx="735">
                  <c:v>-3.7741700651125112</c:v>
                </c:pt>
                <c:pt idx="736">
                  <c:v>-3.7842382166688302</c:v>
                </c:pt>
                <c:pt idx="737">
                  <c:v>-3.7943063781988324</c:v>
                </c:pt>
                <c:pt idx="738">
                  <c:v>-3.8043745497022603</c:v>
                </c:pt>
                <c:pt idx="739">
                  <c:v>-3.8144427311788549</c:v>
                </c:pt>
                <c:pt idx="740">
                  <c:v>-3.8245109226283582</c:v>
                </c:pt>
                <c:pt idx="741">
                  <c:v>-3.8345791240505123</c:v>
                </c:pt>
                <c:pt idx="742">
                  <c:v>-3.8446473354450585</c:v>
                </c:pt>
                <c:pt idx="743">
                  <c:v>-3.8547155568117386</c:v>
                </c:pt>
                <c:pt idx="744">
                  <c:v>-3.8647837881502944</c:v>
                </c:pt>
                <c:pt idx="745">
                  <c:v>-3.874852029460468</c:v>
                </c:pt>
                <c:pt idx="746">
                  <c:v>-3.8849202807420005</c:v>
                </c:pt>
                <c:pt idx="747">
                  <c:v>-3.8949885419946342</c:v>
                </c:pt>
                <c:pt idx="748">
                  <c:v>-3.9050568132181107</c:v>
                </c:pt>
                <c:pt idx="749">
                  <c:v>-3.9151250944121716</c:v>
                </c:pt>
                <c:pt idx="750">
                  <c:v>-3.9251933855765588</c:v>
                </c:pt>
                <c:pt idx="751">
                  <c:v>-3.935261686711014</c:v>
                </c:pt>
                <c:pt idx="752">
                  <c:v>-3.9453299978152789</c:v>
                </c:pt>
                <c:pt idx="753">
                  <c:v>-3.9553983188890958</c:v>
                </c:pt>
                <c:pt idx="754">
                  <c:v>-3.965466649932206</c:v>
                </c:pt>
                <c:pt idx="755">
                  <c:v>-3.9755349909443516</c:v>
                </c:pt>
                <c:pt idx="756">
                  <c:v>-3.9856033419252741</c:v>
                </c:pt>
                <c:pt idx="757">
                  <c:v>-3.9956717028747155</c:v>
                </c:pt>
                <c:pt idx="758">
                  <c:v>-4.0057400737924178</c:v>
                </c:pt>
                <c:pt idx="759">
                  <c:v>-4.0158084546781225</c:v>
                </c:pt>
                <c:pt idx="760">
                  <c:v>-4.0258768455315712</c:v>
                </c:pt>
                <c:pt idx="761">
                  <c:v>-4.0359452463525054</c:v>
                </c:pt>
                <c:pt idx="762">
                  <c:v>-4.0460136571406675</c:v>
                </c:pt>
                <c:pt idx="763">
                  <c:v>-4.0560820778958</c:v>
                </c:pt>
                <c:pt idx="764">
                  <c:v>-4.0661505086176435</c:v>
                </c:pt>
                <c:pt idx="765">
                  <c:v>-4.0762189493059404</c:v>
                </c:pt>
                <c:pt idx="766">
                  <c:v>-4.0862873999604323</c:v>
                </c:pt>
                <c:pt idx="767">
                  <c:v>-4.0963558605808617</c:v>
                </c:pt>
                <c:pt idx="768">
                  <c:v>-4.1064243311669699</c:v>
                </c:pt>
                <c:pt idx="769">
                  <c:v>-4.1164928117184987</c:v>
                </c:pt>
                <c:pt idx="770">
                  <c:v>-4.1265613022351895</c:v>
                </c:pt>
                <c:pt idx="771">
                  <c:v>-4.1366298027167847</c:v>
                </c:pt>
                <c:pt idx="772">
                  <c:v>-4.1466983131630268</c:v>
                </c:pt>
                <c:pt idx="773">
                  <c:v>-4.1567668335736565</c:v>
                </c:pt>
                <c:pt idx="774">
                  <c:v>-4.1668353639484161</c:v>
                </c:pt>
                <c:pt idx="775">
                  <c:v>-4.1769039042870473</c:v>
                </c:pt>
                <c:pt idx="776">
                  <c:v>-4.1869724545892923</c:v>
                </c:pt>
                <c:pt idx="777">
                  <c:v>-4.1970410148548929</c:v>
                </c:pt>
                <c:pt idx="778">
                  <c:v>-4.2071095850835913</c:v>
                </c:pt>
                <c:pt idx="779">
                  <c:v>-4.2171781652751292</c:v>
                </c:pt>
                <c:pt idx="780">
                  <c:v>-4.2272467554292481</c:v>
                </c:pt>
                <c:pt idx="781">
                  <c:v>-4.2373153555456895</c:v>
                </c:pt>
                <c:pt idx="782">
                  <c:v>-4.2473839656241967</c:v>
                </c:pt>
                <c:pt idx="783">
                  <c:v>-4.2574525856645105</c:v>
                </c:pt>
                <c:pt idx="784">
                  <c:v>-4.2675212156663731</c:v>
                </c:pt>
                <c:pt idx="785">
                  <c:v>-4.2775898556295262</c:v>
                </c:pt>
                <c:pt idx="786">
                  <c:v>-4.2876585055537122</c:v>
                </c:pt>
                <c:pt idx="787">
                  <c:v>-4.2977271654386726</c:v>
                </c:pt>
                <c:pt idx="788">
                  <c:v>-4.307795835284149</c:v>
                </c:pt>
                <c:pt idx="789">
                  <c:v>-4.3178645150898838</c:v>
                </c:pt>
                <c:pt idx="790">
                  <c:v>-4.3279332048556185</c:v>
                </c:pt>
                <c:pt idx="791">
                  <c:v>-4.3380019045810956</c:v>
                </c:pt>
                <c:pt idx="792">
                  <c:v>-4.3480706142660566</c:v>
                </c:pt>
                <c:pt idx="793">
                  <c:v>-4.3581393339102439</c:v>
                </c:pt>
                <c:pt idx="794">
                  <c:v>-4.3682080635133991</c:v>
                </c:pt>
                <c:pt idx="795">
                  <c:v>-4.3782768030752646</c:v>
                </c:pt>
                <c:pt idx="796">
                  <c:v>-4.3883455525955819</c:v>
                </c:pt>
                <c:pt idx="797">
                  <c:v>-4.3984143120740926</c:v>
                </c:pt>
                <c:pt idx="798">
                  <c:v>-4.4084830815105391</c:v>
                </c:pt>
                <c:pt idx="799">
                  <c:v>-4.4185518609046639</c:v>
                </c:pt>
                <c:pt idx="800">
                  <c:v>-4.4286206502562084</c:v>
                </c:pt>
                <c:pt idx="801">
                  <c:v>-4.4386894495649143</c:v>
                </c:pt>
                <c:pt idx="802">
                  <c:v>-4.4487582588305239</c:v>
                </c:pt>
                <c:pt idx="803">
                  <c:v>-4.4588270780527788</c:v>
                </c:pt>
                <c:pt idx="804">
                  <c:v>-4.4688959072314214</c:v>
                </c:pt>
                <c:pt idx="805">
                  <c:v>-4.4789647463661932</c:v>
                </c:pt>
                <c:pt idx="806">
                  <c:v>-4.4890335954568368</c:v>
                </c:pt>
                <c:pt idx="807">
                  <c:v>-4.4991024545030935</c:v>
                </c:pt>
                <c:pt idx="808">
                  <c:v>-4.509171323504706</c:v>
                </c:pt>
                <c:pt idx="809">
                  <c:v>-4.5192402024614156</c:v>
                </c:pt>
                <c:pt idx="810">
                  <c:v>-4.5293090913729648</c:v>
                </c:pt>
                <c:pt idx="811">
                  <c:v>-4.5393779902390952</c:v>
                </c:pt>
                <c:pt idx="812">
                  <c:v>-4.5494468990595491</c:v>
                </c:pt>
                <c:pt idx="813">
                  <c:v>-4.5595158178340691</c:v>
                </c:pt>
                <c:pt idx="814">
                  <c:v>-4.5695847465623967</c:v>
                </c:pt>
                <c:pt idx="815">
                  <c:v>-4.5796536852442733</c:v>
                </c:pt>
                <c:pt idx="816">
                  <c:v>-4.5897226338794415</c:v>
                </c:pt>
                <c:pt idx="817">
                  <c:v>-4.5997915924676436</c:v>
                </c:pt>
                <c:pt idx="818">
                  <c:v>-4.6098605610086212</c:v>
                </c:pt>
                <c:pt idx="819">
                  <c:v>-4.6199295395021158</c:v>
                </c:pt>
                <c:pt idx="820">
                  <c:v>-4.6299985279478708</c:v>
                </c:pt>
                <c:pt idx="821">
                  <c:v>-4.6400675263456268</c:v>
                </c:pt>
                <c:pt idx="822">
                  <c:v>-4.6501365346951271</c:v>
                </c:pt>
                <c:pt idx="823">
                  <c:v>-4.6602055529961124</c:v>
                </c:pt>
                <c:pt idx="824">
                  <c:v>-4.670274581248326</c:v>
                </c:pt>
                <c:pt idx="825">
                  <c:v>-4.6803436194515093</c:v>
                </c:pt>
                <c:pt idx="826">
                  <c:v>-4.690412667605405</c:v>
                </c:pt>
                <c:pt idx="827">
                  <c:v>-4.7004817257097544</c:v>
                </c:pt>
                <c:pt idx="828">
                  <c:v>-4.7105507937643001</c:v>
                </c:pt>
                <c:pt idx="829">
                  <c:v>-4.7206198717687835</c:v>
                </c:pt>
                <c:pt idx="830">
                  <c:v>-4.7306889597229471</c:v>
                </c:pt>
                <c:pt idx="831">
                  <c:v>-4.7407580576265334</c:v>
                </c:pt>
                <c:pt idx="832">
                  <c:v>-4.7508271654792837</c:v>
                </c:pt>
                <c:pt idx="833">
                  <c:v>-4.7608962832809407</c:v>
                </c:pt>
                <c:pt idx="834">
                  <c:v>-4.7709654110312458</c:v>
                </c:pt>
                <c:pt idx="835">
                  <c:v>-4.7810345487299415</c:v>
                </c:pt>
                <c:pt idx="836">
                  <c:v>-4.7911036963767701</c:v>
                </c:pt>
                <c:pt idx="837">
                  <c:v>-4.8011728539714733</c:v>
                </c:pt>
                <c:pt idx="838">
                  <c:v>-4.8112420215137934</c:v>
                </c:pt>
                <c:pt idx="839">
                  <c:v>-4.821311199003472</c:v>
                </c:pt>
                <c:pt idx="840">
                  <c:v>-4.8313803864402525</c:v>
                </c:pt>
                <c:pt idx="841">
                  <c:v>-4.8414495838238754</c:v>
                </c:pt>
                <c:pt idx="842">
                  <c:v>-4.851518791154084</c:v>
                </c:pt>
                <c:pt idx="843">
                  <c:v>-4.86158800843062</c:v>
                </c:pt>
                <c:pt idx="844">
                  <c:v>-4.8716572356532257</c:v>
                </c:pt>
                <c:pt idx="845">
                  <c:v>-4.8817264728216427</c:v>
                </c:pt>
                <c:pt idx="846">
                  <c:v>-4.8917957199356135</c:v>
                </c:pt>
                <c:pt idx="847">
                  <c:v>-4.9018649769948803</c:v>
                </c:pt>
                <c:pt idx="848">
                  <c:v>-4.9119342439991858</c:v>
                </c:pt>
                <c:pt idx="849">
                  <c:v>-4.9220035209482713</c:v>
                </c:pt>
                <c:pt idx="850">
                  <c:v>-4.9320728078418794</c:v>
                </c:pt>
                <c:pt idx="851">
                  <c:v>-4.9421421046797516</c:v>
                </c:pt>
                <c:pt idx="852">
                  <c:v>-4.9522114114616302</c:v>
                </c:pt>
                <c:pt idx="853">
                  <c:v>-4.9622807281872578</c:v>
                </c:pt>
                <c:pt idx="854">
                  <c:v>-4.9723500548563768</c:v>
                </c:pt>
                <c:pt idx="855">
                  <c:v>-4.9824193914687287</c:v>
                </c:pt>
                <c:pt idx="856">
                  <c:v>-4.9924887380240559</c:v>
                </c:pt>
                <c:pt idx="857">
                  <c:v>-5.0025580945221009</c:v>
                </c:pt>
                <c:pt idx="858">
                  <c:v>-5.0126274609626051</c:v>
                </c:pt>
                <c:pt idx="859">
                  <c:v>-5.022696837345312</c:v>
                </c:pt>
                <c:pt idx="860">
                  <c:v>-5.0327662236699631</c:v>
                </c:pt>
                <c:pt idx="861">
                  <c:v>-5.0428356199362998</c:v>
                </c:pt>
                <c:pt idx="862">
                  <c:v>-5.0529050261440647</c:v>
                </c:pt>
                <c:pt idx="863">
                  <c:v>-5.062974442293001</c:v>
                </c:pt>
                <c:pt idx="864">
                  <c:v>-5.0730438683828494</c:v>
                </c:pt>
                <c:pt idx="865">
                  <c:v>-5.0831133044133532</c:v>
                </c:pt>
                <c:pt idx="866">
                  <c:v>-5.0931827503842539</c:v>
                </c:pt>
                <c:pt idx="867">
                  <c:v>-5.1032522062952941</c:v>
                </c:pt>
                <c:pt idx="868">
                  <c:v>-5.113321672146216</c:v>
                </c:pt>
                <c:pt idx="869">
                  <c:v>-5.1233911479367622</c:v>
                </c:pt>
                <c:pt idx="870">
                  <c:v>-5.1334606336666742</c:v>
                </c:pt>
                <c:pt idx="871">
                  <c:v>-5.1435301293356943</c:v>
                </c:pt>
                <c:pt idx="872">
                  <c:v>-5.1535996349435651</c:v>
                </c:pt>
                <c:pt idx="873">
                  <c:v>-5.1636691504900289</c:v>
                </c:pt>
                <c:pt idx="874">
                  <c:v>-5.1737386759748274</c:v>
                </c:pt>
                <c:pt idx="875">
                  <c:v>-5.1838082113977038</c:v>
                </c:pt>
                <c:pt idx="876">
                  <c:v>-5.1938777567583996</c:v>
                </c:pt>
                <c:pt idx="877">
                  <c:v>-5.2039473120566573</c:v>
                </c:pt>
                <c:pt idx="878">
                  <c:v>-5.2140168772922184</c:v>
                </c:pt>
                <c:pt idx="879">
                  <c:v>-5.2240864524648263</c:v>
                </c:pt>
                <c:pt idx="880">
                  <c:v>-5.2341560375742224</c:v>
                </c:pt>
                <c:pt idx="881">
                  <c:v>-5.2442256326201493</c:v>
                </c:pt>
                <c:pt idx="882">
                  <c:v>-5.2542952376023493</c:v>
                </c:pt>
                <c:pt idx="883">
                  <c:v>-5.2643648525205649</c:v>
                </c:pt>
                <c:pt idx="884">
                  <c:v>-5.2744344773745375</c:v>
                </c:pt>
                <c:pt idx="885">
                  <c:v>-5.2845041121640097</c:v>
                </c:pt>
                <c:pt idx="886">
                  <c:v>-5.2945737568887248</c:v>
                </c:pt>
                <c:pt idx="887">
                  <c:v>-5.3046434115484242</c:v>
                </c:pt>
                <c:pt idx="888">
                  <c:v>-5.3147130761428505</c:v>
                </c:pt>
                <c:pt idx="889">
                  <c:v>-5.3247827506717451</c:v>
                </c:pt>
                <c:pt idx="890">
                  <c:v>-5.3348524351348514</c:v>
                </c:pt>
                <c:pt idx="891">
                  <c:v>-5.3449221295319109</c:v>
                </c:pt>
                <c:pt idx="892">
                  <c:v>-5.354991833862667</c:v>
                </c:pt>
                <c:pt idx="893">
                  <c:v>-5.3650615481268611</c:v>
                </c:pt>
                <c:pt idx="894">
                  <c:v>-5.3751312723242357</c:v>
                </c:pt>
                <c:pt idx="895">
                  <c:v>-5.3852010064545333</c:v>
                </c:pt>
                <c:pt idx="896">
                  <c:v>-5.3952707505174962</c:v>
                </c:pt>
                <c:pt idx="897">
                  <c:v>-5.405340504512866</c:v>
                </c:pt>
                <c:pt idx="898">
                  <c:v>-5.415410268440386</c:v>
                </c:pt>
                <c:pt idx="899">
                  <c:v>-5.4254800422997977</c:v>
                </c:pt>
                <c:pt idx="900">
                  <c:v>-5.4355498260908437</c:v>
                </c:pt>
                <c:pt idx="901">
                  <c:v>-5.4456196198132671</c:v>
                </c:pt>
                <c:pt idx="902">
                  <c:v>-5.4556894234668096</c:v>
                </c:pt>
                <c:pt idx="903">
                  <c:v>-5.4657592370512136</c:v>
                </c:pt>
                <c:pt idx="904">
                  <c:v>-5.4758290605662214</c:v>
                </c:pt>
                <c:pt idx="905">
                  <c:v>-5.4858988940115756</c:v>
                </c:pt>
                <c:pt idx="906">
                  <c:v>-5.4959687373870176</c:v>
                </c:pt>
                <c:pt idx="907">
                  <c:v>-5.5060385906922908</c:v>
                </c:pt>
                <c:pt idx="908">
                  <c:v>-5.5161084539271377</c:v>
                </c:pt>
                <c:pt idx="909">
                  <c:v>-5.5261783270912996</c:v>
                </c:pt>
                <c:pt idx="910">
                  <c:v>-5.5362482101845201</c:v>
                </c:pt>
                <c:pt idx="911">
                  <c:v>-5.5463181032065405</c:v>
                </c:pt>
                <c:pt idx="912">
                  <c:v>-5.5563880061571043</c:v>
                </c:pt>
                <c:pt idx="913">
                  <c:v>-5.5664579190359529</c:v>
                </c:pt>
                <c:pt idx="914">
                  <c:v>-5.5765278418428288</c:v>
                </c:pt>
                <c:pt idx="915">
                  <c:v>-5.5865977745774744</c:v>
                </c:pt>
                <c:pt idx="916">
                  <c:v>-5.5966677172396331</c:v>
                </c:pt>
                <c:pt idx="917">
                  <c:v>-5.6067376698290463</c:v>
                </c:pt>
                <c:pt idx="918">
                  <c:v>-5.6168076323454565</c:v>
                </c:pt>
                <c:pt idx="919">
                  <c:v>-5.6268776047886062</c:v>
                </c:pt>
                <c:pt idx="920">
                  <c:v>-5.6369475871582377</c:v>
                </c:pt>
                <c:pt idx="921">
                  <c:v>-5.6470175794540935</c:v>
                </c:pt>
                <c:pt idx="922">
                  <c:v>-5.6570875816759161</c:v>
                </c:pt>
                <c:pt idx="923">
                  <c:v>-5.6671575938234477</c:v>
                </c:pt>
                <c:pt idx="924">
                  <c:v>-5.677227615896431</c:v>
                </c:pt>
                <c:pt idx="925">
                  <c:v>-5.6872976478946082</c:v>
                </c:pt>
                <c:pt idx="926">
                  <c:v>-5.6973676898177219</c:v>
                </c:pt>
                <c:pt idx="927">
                  <c:v>-5.7074377416655144</c:v>
                </c:pt>
                <c:pt idx="928">
                  <c:v>-5.7175078034377282</c:v>
                </c:pt>
                <c:pt idx="929">
                  <c:v>-5.7275778751341058</c:v>
                </c:pt>
                <c:pt idx="930">
                  <c:v>-5.7376479567543894</c:v>
                </c:pt>
                <c:pt idx="931">
                  <c:v>-5.7477180482983217</c:v>
                </c:pt>
                <c:pt idx="932">
                  <c:v>-5.7577881497656458</c:v>
                </c:pt>
                <c:pt idx="933">
                  <c:v>-5.7678582611561033</c:v>
                </c:pt>
                <c:pt idx="934">
                  <c:v>-5.7779283824694367</c:v>
                </c:pt>
                <c:pt idx="935">
                  <c:v>-5.7879985137053884</c:v>
                </c:pt>
                <c:pt idx="936">
                  <c:v>-5.7980686548637008</c:v>
                </c:pt>
                <c:pt idx="937">
                  <c:v>-5.8081388059441172</c:v>
                </c:pt>
                <c:pt idx="938">
                  <c:v>-5.8182089669463792</c:v>
                </c:pt>
                <c:pt idx="939">
                  <c:v>-5.8282791378702301</c:v>
                </c:pt>
                <c:pt idx="940">
                  <c:v>-5.8383493187154114</c:v>
                </c:pt>
                <c:pt idx="941">
                  <c:v>-5.8484195094816664</c:v>
                </c:pt>
                <c:pt idx="942">
                  <c:v>-5.8584897101687368</c:v>
                </c:pt>
                <c:pt idx="943">
                  <c:v>-5.8685599207763657</c:v>
                </c:pt>
                <c:pt idx="944">
                  <c:v>-5.8786301413042956</c:v>
                </c:pt>
                <c:pt idx="945">
                  <c:v>-5.888700371752269</c:v>
                </c:pt>
                <c:pt idx="946">
                  <c:v>-5.8987706121200283</c:v>
                </c:pt>
                <c:pt idx="947">
                  <c:v>-5.9088408624073159</c:v>
                </c:pt>
                <c:pt idx="948">
                  <c:v>-5.9189111226138742</c:v>
                </c:pt>
                <c:pt idx="949">
                  <c:v>-5.9289813927394457</c:v>
                </c:pt>
                <c:pt idx="950">
                  <c:v>-5.9390516727837728</c:v>
                </c:pt>
                <c:pt idx="951">
                  <c:v>-5.9491219627465988</c:v>
                </c:pt>
                <c:pt idx="952">
                  <c:v>-5.9591922626276652</c:v>
                </c:pt>
                <c:pt idx="953">
                  <c:v>-5.9692625724267154</c:v>
                </c:pt>
                <c:pt idx="954">
                  <c:v>-5.9793328921434918</c:v>
                </c:pt>
                <c:pt idx="955">
                  <c:v>-5.9894032217777369</c:v>
                </c:pt>
                <c:pt idx="956">
                  <c:v>-5.999473561329193</c:v>
                </c:pt>
                <c:pt idx="957">
                  <c:v>-6.0095439107976025</c:v>
                </c:pt>
                <c:pt idx="958">
                  <c:v>-6.019614270182708</c:v>
                </c:pt>
                <c:pt idx="959">
                  <c:v>-6.0296846394842527</c:v>
                </c:pt>
                <c:pt idx="960">
                  <c:v>-6.0397550187019782</c:v>
                </c:pt>
                <c:pt idx="961">
                  <c:v>-6.0498254078356277</c:v>
                </c:pt>
                <c:pt idx="962">
                  <c:v>-6.0598958068849438</c:v>
                </c:pt>
                <c:pt idx="963">
                  <c:v>-6.0699662158496688</c:v>
                </c:pt>
                <c:pt idx="964">
                  <c:v>-6.0800366347295451</c:v>
                </c:pt>
                <c:pt idx="965">
                  <c:v>-6.0901070635243162</c:v>
                </c:pt>
                <c:pt idx="966">
                  <c:v>-6.1001775022337235</c:v>
                </c:pt>
                <c:pt idx="967">
                  <c:v>-6.1102479508575103</c:v>
                </c:pt>
                <c:pt idx="968">
                  <c:v>-6.120318409395419</c:v>
                </c:pt>
                <c:pt idx="969">
                  <c:v>-6.1303888778471922</c:v>
                </c:pt>
                <c:pt idx="970">
                  <c:v>-6.1404593562125722</c:v>
                </c:pt>
                <c:pt idx="971">
                  <c:v>-6.1505298444913024</c:v>
                </c:pt>
                <c:pt idx="972">
                  <c:v>-6.1606003426831251</c:v>
                </c:pt>
                <c:pt idx="973">
                  <c:v>-6.1706708507877819</c:v>
                </c:pt>
                <c:pt idx="974">
                  <c:v>-6.180741368805017</c:v>
                </c:pt>
                <c:pt idx="975">
                  <c:v>-6.190811896734572</c:v>
                </c:pt>
                <c:pt idx="976">
                  <c:v>-6.2008824345761893</c:v>
                </c:pt>
                <c:pt idx="977">
                  <c:v>-6.2109529823296121</c:v>
                </c:pt>
                <c:pt idx="978">
                  <c:v>-6.221023539994583</c:v>
                </c:pt>
                <c:pt idx="979">
                  <c:v>-6.2310941075708444</c:v>
                </c:pt>
                <c:pt idx="980">
                  <c:v>-6.2411646850581395</c:v>
                </c:pt>
                <c:pt idx="981">
                  <c:v>-6.2512352724562099</c:v>
                </c:pt>
                <c:pt idx="982">
                  <c:v>-6.261305869764799</c:v>
                </c:pt>
                <c:pt idx="983">
                  <c:v>-6.2713764769836491</c:v>
                </c:pt>
                <c:pt idx="984">
                  <c:v>-6.2814470941125036</c:v>
                </c:pt>
                <c:pt idx="985">
                  <c:v>-6.291517721151104</c:v>
                </c:pt>
                <c:pt idx="986">
                  <c:v>-6.3015883580991936</c:v>
                </c:pt>
                <c:pt idx="987">
                  <c:v>-6.3116590049565149</c:v>
                </c:pt>
                <c:pt idx="988">
                  <c:v>-6.3217296617228111</c:v>
                </c:pt>
                <c:pt idx="989">
                  <c:v>-6.3318003283978239</c:v>
                </c:pt>
                <c:pt idx="990">
                  <c:v>-6.3418710049812965</c:v>
                </c:pt>
                <c:pt idx="991">
                  <c:v>-6.3519416914729723</c:v>
                </c:pt>
                <c:pt idx="992">
                  <c:v>-6.3620123878725927</c:v>
                </c:pt>
                <c:pt idx="993">
                  <c:v>-6.3720830941799012</c:v>
                </c:pt>
                <c:pt idx="994">
                  <c:v>-6.38215381039464</c:v>
                </c:pt>
                <c:pt idx="995">
                  <c:v>-6.3922245365165518</c:v>
                </c:pt>
                <c:pt idx="996">
                  <c:v>-6.4022952725453797</c:v>
                </c:pt>
                <c:pt idx="997">
                  <c:v>-6.4123660184808662</c:v>
                </c:pt>
                <c:pt idx="998">
                  <c:v>-6.4224367743227537</c:v>
                </c:pt>
                <c:pt idx="999">
                  <c:v>-6.4325075400707856</c:v>
                </c:pt>
                <c:pt idx="1000">
                  <c:v>-6.4425783157247043</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Calculs!$K$4:$K$1004</c:f>
              <c:numCache>
                <c:formatCode>0.00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1210.6338352862215</c:v>
                </c:pt>
                <c:pt idx="200">
                  <c:v>1210.0503575804632</c:v>
                </c:pt>
                <c:pt idx="201">
                  <c:v>1209.3697896329854</c:v>
                </c:pt>
                <c:pt idx="202">
                  <c:v>1208.5923118028841</c:v>
                </c:pt>
                <c:pt idx="203">
                  <c:v>1207.7181099103975</c:v>
                </c:pt>
                <c:pt idx="204">
                  <c:v>1206.7473759548238</c:v>
                </c:pt>
                <c:pt idx="205">
                  <c:v>1205.6803087731369</c:v>
                </c:pt>
                <c:pt idx="206">
                  <c:v>1204.5171146384077</c:v>
                </c:pt>
                <c:pt idx="207">
                  <c:v>1203.2580077982841</c:v>
                </c:pt>
                <c:pt idx="208">
                  <c:v>1201.9032109547427</c:v>
                </c:pt>
                <c:pt idx="209">
                  <c:v>1200.4529556871025</c:v>
                </c:pt>
                <c:pt idx="210">
                  <c:v>1198.9074828208618</c:v>
                </c:pt>
                <c:pt idx="211">
                  <c:v>1197.2670427453265</c:v>
                </c:pt>
                <c:pt idx="212">
                  <c:v>1195.5318956832477</c:v>
                </c:pt>
                <c:pt idx="213">
                  <c:v>1193.7023119157961</c:v>
                </c:pt>
                <c:pt idx="214">
                  <c:v>1191.7785719662197</c:v>
                </c:pt>
                <c:pt idx="215">
                  <c:v>1189.7609667454615</c:v>
                </c:pt>
                <c:pt idx="216">
                  <c:v>1187.6497976628837</c:v>
                </c:pt>
                <c:pt idx="217">
                  <c:v>1185.4453767050857</c:v>
                </c:pt>
                <c:pt idx="218">
                  <c:v>1183.1480264856032</c:v>
                </c:pt>
                <c:pt idx="219">
                  <c:v>1180.7580802680829</c:v>
                </c:pt>
                <c:pt idx="220">
                  <c:v>1178.2758819653136</c:v>
                </c:pt>
                <c:pt idx="221">
                  <c:v>1175.7017861162942</c:v>
                </c:pt>
                <c:pt idx="222">
                  <c:v>1173.0361578433296</c:v>
                </c:pt>
                <c:pt idx="223">
                  <c:v>1170.2793727909561</c:v>
                </c:pt>
                <c:pt idx="224">
                  <c:v>1167.4318170483321</c:v>
                </c:pt>
                <c:pt idx="225">
                  <c:v>1164.4938870565763</c:v>
                </c:pt>
                <c:pt idx="226">
                  <c:v>1161.4659895023915</c:v>
                </c:pt>
                <c:pt idx="227">
                  <c:v>1158.3485411991835</c:v>
                </c:pt>
                <c:pt idx="228">
                  <c:v>1155.1419689567747</c:v>
                </c:pt>
                <c:pt idx="229">
                  <c:v>1151.8467094407047</c:v>
                </c:pt>
                <c:pt idx="230">
                  <c:v>1148.4632090220234</c:v>
                </c:pt>
                <c:pt idx="231">
                  <c:v>1144.9919236183966</c:v>
                </c:pt>
                <c:pt idx="232">
                  <c:v>1141.4333185272769</c:v>
                </c:pt>
                <c:pt idx="233">
                  <c:v>1137.7878682518251</c:v>
                </c:pt>
                <c:pt idx="234">
                  <c:v>1134.0560563202155</c:v>
                </c:pt>
                <c:pt idx="235">
                  <c:v>1130.2383750989043</c:v>
                </c:pt>
                <c:pt idx="236">
                  <c:v>1126.3353256003995</c:v>
                </c:pt>
                <c:pt idx="237">
                  <c:v>1122.3474172860301</c:v>
                </c:pt>
                <c:pt idx="238">
                  <c:v>1118.2751678641782</c:v>
                </c:pt>
                <c:pt idx="239">
                  <c:v>1114.1191030844084</c:v>
                </c:pt>
                <c:pt idx="240">
                  <c:v>1109.8797565278992</c:v>
                </c:pt>
                <c:pt idx="241">
                  <c:v>1105.5576693945577</c:v>
                </c:pt>
                <c:pt idx="242">
                  <c:v>1101.1533902871772</c:v>
                </c:pt>
                <c:pt idx="243">
                  <c:v>1096.6674749929782</c:v>
                </c:pt>
                <c:pt idx="244">
                  <c:v>1092.1004862628545</c:v>
                </c:pt>
                <c:pt idx="245">
                  <c:v>1087.4529935886299</c:v>
                </c:pt>
                <c:pt idx="246">
                  <c:v>1082.7255729786177</c:v>
                </c:pt>
                <c:pt idx="247">
                  <c:v>1077.9188067317616</c:v>
                </c:pt>
                <c:pt idx="248">
                  <c:v>1073.0332832106205</c:v>
                </c:pt>
                <c:pt idx="249">
                  <c:v>1068.0695966134565</c:v>
                </c:pt>
                <c:pt idx="250">
                  <c:v>1063.0283467456652</c:v>
                </c:pt>
                <c:pt idx="251">
                  <c:v>1057.9101387907847</c:v>
                </c:pt>
                <c:pt idx="252">
                  <c:v>1052.7155830813069</c:v>
                </c:pt>
                <c:pt idx="253">
                  <c:v>1047.4452948695071</c:v>
                </c:pt>
                <c:pt idx="254">
                  <c:v>1042.0998940984987</c:v>
                </c:pt>
                <c:pt idx="255">
                  <c:v>1036.6800051737127</c:v>
                </c:pt>
                <c:pt idx="256">
                  <c:v>1031.1862567349945</c:v>
                </c:pt>
                <c:pt idx="257">
                  <c:v>1025.6192814294993</c:v>
                </c:pt>
                <c:pt idx="258">
                  <c:v>1019.9797156855685</c:v>
                </c:pt>
                <c:pt idx="259">
                  <c:v>1014.2681994877515</c:v>
                </c:pt>
                <c:pt idx="260">
                  <c:v>1008.4853761531418</c:v>
                </c:pt>
                <c:pt idx="261">
                  <c:v>1002.6318921091804</c:v>
                </c:pt>
                <c:pt idx="262">
                  <c:v>996.70839667308007</c:v>
                </c:pt>
                <c:pt idx="263">
                  <c:v>990.71554183301316</c:v>
                </c:pt>
                <c:pt idx="264">
                  <c:v>984.65398203120219</c:v>
                </c:pt>
                <c:pt idx="265">
                  <c:v>978.5243739490445</c:v>
                </c:pt>
                <c:pt idx="266">
                  <c:v>972.32737629439896</c:v>
                </c:pt>
                <c:pt idx="267">
                  <c:v>966.06364959115319</c:v>
                </c:pt>
                <c:pt idx="268">
                  <c:v>959.7338559711875</c:v>
                </c:pt>
                <c:pt idx="269">
                  <c:v>953.33865896884402</c:v>
                </c:pt>
                <c:pt idx="270">
                  <c:v>946.87872331800475</c:v>
                </c:pt>
                <c:pt idx="271">
                  <c:v>940.35471475187614</c:v>
                </c:pt>
                <c:pt idx="272">
                  <c:v>933.76729980557309</c:v>
                </c:pt>
                <c:pt idx="273">
                  <c:v>927.11714562158932</c:v>
                </c:pt>
                <c:pt idx="274">
                  <c:v>920.40491975823659</c:v>
                </c:pt>
                <c:pt idx="275">
                  <c:v>913.63129000112883</c:v>
                </c:pt>
                <c:pt idx="276">
                  <c:v>906.79692417778324</c:v>
                </c:pt>
                <c:pt idx="277">
                  <c:v>899.90248997540505</c:v>
                </c:pt>
                <c:pt idx="278">
                  <c:v>892.94865476191728</c:v>
                </c:pt>
                <c:pt idx="279">
                  <c:v>885.936085410293</c:v>
                </c:pt>
                <c:pt idx="280">
                  <c:v>878.86544812624152</c:v>
                </c:pt>
                <c:pt idx="281">
                  <c:v>871.73740827929657</c:v>
                </c:pt>
                <c:pt idx="282">
                  <c:v>864.55263023734881</c:v>
                </c:pt>
                <c:pt idx="283">
                  <c:v>857.31177720466144</c:v>
                </c:pt>
                <c:pt idx="284">
                  <c:v>850.01551106340344</c:v>
                </c:pt>
                <c:pt idx="285">
                  <c:v>842.66449221872847</c:v>
                </c:pt>
                <c:pt idx="286">
                  <c:v>835.25937944742748</c:v>
                </c:pt>
                <c:pt idx="287">
                  <c:v>827.80082975017456</c:v>
                </c:pt>
                <c:pt idx="288">
                  <c:v>820.28949820738433</c:v>
                </c:pt>
                <c:pt idx="289">
                  <c:v>812.72603783869499</c:v>
                </c:pt>
                <c:pt idx="290">
                  <c:v>805.11109946608622</c:v>
                </c:pt>
                <c:pt idx="291">
                  <c:v>797.44533158063905</c:v>
                </c:pt>
                <c:pt idx="292">
                  <c:v>789.72938021293942</c:v>
                </c:pt>
                <c:pt idx="293">
                  <c:v>781.96388880712607</c:v>
                </c:pt>
                <c:pt idx="294">
                  <c:v>774.14949809857819</c:v>
                </c:pt>
                <c:pt idx="295">
                  <c:v>766.28684599523524</c:v>
                </c:pt>
                <c:pt idx="296">
                  <c:v>758.37656746254004</c:v>
                </c:pt>
                <c:pt idx="297">
                  <c:v>750.41929441199034</c:v>
                </c:pt>
                <c:pt idx="298">
                  <c:v>742.41565559328444</c:v>
                </c:pt>
                <c:pt idx="299">
                  <c:v>734.36627649004117</c:v>
                </c:pt>
                <c:pt idx="300">
                  <c:v>726.27177921907264</c:v>
                </c:pt>
                <c:pt idx="301">
                  <c:v>718.132782433187</c:v>
                </c:pt>
                <c:pt idx="302">
                  <c:v>709.94990122749323</c:v>
                </c:pt>
                <c:pt idx="303">
                  <c:v>701.7237470491815</c:v>
                </c:pt>
                <c:pt idx="304">
                  <c:v>693.4549276107457</c:v>
                </c:pt>
                <c:pt idx="305">
                  <c:v>685.14404680661812</c:v>
                </c:pt>
                <c:pt idx="306">
                  <c:v>676.79170463317894</c:v>
                </c:pt>
                <c:pt idx="307">
                  <c:v>668.39849711210513</c:v>
                </c:pt>
                <c:pt idx="308">
                  <c:v>659.96501621702089</c:v>
                </c:pt>
                <c:pt idx="309">
                  <c:v>651.49184980340738</c:v>
                </c:pt>
                <c:pt idx="310">
                  <c:v>642.9795815417325</c:v>
                </c:pt>
                <c:pt idx="311">
                  <c:v>634.42879085375614</c:v>
                </c:pt>
                <c:pt idx="312">
                  <c:v>625.84005285196679</c:v>
                </c:pt>
                <c:pt idx="313">
                  <c:v>617.21393828210353</c:v>
                </c:pt>
                <c:pt idx="314">
                  <c:v>608.55101346871731</c:v>
                </c:pt>
                <c:pt idx="315">
                  <c:v>599.85184026372281</c:v>
                </c:pt>
                <c:pt idx="316">
                  <c:v>591.11697599789159</c:v>
                </c:pt>
                <c:pt idx="317">
                  <c:v>582.34697343523794</c:v>
                </c:pt>
                <c:pt idx="318">
                  <c:v>573.54238073024533</c:v>
                </c:pt>
                <c:pt idx="319">
                  <c:v>564.70374138788316</c:v>
                </c:pt>
                <c:pt idx="320">
                  <c:v>555.83159422636118</c:v>
                </c:pt>
                <c:pt idx="321">
                  <c:v>546.92647334256901</c:v>
                </c:pt>
                <c:pt idx="322">
                  <c:v>537.98890808014767</c:v>
                </c:pt>
                <c:pt idx="323">
                  <c:v>529.01942300013968</c:v>
                </c:pt>
                <c:pt idx="324">
                  <c:v>520.01853785416415</c:v>
                </c:pt>
                <c:pt idx="325">
                  <c:v>510.98676756006148</c:v>
                </c:pt>
                <c:pt idx="326">
                  <c:v>501.92462217995489</c:v>
                </c:pt>
                <c:pt idx="327">
                  <c:v>492.83260690067311</c:v>
                </c:pt>
                <c:pt idx="328">
                  <c:v>483.71122201648006</c:v>
                </c:pt>
                <c:pt idx="329">
                  <c:v>474.56096291405652</c:v>
                </c:pt>
                <c:pt idx="330">
                  <c:v>465.38232005967978</c:v>
                </c:pt>
                <c:pt idx="331">
                  <c:v>456.17577898854603</c:v>
                </c:pt>
                <c:pt idx="332">
                  <c:v>446.94182029618133</c:v>
                </c:pt>
                <c:pt idx="333">
                  <c:v>437.68091963188715</c:v>
                </c:pt>
                <c:pt idx="334">
                  <c:v>428.39354769416605</c:v>
                </c:pt>
                <c:pt idx="335">
                  <c:v>419.08017022807411</c:v>
                </c:pt>
                <c:pt idx="336">
                  <c:v>409.74124802444652</c:v>
                </c:pt>
                <c:pt idx="337">
                  <c:v>400.37723692094312</c:v>
                </c:pt>
                <c:pt idx="338">
                  <c:v>390.98858780486171</c:v>
                </c:pt>
                <c:pt idx="339">
                  <c:v>381.57574661766648</c:v>
                </c:pt>
                <c:pt idx="340">
                  <c:v>372.13915436117964</c:v>
                </c:pt>
                <c:pt idx="341">
                  <c:v>362.67924710538568</c:v>
                </c:pt>
                <c:pt idx="342">
                  <c:v>353.19645599779682</c:v>
                </c:pt>
                <c:pt idx="343">
                  <c:v>343.69120727432977</c:v>
                </c:pt>
                <c:pt idx="344">
                  <c:v>334.16392227164431</c:v>
                </c:pt>
                <c:pt idx="345">
                  <c:v>324.61501744089452</c:v>
                </c:pt>
                <c:pt idx="346">
                  <c:v>315.04490436284453</c:v>
                </c:pt>
                <c:pt idx="347">
                  <c:v>305.45398976430067</c:v>
                </c:pt>
                <c:pt idx="348">
                  <c:v>295.84267553581367</c:v>
                </c:pt>
                <c:pt idx="349">
                  <c:v>286.21135875060395</c:v>
                </c:pt>
                <c:pt idx="350">
                  <c:v>276.56043168466476</c:v>
                </c:pt>
                <c:pt idx="351">
                  <c:v>266.8902818379982</c:v>
                </c:pt>
                <c:pt idx="352">
                  <c:v>257.20129195693994</c:v>
                </c:pt>
                <c:pt idx="353">
                  <c:v>247.49384005752913</c:v>
                </c:pt>
                <c:pt idx="354">
                  <c:v>237.76829944988114</c:v>
                </c:pt>
                <c:pt idx="355">
                  <c:v>228.025038763521</c:v>
                </c:pt>
                <c:pt idx="356">
                  <c:v>218.2644219736365</c:v>
                </c:pt>
                <c:pt idx="357">
                  <c:v>208.48680842821065</c:v>
                </c:pt>
                <c:pt idx="358">
                  <c:v>198.69255287599404</c:v>
                </c:pt>
                <c:pt idx="359">
                  <c:v>188.88200549527821</c:v>
                </c:pt>
                <c:pt idx="360">
                  <c:v>179.05551192343231</c:v>
                </c:pt>
                <c:pt idx="361">
                  <c:v>169.21341328716562</c:v>
                </c:pt>
                <c:pt idx="362">
                  <c:v>159.35604623347987</c:v>
                </c:pt>
                <c:pt idx="363">
                  <c:v>149.48374296127565</c:v>
                </c:pt>
                <c:pt idx="364">
                  <c:v>139.59683125357827</c:v>
                </c:pt>
                <c:pt idx="365">
                  <c:v>129.69563451034895</c:v>
                </c:pt>
                <c:pt idx="366">
                  <c:v>119.78047178184843</c:v>
                </c:pt>
                <c:pt idx="367">
                  <c:v>109.85165780252056</c:v>
                </c:pt>
                <c:pt idx="368">
                  <c:v>99.90950302536416</c:v>
                </c:pt>
                <c:pt idx="369">
                  <c:v>89.954313656762537</c:v>
                </c:pt>
                <c:pt idx="370">
                  <c:v>79.986391691740664</c:v>
                </c:pt>
                <c:pt idx="371">
                  <c:v>70.006034949620656</c:v>
                </c:pt>
                <c:pt idx="372">
                  <c:v>60.013537110047224</c:v>
                </c:pt>
                <c:pt idx="373">
                  <c:v>50.009187749355334</c:v>
                </c:pt>
                <c:pt idx="374">
                  <c:v>39.993272377253106</c:v>
                </c:pt>
                <c:pt idx="375">
                  <c:v>29.966072473793879</c:v>
                </c:pt>
                <c:pt idx="376">
                  <c:v>19.927865526611804</c:v>
                </c:pt>
                <c:pt idx="377">
                  <c:v>9.8789250683963825</c:v>
                </c:pt>
                <c:pt idx="378">
                  <c:v>-0.18047928541813185</c:v>
                </c:pt>
                <c:pt idx="379">
                  <c:v>-0.19054385983631061</c:v>
                </c:pt>
                <c:pt idx="380">
                  <c:v>-0.2006084443206162</c:v>
                </c:pt>
                <c:pt idx="381">
                  <c:v>-0.21067303887078895</c:v>
                </c:pt>
                <c:pt idx="382">
                  <c:v>-0.2207376434865693</c:v>
                </c:pt>
                <c:pt idx="383">
                  <c:v>-0.23080225816769762</c:v>
                </c:pt>
                <c:pt idx="384">
                  <c:v>-0.24086688291391428</c:v>
                </c:pt>
                <c:pt idx="385">
                  <c:v>-0.25093151772495975</c:v>
                </c:pt>
                <c:pt idx="386">
                  <c:v>-0.2609961626005744</c:v>
                </c:pt>
                <c:pt idx="387">
                  <c:v>-0.2710608175404986</c:v>
                </c:pt>
                <c:pt idx="388">
                  <c:v>-0.28112548254447278</c:v>
                </c:pt>
                <c:pt idx="389">
                  <c:v>-0.29119015761223738</c:v>
                </c:pt>
                <c:pt idx="390">
                  <c:v>-0.30125484274353281</c:v>
                </c:pt>
                <c:pt idx="391">
                  <c:v>-0.31131953793809952</c:v>
                </c:pt>
                <c:pt idx="392">
                  <c:v>-0.32138424319567793</c:v>
                </c:pt>
                <c:pt idx="393">
                  <c:v>-0.33144895851600847</c:v>
                </c:pt>
                <c:pt idx="394">
                  <c:v>-0.34151368389883158</c:v>
                </c:pt>
                <c:pt idx="395">
                  <c:v>-0.35157841934388767</c:v>
                </c:pt>
                <c:pt idx="396">
                  <c:v>-0.36164316485091719</c:v>
                </c:pt>
                <c:pt idx="397">
                  <c:v>-0.37170792041966061</c:v>
                </c:pt>
                <c:pt idx="398">
                  <c:v>-0.38177268604985837</c:v>
                </c:pt>
                <c:pt idx="399">
                  <c:v>-0.39183746174125089</c:v>
                </c:pt>
                <c:pt idx="400">
                  <c:v>-0.40190224749357867</c:v>
                </c:pt>
                <c:pt idx="401">
                  <c:v>-0.41196704330658218</c:v>
                </c:pt>
                <c:pt idx="402">
                  <c:v>-0.42203184918000186</c:v>
                </c:pt>
                <c:pt idx="403">
                  <c:v>-0.43209666511357819</c:v>
                </c:pt>
                <c:pt idx="404">
                  <c:v>-0.44216149110705166</c:v>
                </c:pt>
                <c:pt idx="405">
                  <c:v>-0.4522263271601627</c:v>
                </c:pt>
                <c:pt idx="406">
                  <c:v>-0.46229117327265185</c:v>
                </c:pt>
                <c:pt idx="407">
                  <c:v>-0.47235602944425953</c:v>
                </c:pt>
                <c:pt idx="408">
                  <c:v>-0.48242089567472629</c:v>
                </c:pt>
                <c:pt idx="409">
                  <c:v>-0.49248577196379256</c:v>
                </c:pt>
                <c:pt idx="410">
                  <c:v>-0.50255065831119894</c:v>
                </c:pt>
                <c:pt idx="411">
                  <c:v>-0.51261555471668585</c:v>
                </c:pt>
                <c:pt idx="412">
                  <c:v>-0.52268046117999378</c:v>
                </c:pt>
                <c:pt idx="413">
                  <c:v>-0.53274537770086328</c:v>
                </c:pt>
                <c:pt idx="414">
                  <c:v>-0.54281030427903476</c:v>
                </c:pt>
                <c:pt idx="415">
                  <c:v>-0.55287524091424889</c:v>
                </c:pt>
                <c:pt idx="416">
                  <c:v>-0.56294018760624609</c:v>
                </c:pt>
                <c:pt idx="417">
                  <c:v>-0.5730051443547669</c:v>
                </c:pt>
                <c:pt idx="418">
                  <c:v>-0.58307011115955187</c:v>
                </c:pt>
                <c:pt idx="419">
                  <c:v>-0.59313508802034154</c:v>
                </c:pt>
                <c:pt idx="420">
                  <c:v>-0.60320007493687633</c:v>
                </c:pt>
                <c:pt idx="421">
                  <c:v>-0.6132650719088969</c:v>
                </c:pt>
                <c:pt idx="422">
                  <c:v>-0.62333007893614378</c:v>
                </c:pt>
                <c:pt idx="423">
                  <c:v>-0.63339509601835753</c:v>
                </c:pt>
                <c:pt idx="424">
                  <c:v>-0.64346012315527856</c:v>
                </c:pt>
                <c:pt idx="425">
                  <c:v>-0.65352516034664754</c:v>
                </c:pt>
                <c:pt idx="426">
                  <c:v>-0.66359020759220499</c:v>
                </c:pt>
                <c:pt idx="427">
                  <c:v>-0.67365526489169159</c:v>
                </c:pt>
                <c:pt idx="428">
                  <c:v>-0.68372033224484774</c:v>
                </c:pt>
                <c:pt idx="429">
                  <c:v>-0.69378540965141411</c:v>
                </c:pt>
                <c:pt idx="430">
                  <c:v>-0.70385049711113112</c:v>
                </c:pt>
                <c:pt idx="431">
                  <c:v>-0.71391559462373955</c:v>
                </c:pt>
                <c:pt idx="432">
                  <c:v>-0.72398070218897981</c:v>
                </c:pt>
                <c:pt idx="433">
                  <c:v>-0.73404581980659256</c:v>
                </c:pt>
                <c:pt idx="434">
                  <c:v>-0.74411094747631845</c:v>
                </c:pt>
                <c:pt idx="435">
                  <c:v>-0.75417608519789792</c:v>
                </c:pt>
                <c:pt idx="436">
                  <c:v>-0.76424123297107172</c:v>
                </c:pt>
                <c:pt idx="437">
                  <c:v>-0.77430639079558028</c:v>
                </c:pt>
                <c:pt idx="438">
                  <c:v>-0.78437155867116437</c:v>
                </c:pt>
                <c:pt idx="439">
                  <c:v>-0.79443673659756453</c:v>
                </c:pt>
                <c:pt idx="440">
                  <c:v>-0.8045019245745213</c:v>
                </c:pt>
                <c:pt idx="441">
                  <c:v>-0.81456712260177533</c:v>
                </c:pt>
                <c:pt idx="442">
                  <c:v>-0.82463233067906727</c:v>
                </c:pt>
                <c:pt idx="443">
                  <c:v>-0.83469754880613778</c:v>
                </c:pt>
                <c:pt idx="444">
                  <c:v>-0.84476277698272739</c:v>
                </c:pt>
                <c:pt idx="445">
                  <c:v>-0.85482801520857676</c:v>
                </c:pt>
                <c:pt idx="446">
                  <c:v>-0.86489326348342654</c:v>
                </c:pt>
                <c:pt idx="447">
                  <c:v>-0.87495852180701739</c:v>
                </c:pt>
                <c:pt idx="448">
                  <c:v>-0.88502379017908983</c:v>
                </c:pt>
                <c:pt idx="449">
                  <c:v>-0.89508906859938464</c:v>
                </c:pt>
                <c:pt idx="450">
                  <c:v>-0.90515435706764236</c:v>
                </c:pt>
                <c:pt idx="451">
                  <c:v>-0.91521965558360374</c:v>
                </c:pt>
                <c:pt idx="452">
                  <c:v>-0.92528496414700934</c:v>
                </c:pt>
                <c:pt idx="453">
                  <c:v>-0.9353502827575999</c:v>
                </c:pt>
                <c:pt idx="454">
                  <c:v>-0.94541561141511599</c:v>
                </c:pt>
                <c:pt idx="455">
                  <c:v>-0.95548095011929834</c:v>
                </c:pt>
                <c:pt idx="456">
                  <c:v>-0.96554629886988763</c:v>
                </c:pt>
                <c:pt idx="457">
                  <c:v>-0.9756116576666245</c:v>
                </c:pt>
                <c:pt idx="458">
                  <c:v>-0.9856770265092496</c:v>
                </c:pt>
                <c:pt idx="459">
                  <c:v>-0.99574240539750369</c:v>
                </c:pt>
                <c:pt idx="460">
                  <c:v>-1.0058077943311274</c:v>
                </c:pt>
                <c:pt idx="461">
                  <c:v>-1.0158731933098615</c:v>
                </c:pt>
                <c:pt idx="462">
                  <c:v>-1.0259386023334465</c:v>
                </c:pt>
                <c:pt idx="463">
                  <c:v>-1.0360040214016233</c:v>
                </c:pt>
                <c:pt idx="464">
                  <c:v>-1.0460694505141324</c:v>
                </c:pt>
                <c:pt idx="465">
                  <c:v>-1.0561348896707146</c:v>
                </c:pt>
                <c:pt idx="466">
                  <c:v>-1.0662003388711105</c:v>
                </c:pt>
                <c:pt idx="467">
                  <c:v>-1.0762657981150612</c:v>
                </c:pt>
                <c:pt idx="468">
                  <c:v>-1.0863312674023069</c:v>
                </c:pt>
                <c:pt idx="469">
                  <c:v>-1.0963967467325886</c:v>
                </c:pt>
                <c:pt idx="470">
                  <c:v>-1.1064622361056471</c:v>
                </c:pt>
                <c:pt idx="471">
                  <c:v>-1.1165277355212229</c:v>
                </c:pt>
                <c:pt idx="472">
                  <c:v>-1.1265932449790568</c:v>
                </c:pt>
                <c:pt idx="473">
                  <c:v>-1.1366587644788895</c:v>
                </c:pt>
                <c:pt idx="474">
                  <c:v>-1.1467242940204618</c:v>
                </c:pt>
                <c:pt idx="475">
                  <c:v>-1.1567898336035145</c:v>
                </c:pt>
                <c:pt idx="476">
                  <c:v>-1.1668553832277884</c:v>
                </c:pt>
                <c:pt idx="477">
                  <c:v>-1.1769209428930241</c:v>
                </c:pt>
                <c:pt idx="478">
                  <c:v>-1.1869865125989623</c:v>
                </c:pt>
                <c:pt idx="479">
                  <c:v>-1.1970520923453438</c:v>
                </c:pt>
                <c:pt idx="480">
                  <c:v>-1.2071176821319094</c:v>
                </c:pt>
                <c:pt idx="481">
                  <c:v>-1.2171832819583999</c:v>
                </c:pt>
                <c:pt idx="482">
                  <c:v>-1.2272488918245559</c:v>
                </c:pt>
                <c:pt idx="483">
                  <c:v>-1.2373145117301183</c:v>
                </c:pt>
                <c:pt idx="484">
                  <c:v>-1.247380141674828</c:v>
                </c:pt>
                <c:pt idx="485">
                  <c:v>-1.2574457816584257</c:v>
                </c:pt>
                <c:pt idx="486">
                  <c:v>-1.2675114316806519</c:v>
                </c:pt>
                <c:pt idx="487">
                  <c:v>-1.2775770917412479</c:v>
                </c:pt>
                <c:pt idx="488">
                  <c:v>-1.287642761839954</c:v>
                </c:pt>
                <c:pt idx="489">
                  <c:v>-1.2977084419765113</c:v>
                </c:pt>
                <c:pt idx="490">
                  <c:v>-1.3077741321506604</c:v>
                </c:pt>
                <c:pt idx="491">
                  <c:v>-1.3178398323621423</c:v>
                </c:pt>
                <c:pt idx="492">
                  <c:v>-1.3279055426106976</c:v>
                </c:pt>
                <c:pt idx="493">
                  <c:v>-1.3379712628960672</c:v>
                </c:pt>
                <c:pt idx="494">
                  <c:v>-1.3480369932179919</c:v>
                </c:pt>
                <c:pt idx="495">
                  <c:v>-1.3581027335762126</c:v>
                </c:pt>
                <c:pt idx="496">
                  <c:v>-1.36816848397047</c:v>
                </c:pt>
                <c:pt idx="497">
                  <c:v>-1.3782342444005049</c:v>
                </c:pt>
                <c:pt idx="498">
                  <c:v>-1.3883000148660583</c:v>
                </c:pt>
                <c:pt idx="499">
                  <c:v>-1.3983657953668709</c:v>
                </c:pt>
                <c:pt idx="500">
                  <c:v>-1.4084315859026835</c:v>
                </c:pt>
                <c:pt idx="501">
                  <c:v>-1.4184973864732371</c:v>
                </c:pt>
                <c:pt idx="502">
                  <c:v>-1.4285631970782724</c:v>
                </c:pt>
                <c:pt idx="503">
                  <c:v>-1.4386290177175303</c:v>
                </c:pt>
                <c:pt idx="504">
                  <c:v>-1.4486948483907516</c:v>
                </c:pt>
                <c:pt idx="505">
                  <c:v>-1.4587606890976772</c:v>
                </c:pt>
                <c:pt idx="506">
                  <c:v>-1.468826539838048</c:v>
                </c:pt>
                <c:pt idx="507">
                  <c:v>-1.4788924006116047</c:v>
                </c:pt>
                <c:pt idx="508">
                  <c:v>-1.4889582714180882</c:v>
                </c:pt>
                <c:pt idx="509">
                  <c:v>-1.4990241522572396</c:v>
                </c:pt>
                <c:pt idx="510">
                  <c:v>-1.5090900431287995</c:v>
                </c:pt>
                <c:pt idx="511">
                  <c:v>-1.5191559440325089</c:v>
                </c:pt>
                <c:pt idx="512">
                  <c:v>-1.5292218549681087</c:v>
                </c:pt>
                <c:pt idx="513">
                  <c:v>-1.5392877759353396</c:v>
                </c:pt>
                <c:pt idx="514">
                  <c:v>-1.5493537069339427</c:v>
                </c:pt>
                <c:pt idx="515">
                  <c:v>-1.5594196479636588</c:v>
                </c:pt>
                <c:pt idx="516">
                  <c:v>-1.5694855990242289</c:v>
                </c:pt>
                <c:pt idx="517">
                  <c:v>-1.5795515601153938</c:v>
                </c:pt>
                <c:pt idx="518">
                  <c:v>-1.5896175312368943</c:v>
                </c:pt>
                <c:pt idx="519">
                  <c:v>-1.5996835123884716</c:v>
                </c:pt>
                <c:pt idx="520">
                  <c:v>-1.6097495035698663</c:v>
                </c:pt>
                <c:pt idx="521">
                  <c:v>-1.6198155047808196</c:v>
                </c:pt>
                <c:pt idx="522">
                  <c:v>-1.6298815160210722</c:v>
                </c:pt>
                <c:pt idx="523">
                  <c:v>-1.6399475372903651</c:v>
                </c:pt>
                <c:pt idx="524">
                  <c:v>-1.6500135685884392</c:v>
                </c:pt>
                <c:pt idx="525">
                  <c:v>-1.6600796099150354</c:v>
                </c:pt>
                <c:pt idx="526">
                  <c:v>-1.6701456612698946</c:v>
                </c:pt>
                <c:pt idx="527">
                  <c:v>-1.6802117226527578</c:v>
                </c:pt>
                <c:pt idx="528">
                  <c:v>-1.690277794063366</c:v>
                </c:pt>
                <c:pt idx="529">
                  <c:v>-1.7003438755014599</c:v>
                </c:pt>
                <c:pt idx="530">
                  <c:v>-1.7104099669667807</c:v>
                </c:pt>
                <c:pt idx="531">
                  <c:v>-1.7204760684590694</c:v>
                </c:pt>
                <c:pt idx="532">
                  <c:v>-1.7305421799780669</c:v>
                </c:pt>
                <c:pt idx="533">
                  <c:v>-1.7406083015235141</c:v>
                </c:pt>
                <c:pt idx="534">
                  <c:v>-1.7506744330951518</c:v>
                </c:pt>
                <c:pt idx="535">
                  <c:v>-1.7607405746927212</c:v>
                </c:pt>
                <c:pt idx="536">
                  <c:v>-1.770806726315963</c:v>
                </c:pt>
                <c:pt idx="537">
                  <c:v>-1.7808728879646185</c:v>
                </c:pt>
                <c:pt idx="538">
                  <c:v>-1.7909390596384285</c:v>
                </c:pt>
                <c:pt idx="539">
                  <c:v>-1.801005241337134</c:v>
                </c:pt>
                <c:pt idx="540">
                  <c:v>-1.811071433060476</c:v>
                </c:pt>
                <c:pt idx="541">
                  <c:v>-1.8211376348081956</c:v>
                </c:pt>
                <c:pt idx="542">
                  <c:v>-1.8312038465800335</c:v>
                </c:pt>
                <c:pt idx="543">
                  <c:v>-1.841270068375731</c:v>
                </c:pt>
                <c:pt idx="544">
                  <c:v>-1.8513363001950289</c:v>
                </c:pt>
                <c:pt idx="545">
                  <c:v>-1.8614025420376683</c:v>
                </c:pt>
                <c:pt idx="546">
                  <c:v>-1.8714687939033903</c:v>
                </c:pt>
                <c:pt idx="547">
                  <c:v>-1.8815350557919357</c:v>
                </c:pt>
                <c:pt idx="548">
                  <c:v>-1.8916013277030457</c:v>
                </c:pt>
                <c:pt idx="549">
                  <c:v>-1.9016676096364611</c:v>
                </c:pt>
                <c:pt idx="550">
                  <c:v>-1.911733901591923</c:v>
                </c:pt>
                <c:pt idx="551">
                  <c:v>-1.9218002035691726</c:v>
                </c:pt>
                <c:pt idx="552">
                  <c:v>-1.9318665155679509</c:v>
                </c:pt>
                <c:pt idx="553">
                  <c:v>-1.9419328375879987</c:v>
                </c:pt>
                <c:pt idx="554">
                  <c:v>-1.9519991696290573</c:v>
                </c:pt>
                <c:pt idx="555">
                  <c:v>-1.9620655116908674</c:v>
                </c:pt>
                <c:pt idx="556">
                  <c:v>-1.9721318637731704</c:v>
                </c:pt>
                <c:pt idx="557">
                  <c:v>-1.9821982258757072</c:v>
                </c:pt>
                <c:pt idx="558">
                  <c:v>-1.9922645979982188</c:v>
                </c:pt>
                <c:pt idx="559">
                  <c:v>-2.0023309801404463</c:v>
                </c:pt>
                <c:pt idx="560">
                  <c:v>-2.0123973723021309</c:v>
                </c:pt>
                <c:pt idx="561">
                  <c:v>-2.0224637744830134</c:v>
                </c:pt>
                <c:pt idx="562">
                  <c:v>-2.0325301866828349</c:v>
                </c:pt>
                <c:pt idx="563">
                  <c:v>-2.042596608901337</c:v>
                </c:pt>
                <c:pt idx="564">
                  <c:v>-2.0526630411382603</c:v>
                </c:pt>
                <c:pt idx="565">
                  <c:v>-2.0627294833933458</c:v>
                </c:pt>
                <c:pt idx="566">
                  <c:v>-2.0727959356663348</c:v>
                </c:pt>
                <c:pt idx="567">
                  <c:v>-2.0828623979569683</c:v>
                </c:pt>
                <c:pt idx="568">
                  <c:v>-2.0929288702649873</c:v>
                </c:pt>
                <c:pt idx="569">
                  <c:v>-2.102995352590133</c:v>
                </c:pt>
                <c:pt idx="570">
                  <c:v>-2.1130618449321465</c:v>
                </c:pt>
                <c:pt idx="571">
                  <c:v>-2.1231283472907689</c:v>
                </c:pt>
                <c:pt idx="572">
                  <c:v>-2.1331948596657413</c:v>
                </c:pt>
                <c:pt idx="573">
                  <c:v>-2.1432613820568047</c:v>
                </c:pt>
                <c:pt idx="574">
                  <c:v>-2.1533279144637003</c:v>
                </c:pt>
                <c:pt idx="575">
                  <c:v>-2.1633944568861692</c:v>
                </c:pt>
                <c:pt idx="576">
                  <c:v>-2.1734610093239524</c:v>
                </c:pt>
                <c:pt idx="577">
                  <c:v>-2.183527571776791</c:v>
                </c:pt>
                <c:pt idx="578">
                  <c:v>-2.1935941442444267</c:v>
                </c:pt>
                <c:pt idx="579">
                  <c:v>-2.2036607267266</c:v>
                </c:pt>
                <c:pt idx="580">
                  <c:v>-2.213727319223052</c:v>
                </c:pt>
                <c:pt idx="581">
                  <c:v>-2.2237939217335243</c:v>
                </c:pt>
                <c:pt idx="582">
                  <c:v>-2.233860534257758</c:v>
                </c:pt>
                <c:pt idx="583">
                  <c:v>-2.2439271567954937</c:v>
                </c:pt>
                <c:pt idx="584">
                  <c:v>-2.253993789346473</c:v>
                </c:pt>
                <c:pt idx="585">
                  <c:v>-2.2640604319104369</c:v>
                </c:pt>
                <c:pt idx="586">
                  <c:v>-2.2741270844871271</c:v>
                </c:pt>
                <c:pt idx="587">
                  <c:v>-2.2841937470762841</c:v>
                </c:pt>
                <c:pt idx="588">
                  <c:v>-2.294260419677649</c:v>
                </c:pt>
                <c:pt idx="589">
                  <c:v>-2.3043271022909635</c:v>
                </c:pt>
                <c:pt idx="590">
                  <c:v>-2.3143937949159685</c:v>
                </c:pt>
                <c:pt idx="591">
                  <c:v>-2.3244604975524052</c:v>
                </c:pt>
                <c:pt idx="592">
                  <c:v>-2.3345272102000147</c:v>
                </c:pt>
                <c:pt idx="593">
                  <c:v>-2.3445939328585381</c:v>
                </c:pt>
                <c:pt idx="594">
                  <c:v>-2.3546606655277169</c:v>
                </c:pt>
                <c:pt idx="595">
                  <c:v>-2.3647274082072922</c:v>
                </c:pt>
                <c:pt idx="596">
                  <c:v>-2.3747941608970051</c:v>
                </c:pt>
                <c:pt idx="597">
                  <c:v>-2.3848609235965967</c:v>
                </c:pt>
                <c:pt idx="598">
                  <c:v>-2.3949276963058082</c:v>
                </c:pt>
                <c:pt idx="599">
                  <c:v>-2.4049944790243809</c:v>
                </c:pt>
                <c:pt idx="600">
                  <c:v>-2.4150612717520561</c:v>
                </c:pt>
                <c:pt idx="601">
                  <c:v>-2.4251280744885748</c:v>
                </c:pt>
                <c:pt idx="602">
                  <c:v>-2.4351948872336786</c:v>
                </c:pt>
                <c:pt idx="603">
                  <c:v>-2.4452617099871086</c:v>
                </c:pt>
                <c:pt idx="604">
                  <c:v>-2.4553285427486058</c:v>
                </c:pt>
                <c:pt idx="605">
                  <c:v>-2.4653953855179114</c:v>
                </c:pt>
                <c:pt idx="606">
                  <c:v>-2.4754622382947669</c:v>
                </c:pt>
                <c:pt idx="607">
                  <c:v>-2.4855291010789133</c:v>
                </c:pt>
                <c:pt idx="608">
                  <c:v>-2.4955959738700919</c:v>
                </c:pt>
                <c:pt idx="609">
                  <c:v>-2.5056628566680441</c:v>
                </c:pt>
                <c:pt idx="610">
                  <c:v>-2.515729749472511</c:v>
                </c:pt>
                <c:pt idx="611">
                  <c:v>-2.5257966522832338</c:v>
                </c:pt>
                <c:pt idx="612">
                  <c:v>-2.5358635650999539</c:v>
                </c:pt>
                <c:pt idx="613">
                  <c:v>-2.5459304879224125</c:v>
                </c:pt>
                <c:pt idx="614">
                  <c:v>-2.5559974207503506</c:v>
                </c:pt>
                <c:pt idx="615">
                  <c:v>-2.5660643635835099</c:v>
                </c:pt>
                <c:pt idx="616">
                  <c:v>-2.5761313164216313</c:v>
                </c:pt>
                <c:pt idx="617">
                  <c:v>-2.5861982792644564</c:v>
                </c:pt>
                <c:pt idx="618">
                  <c:v>-2.5962652521117264</c:v>
                </c:pt>
                <c:pt idx="619">
                  <c:v>-2.6063322349631823</c:v>
                </c:pt>
                <c:pt idx="620">
                  <c:v>-2.6163992278185657</c:v>
                </c:pt>
                <c:pt idx="621">
                  <c:v>-2.6264662306776176</c:v>
                </c:pt>
                <c:pt idx="622">
                  <c:v>-2.6365332435400797</c:v>
                </c:pt>
                <c:pt idx="623">
                  <c:v>-2.6466002664056929</c:v>
                </c:pt>
                <c:pt idx="624">
                  <c:v>-2.6566672992741989</c:v>
                </c:pt>
                <c:pt idx="625">
                  <c:v>-2.6667343421453387</c:v>
                </c:pt>
                <c:pt idx="626">
                  <c:v>-2.6768013950188538</c:v>
                </c:pt>
                <c:pt idx="627">
                  <c:v>-2.6868684578944855</c:v>
                </c:pt>
                <c:pt idx="628">
                  <c:v>-2.6969355307719747</c:v>
                </c:pt>
                <c:pt idx="629">
                  <c:v>-2.707002613651063</c:v>
                </c:pt>
                <c:pt idx="630">
                  <c:v>-2.7170697065314919</c:v>
                </c:pt>
                <c:pt idx="631">
                  <c:v>-2.7271368094130026</c:v>
                </c:pt>
                <c:pt idx="632">
                  <c:v>-2.7372039222953366</c:v>
                </c:pt>
                <c:pt idx="633">
                  <c:v>-2.7472710451782349</c:v>
                </c:pt>
                <c:pt idx="634">
                  <c:v>-2.7573381780614388</c:v>
                </c:pt>
                <c:pt idx="635">
                  <c:v>-2.7674053209446901</c:v>
                </c:pt>
                <c:pt idx="636">
                  <c:v>-2.7774724738277294</c:v>
                </c:pt>
                <c:pt idx="637">
                  <c:v>-2.7875396367102989</c:v>
                </c:pt>
                <c:pt idx="638">
                  <c:v>-2.7976068095921396</c:v>
                </c:pt>
                <c:pt idx="639">
                  <c:v>-2.8076739924729925</c:v>
                </c:pt>
                <c:pt idx="640">
                  <c:v>-2.8177411853525993</c:v>
                </c:pt>
                <c:pt idx="641">
                  <c:v>-2.8278083882307015</c:v>
                </c:pt>
                <c:pt idx="642">
                  <c:v>-2.8378756011070401</c:v>
                </c:pt>
                <c:pt idx="643">
                  <c:v>-2.8479428239813567</c:v>
                </c:pt>
                <c:pt idx="644">
                  <c:v>-2.8580100568533928</c:v>
                </c:pt>
                <c:pt idx="645">
                  <c:v>-2.8680772997228896</c:v>
                </c:pt>
                <c:pt idx="646">
                  <c:v>-2.8781445525895886</c:v>
                </c:pt>
                <c:pt idx="647">
                  <c:v>-2.8882118154532308</c:v>
                </c:pt>
                <c:pt idx="648">
                  <c:v>-2.8982790883135583</c:v>
                </c:pt>
                <c:pt idx="649">
                  <c:v>-2.9083463711703117</c:v>
                </c:pt>
                <c:pt idx="650">
                  <c:v>-2.918413664023233</c:v>
                </c:pt>
                <c:pt idx="651">
                  <c:v>-2.9284809668720633</c:v>
                </c:pt>
                <c:pt idx="652">
                  <c:v>-2.9385482797165441</c:v>
                </c:pt>
                <c:pt idx="653">
                  <c:v>-2.948615602556417</c:v>
                </c:pt>
                <c:pt idx="654">
                  <c:v>-2.958682935391423</c:v>
                </c:pt>
                <c:pt idx="655">
                  <c:v>-2.9687502782213038</c:v>
                </c:pt>
                <c:pt idx="656">
                  <c:v>-2.9788176310458008</c:v>
                </c:pt>
                <c:pt idx="657">
                  <c:v>-2.9888849938646551</c:v>
                </c:pt>
                <c:pt idx="658">
                  <c:v>-2.9989523666776083</c:v>
                </c:pt>
                <c:pt idx="659">
                  <c:v>-3.009019749484402</c:v>
                </c:pt>
                <c:pt idx="660">
                  <c:v>-3.0190871422847776</c:v>
                </c:pt>
                <c:pt idx="661">
                  <c:v>-3.0291545450784767</c:v>
                </c:pt>
                <c:pt idx="662">
                  <c:v>-3.0392219578652404</c:v>
                </c:pt>
                <c:pt idx="663">
                  <c:v>-3.0492893806448103</c:v>
                </c:pt>
                <c:pt idx="664">
                  <c:v>-3.0593568134169278</c:v>
                </c:pt>
                <c:pt idx="665">
                  <c:v>-3.0694242561813345</c:v>
                </c:pt>
                <c:pt idx="666">
                  <c:v>-3.0794917089377716</c:v>
                </c:pt>
                <c:pt idx="667">
                  <c:v>-3.0895591716859809</c:v>
                </c:pt>
                <c:pt idx="668">
                  <c:v>-3.0996266444257037</c:v>
                </c:pt>
                <c:pt idx="669">
                  <c:v>-3.1096941271566814</c:v>
                </c:pt>
                <c:pt idx="670">
                  <c:v>-3.1197616198786551</c:v>
                </c:pt>
                <c:pt idx="671">
                  <c:v>-3.1298291225913668</c:v>
                </c:pt>
                <c:pt idx="672">
                  <c:v>-3.1398966352945581</c:v>
                </c:pt>
                <c:pt idx="673">
                  <c:v>-3.14996415798797</c:v>
                </c:pt>
                <c:pt idx="674">
                  <c:v>-3.1600316906713442</c:v>
                </c:pt>
                <c:pt idx="675">
                  <c:v>-3.1700992333444225</c:v>
                </c:pt>
                <c:pt idx="676">
                  <c:v>-3.180166786006946</c:v>
                </c:pt>
                <c:pt idx="677">
                  <c:v>-3.1902343486586564</c:v>
                </c:pt>
                <c:pt idx="678">
                  <c:v>-3.2003019212992951</c:v>
                </c:pt>
                <c:pt idx="679">
                  <c:v>-3.2103695039286038</c:v>
                </c:pt>
                <c:pt idx="680">
                  <c:v>-3.2204370965463234</c:v>
                </c:pt>
                <c:pt idx="681">
                  <c:v>-3.230504699152196</c:v>
                </c:pt>
                <c:pt idx="682">
                  <c:v>-3.2405723117459631</c:v>
                </c:pt>
                <c:pt idx="683">
                  <c:v>-3.2506399343273658</c:v>
                </c:pt>
                <c:pt idx="684">
                  <c:v>-3.260707566896146</c:v>
                </c:pt>
                <c:pt idx="685">
                  <c:v>-3.270775209452045</c:v>
                </c:pt>
                <c:pt idx="686">
                  <c:v>-3.2808428619948047</c:v>
                </c:pt>
                <c:pt idx="687">
                  <c:v>-3.2909105245241661</c:v>
                </c:pt>
                <c:pt idx="688">
                  <c:v>-3.3009781970398713</c:v>
                </c:pt>
                <c:pt idx="689">
                  <c:v>-3.3110458795416617</c:v>
                </c:pt>
                <c:pt idx="690">
                  <c:v>-3.3211135720292786</c:v>
                </c:pt>
                <c:pt idx="691">
                  <c:v>-3.3311812745024638</c:v>
                </c:pt>
                <c:pt idx="692">
                  <c:v>-3.3412489869609585</c:v>
                </c:pt>
                <c:pt idx="693">
                  <c:v>-3.3513167094045047</c:v>
                </c:pt>
                <c:pt idx="694">
                  <c:v>-3.3613844418328438</c:v>
                </c:pt>
                <c:pt idx="695">
                  <c:v>-3.371452184245717</c:v>
                </c:pt>
                <c:pt idx="696">
                  <c:v>-3.3815199366428663</c:v>
                </c:pt>
                <c:pt idx="697">
                  <c:v>-3.3915876990240332</c:v>
                </c:pt>
                <c:pt idx="698">
                  <c:v>-3.4016554713889593</c:v>
                </c:pt>
                <c:pt idx="699">
                  <c:v>-3.4117232537373861</c:v>
                </c:pt>
                <c:pt idx="700">
                  <c:v>-3.421791046069055</c:v>
                </c:pt>
                <c:pt idx="701">
                  <c:v>-3.4318588483837078</c:v>
                </c:pt>
                <c:pt idx="702">
                  <c:v>-3.4419266606810863</c:v>
                </c:pt>
                <c:pt idx="703">
                  <c:v>-3.4519944829609317</c:v>
                </c:pt>
                <c:pt idx="704">
                  <c:v>-3.4620623152229859</c:v>
                </c:pt>
                <c:pt idx="705">
                  <c:v>-3.4721301574669905</c:v>
                </c:pt>
                <c:pt idx="706">
                  <c:v>-3.482198009692687</c:v>
                </c:pt>
                <c:pt idx="707">
                  <c:v>-3.492265871899817</c:v>
                </c:pt>
                <c:pt idx="708">
                  <c:v>-3.5023337440881219</c:v>
                </c:pt>
                <c:pt idx="709">
                  <c:v>-3.5124016262573439</c:v>
                </c:pt>
                <c:pt idx="710">
                  <c:v>-3.5224695184072239</c:v>
                </c:pt>
                <c:pt idx="711">
                  <c:v>-3.532537420537504</c:v>
                </c:pt>
                <c:pt idx="712">
                  <c:v>-3.5426053326479257</c:v>
                </c:pt>
                <c:pt idx="713">
                  <c:v>-3.5526732547382305</c:v>
                </c:pt>
                <c:pt idx="714">
                  <c:v>-3.5627411868081604</c:v>
                </c:pt>
                <c:pt idx="715">
                  <c:v>-3.5728091288574566</c:v>
                </c:pt>
                <c:pt idx="716">
                  <c:v>-3.582877080885861</c:v>
                </c:pt>
                <c:pt idx="717">
                  <c:v>-3.5929450428931151</c:v>
                </c:pt>
                <c:pt idx="718">
                  <c:v>-3.603013014878961</c:v>
                </c:pt>
                <c:pt idx="719">
                  <c:v>-3.6130809968431397</c:v>
                </c:pt>
                <c:pt idx="720">
                  <c:v>-3.6231489887853932</c:v>
                </c:pt>
                <c:pt idx="721">
                  <c:v>-3.6332169907054634</c:v>
                </c:pt>
                <c:pt idx="722">
                  <c:v>-3.6432850026030916</c:v>
                </c:pt>
                <c:pt idx="723">
                  <c:v>-3.6533530244780197</c:v>
                </c:pt>
                <c:pt idx="724">
                  <c:v>-3.6634210563299892</c:v>
                </c:pt>
                <c:pt idx="725">
                  <c:v>-3.6734890981587416</c:v>
                </c:pt>
                <c:pt idx="726">
                  <c:v>-3.683557149964019</c:v>
                </c:pt>
                <c:pt idx="727">
                  <c:v>-3.6936252117455628</c:v>
                </c:pt>
                <c:pt idx="728">
                  <c:v>-3.7036932835031147</c:v>
                </c:pt>
                <c:pt idx="729">
                  <c:v>-3.7137613652364165</c:v>
                </c:pt>
                <c:pt idx="730">
                  <c:v>-3.7238294569452099</c:v>
                </c:pt>
                <c:pt idx="731">
                  <c:v>-3.7338975586292369</c:v>
                </c:pt>
                <c:pt idx="732">
                  <c:v>-3.7439656702882389</c:v>
                </c:pt>
                <c:pt idx="733">
                  <c:v>-3.7540337919219575</c:v>
                </c:pt>
                <c:pt idx="734">
                  <c:v>-3.7641019235301343</c:v>
                </c:pt>
                <c:pt idx="735">
                  <c:v>-3.7741700651125112</c:v>
                </c:pt>
                <c:pt idx="736">
                  <c:v>-3.7842382166688302</c:v>
                </c:pt>
                <c:pt idx="737">
                  <c:v>-3.7943063781988324</c:v>
                </c:pt>
                <c:pt idx="738">
                  <c:v>-3.8043745497022603</c:v>
                </c:pt>
                <c:pt idx="739">
                  <c:v>-3.8144427311788549</c:v>
                </c:pt>
                <c:pt idx="740">
                  <c:v>-3.8245109226283582</c:v>
                </c:pt>
                <c:pt idx="741">
                  <c:v>-3.8345791240505123</c:v>
                </c:pt>
                <c:pt idx="742">
                  <c:v>-3.8446473354450585</c:v>
                </c:pt>
                <c:pt idx="743">
                  <c:v>-3.8547155568117386</c:v>
                </c:pt>
                <c:pt idx="744">
                  <c:v>-3.8647837881502944</c:v>
                </c:pt>
                <c:pt idx="745">
                  <c:v>-3.874852029460468</c:v>
                </c:pt>
                <c:pt idx="746">
                  <c:v>-3.8849202807420005</c:v>
                </c:pt>
                <c:pt idx="747">
                  <c:v>-3.8949885419946342</c:v>
                </c:pt>
                <c:pt idx="748">
                  <c:v>-3.9050568132181107</c:v>
                </c:pt>
                <c:pt idx="749">
                  <c:v>-3.9151250944121716</c:v>
                </c:pt>
                <c:pt idx="750">
                  <c:v>-3.9251933855765588</c:v>
                </c:pt>
                <c:pt idx="751">
                  <c:v>-3.935261686711014</c:v>
                </c:pt>
                <c:pt idx="752">
                  <c:v>-3.9453299978152789</c:v>
                </c:pt>
                <c:pt idx="753">
                  <c:v>-3.9553983188890958</c:v>
                </c:pt>
                <c:pt idx="754">
                  <c:v>-3.965466649932206</c:v>
                </c:pt>
                <c:pt idx="755">
                  <c:v>-3.9755349909443516</c:v>
                </c:pt>
                <c:pt idx="756">
                  <c:v>-3.9856033419252741</c:v>
                </c:pt>
                <c:pt idx="757">
                  <c:v>-3.9956717028747155</c:v>
                </c:pt>
                <c:pt idx="758">
                  <c:v>-4.0057400737924178</c:v>
                </c:pt>
                <c:pt idx="759">
                  <c:v>-4.0158084546781225</c:v>
                </c:pt>
                <c:pt idx="760">
                  <c:v>-4.0258768455315712</c:v>
                </c:pt>
                <c:pt idx="761">
                  <c:v>-4.0359452463525054</c:v>
                </c:pt>
                <c:pt idx="762">
                  <c:v>-4.0460136571406675</c:v>
                </c:pt>
                <c:pt idx="763">
                  <c:v>-4.0560820778958</c:v>
                </c:pt>
                <c:pt idx="764">
                  <c:v>-4.0661505086176435</c:v>
                </c:pt>
                <c:pt idx="765">
                  <c:v>-4.0762189493059404</c:v>
                </c:pt>
                <c:pt idx="766">
                  <c:v>-4.0862873999604323</c:v>
                </c:pt>
                <c:pt idx="767">
                  <c:v>-4.0963558605808617</c:v>
                </c:pt>
                <c:pt idx="768">
                  <c:v>-4.1064243311669699</c:v>
                </c:pt>
                <c:pt idx="769">
                  <c:v>-4.1164928117184987</c:v>
                </c:pt>
                <c:pt idx="770">
                  <c:v>-4.1265613022351895</c:v>
                </c:pt>
                <c:pt idx="771">
                  <c:v>-4.1366298027167847</c:v>
                </c:pt>
                <c:pt idx="772">
                  <c:v>-4.1466983131630268</c:v>
                </c:pt>
                <c:pt idx="773">
                  <c:v>-4.1567668335736565</c:v>
                </c:pt>
                <c:pt idx="774">
                  <c:v>-4.1668353639484161</c:v>
                </c:pt>
                <c:pt idx="775">
                  <c:v>-4.1769039042870473</c:v>
                </c:pt>
                <c:pt idx="776">
                  <c:v>-4.1869724545892923</c:v>
                </c:pt>
                <c:pt idx="777">
                  <c:v>-4.1970410148548929</c:v>
                </c:pt>
                <c:pt idx="778">
                  <c:v>-4.2071095850835913</c:v>
                </c:pt>
                <c:pt idx="779">
                  <c:v>-4.2171781652751292</c:v>
                </c:pt>
                <c:pt idx="780">
                  <c:v>-4.2272467554292481</c:v>
                </c:pt>
                <c:pt idx="781">
                  <c:v>-4.2373153555456895</c:v>
                </c:pt>
                <c:pt idx="782">
                  <c:v>-4.2473839656241967</c:v>
                </c:pt>
                <c:pt idx="783">
                  <c:v>-4.2574525856645105</c:v>
                </c:pt>
                <c:pt idx="784">
                  <c:v>-4.2675212156663731</c:v>
                </c:pt>
                <c:pt idx="785">
                  <c:v>-4.2775898556295262</c:v>
                </c:pt>
                <c:pt idx="786">
                  <c:v>-4.2876585055537122</c:v>
                </c:pt>
                <c:pt idx="787">
                  <c:v>-4.2977271654386726</c:v>
                </c:pt>
                <c:pt idx="788">
                  <c:v>-4.307795835284149</c:v>
                </c:pt>
                <c:pt idx="789">
                  <c:v>-4.3178645150898838</c:v>
                </c:pt>
                <c:pt idx="790">
                  <c:v>-4.3279332048556185</c:v>
                </c:pt>
                <c:pt idx="791">
                  <c:v>-4.3380019045810956</c:v>
                </c:pt>
                <c:pt idx="792">
                  <c:v>-4.3480706142660566</c:v>
                </c:pt>
                <c:pt idx="793">
                  <c:v>-4.3581393339102439</c:v>
                </c:pt>
                <c:pt idx="794">
                  <c:v>-4.3682080635133991</c:v>
                </c:pt>
                <c:pt idx="795">
                  <c:v>-4.3782768030752646</c:v>
                </c:pt>
                <c:pt idx="796">
                  <c:v>-4.3883455525955819</c:v>
                </c:pt>
                <c:pt idx="797">
                  <c:v>-4.3984143120740926</c:v>
                </c:pt>
                <c:pt idx="798">
                  <c:v>-4.4084830815105391</c:v>
                </c:pt>
                <c:pt idx="799">
                  <c:v>-4.4185518609046639</c:v>
                </c:pt>
                <c:pt idx="800">
                  <c:v>-4.4286206502562084</c:v>
                </c:pt>
                <c:pt idx="801">
                  <c:v>-4.4386894495649143</c:v>
                </c:pt>
                <c:pt idx="802">
                  <c:v>-4.4487582588305239</c:v>
                </c:pt>
                <c:pt idx="803">
                  <c:v>-4.4588270780527788</c:v>
                </c:pt>
                <c:pt idx="804">
                  <c:v>-4.4688959072314214</c:v>
                </c:pt>
                <c:pt idx="805">
                  <c:v>-4.4789647463661932</c:v>
                </c:pt>
                <c:pt idx="806">
                  <c:v>-4.4890335954568368</c:v>
                </c:pt>
                <c:pt idx="807">
                  <c:v>-4.4991024545030935</c:v>
                </c:pt>
                <c:pt idx="808">
                  <c:v>-4.509171323504706</c:v>
                </c:pt>
                <c:pt idx="809">
                  <c:v>-4.5192402024614156</c:v>
                </c:pt>
                <c:pt idx="810">
                  <c:v>-4.5293090913729648</c:v>
                </c:pt>
                <c:pt idx="811">
                  <c:v>-4.5393779902390952</c:v>
                </c:pt>
                <c:pt idx="812">
                  <c:v>-4.5494468990595491</c:v>
                </c:pt>
                <c:pt idx="813">
                  <c:v>-4.5595158178340691</c:v>
                </c:pt>
                <c:pt idx="814">
                  <c:v>-4.5695847465623967</c:v>
                </c:pt>
                <c:pt idx="815">
                  <c:v>-4.5796536852442733</c:v>
                </c:pt>
                <c:pt idx="816">
                  <c:v>-4.5897226338794415</c:v>
                </c:pt>
                <c:pt idx="817">
                  <c:v>-4.5997915924676436</c:v>
                </c:pt>
                <c:pt idx="818">
                  <c:v>-4.6098605610086212</c:v>
                </c:pt>
                <c:pt idx="819">
                  <c:v>-4.6199295395021158</c:v>
                </c:pt>
                <c:pt idx="820">
                  <c:v>-4.6299985279478708</c:v>
                </c:pt>
                <c:pt idx="821">
                  <c:v>-4.6400675263456268</c:v>
                </c:pt>
                <c:pt idx="822">
                  <c:v>-4.6501365346951271</c:v>
                </c:pt>
                <c:pt idx="823">
                  <c:v>-4.6602055529961124</c:v>
                </c:pt>
                <c:pt idx="824">
                  <c:v>-4.670274581248326</c:v>
                </c:pt>
                <c:pt idx="825">
                  <c:v>-4.6803436194515093</c:v>
                </c:pt>
                <c:pt idx="826">
                  <c:v>-4.690412667605405</c:v>
                </c:pt>
                <c:pt idx="827">
                  <c:v>-4.7004817257097544</c:v>
                </c:pt>
                <c:pt idx="828">
                  <c:v>-4.7105507937643001</c:v>
                </c:pt>
                <c:pt idx="829">
                  <c:v>-4.7206198717687835</c:v>
                </c:pt>
                <c:pt idx="830">
                  <c:v>-4.7306889597229471</c:v>
                </c:pt>
                <c:pt idx="831">
                  <c:v>-4.7407580576265334</c:v>
                </c:pt>
                <c:pt idx="832">
                  <c:v>-4.7508271654792837</c:v>
                </c:pt>
                <c:pt idx="833">
                  <c:v>-4.7608962832809407</c:v>
                </c:pt>
                <c:pt idx="834">
                  <c:v>-4.7709654110312458</c:v>
                </c:pt>
                <c:pt idx="835">
                  <c:v>-4.7810345487299415</c:v>
                </c:pt>
                <c:pt idx="836">
                  <c:v>-4.7911036963767701</c:v>
                </c:pt>
                <c:pt idx="837">
                  <c:v>-4.8011728539714733</c:v>
                </c:pt>
                <c:pt idx="838">
                  <c:v>-4.8112420215137934</c:v>
                </c:pt>
                <c:pt idx="839">
                  <c:v>-4.821311199003472</c:v>
                </c:pt>
                <c:pt idx="840">
                  <c:v>-4.8313803864402525</c:v>
                </c:pt>
                <c:pt idx="841">
                  <c:v>-4.8414495838238754</c:v>
                </c:pt>
                <c:pt idx="842">
                  <c:v>-4.851518791154084</c:v>
                </c:pt>
                <c:pt idx="843">
                  <c:v>-4.86158800843062</c:v>
                </c:pt>
                <c:pt idx="844">
                  <c:v>-4.8716572356532257</c:v>
                </c:pt>
                <c:pt idx="845">
                  <c:v>-4.8817264728216427</c:v>
                </c:pt>
                <c:pt idx="846">
                  <c:v>-4.8917957199356135</c:v>
                </c:pt>
                <c:pt idx="847">
                  <c:v>-4.9018649769948803</c:v>
                </c:pt>
                <c:pt idx="848">
                  <c:v>-4.9119342439991858</c:v>
                </c:pt>
                <c:pt idx="849">
                  <c:v>-4.9220035209482713</c:v>
                </c:pt>
                <c:pt idx="850">
                  <c:v>-4.9320728078418794</c:v>
                </c:pt>
                <c:pt idx="851">
                  <c:v>-4.9421421046797516</c:v>
                </c:pt>
                <c:pt idx="852">
                  <c:v>-4.9522114114616302</c:v>
                </c:pt>
                <c:pt idx="853">
                  <c:v>-4.9622807281872578</c:v>
                </c:pt>
                <c:pt idx="854">
                  <c:v>-4.9723500548563768</c:v>
                </c:pt>
                <c:pt idx="855">
                  <c:v>-4.9824193914687287</c:v>
                </c:pt>
                <c:pt idx="856">
                  <c:v>-4.9924887380240559</c:v>
                </c:pt>
                <c:pt idx="857">
                  <c:v>-5.0025580945221009</c:v>
                </c:pt>
                <c:pt idx="858">
                  <c:v>-5.0126274609626051</c:v>
                </c:pt>
                <c:pt idx="859">
                  <c:v>-5.022696837345312</c:v>
                </c:pt>
                <c:pt idx="860">
                  <c:v>-5.0327662236699631</c:v>
                </c:pt>
                <c:pt idx="861">
                  <c:v>-5.0428356199362998</c:v>
                </c:pt>
                <c:pt idx="862">
                  <c:v>-5.0529050261440647</c:v>
                </c:pt>
                <c:pt idx="863">
                  <c:v>-5.062974442293001</c:v>
                </c:pt>
                <c:pt idx="864">
                  <c:v>-5.0730438683828494</c:v>
                </c:pt>
                <c:pt idx="865">
                  <c:v>-5.0831133044133532</c:v>
                </c:pt>
                <c:pt idx="866">
                  <c:v>-5.0931827503842539</c:v>
                </c:pt>
                <c:pt idx="867">
                  <c:v>-5.1032522062952941</c:v>
                </c:pt>
                <c:pt idx="868">
                  <c:v>-5.113321672146216</c:v>
                </c:pt>
                <c:pt idx="869">
                  <c:v>-5.1233911479367622</c:v>
                </c:pt>
                <c:pt idx="870">
                  <c:v>-5.1334606336666742</c:v>
                </c:pt>
                <c:pt idx="871">
                  <c:v>-5.1435301293356943</c:v>
                </c:pt>
                <c:pt idx="872">
                  <c:v>-5.1535996349435651</c:v>
                </c:pt>
                <c:pt idx="873">
                  <c:v>-5.1636691504900289</c:v>
                </c:pt>
                <c:pt idx="874">
                  <c:v>-5.1737386759748274</c:v>
                </c:pt>
                <c:pt idx="875">
                  <c:v>-5.1838082113977038</c:v>
                </c:pt>
                <c:pt idx="876">
                  <c:v>-5.1938777567583996</c:v>
                </c:pt>
                <c:pt idx="877">
                  <c:v>-5.2039473120566573</c:v>
                </c:pt>
                <c:pt idx="878">
                  <c:v>-5.2140168772922184</c:v>
                </c:pt>
                <c:pt idx="879">
                  <c:v>-5.2240864524648263</c:v>
                </c:pt>
                <c:pt idx="880">
                  <c:v>-5.2341560375742224</c:v>
                </c:pt>
                <c:pt idx="881">
                  <c:v>-5.2442256326201493</c:v>
                </c:pt>
                <c:pt idx="882">
                  <c:v>-5.2542952376023493</c:v>
                </c:pt>
                <c:pt idx="883">
                  <c:v>-5.2643648525205649</c:v>
                </c:pt>
                <c:pt idx="884">
                  <c:v>-5.2744344773745375</c:v>
                </c:pt>
                <c:pt idx="885">
                  <c:v>-5.2845041121640097</c:v>
                </c:pt>
                <c:pt idx="886">
                  <c:v>-5.2945737568887248</c:v>
                </c:pt>
                <c:pt idx="887">
                  <c:v>-5.3046434115484242</c:v>
                </c:pt>
                <c:pt idx="888">
                  <c:v>-5.3147130761428505</c:v>
                </c:pt>
                <c:pt idx="889">
                  <c:v>-5.3247827506717451</c:v>
                </c:pt>
                <c:pt idx="890">
                  <c:v>-5.3348524351348514</c:v>
                </c:pt>
                <c:pt idx="891">
                  <c:v>-5.3449221295319109</c:v>
                </c:pt>
                <c:pt idx="892">
                  <c:v>-5.354991833862667</c:v>
                </c:pt>
                <c:pt idx="893">
                  <c:v>-5.3650615481268611</c:v>
                </c:pt>
                <c:pt idx="894">
                  <c:v>-5.3751312723242357</c:v>
                </c:pt>
                <c:pt idx="895">
                  <c:v>-5.3852010064545333</c:v>
                </c:pt>
                <c:pt idx="896">
                  <c:v>-5.3952707505174962</c:v>
                </c:pt>
                <c:pt idx="897">
                  <c:v>-5.405340504512866</c:v>
                </c:pt>
                <c:pt idx="898">
                  <c:v>-5.415410268440386</c:v>
                </c:pt>
                <c:pt idx="899">
                  <c:v>-5.4254800422997977</c:v>
                </c:pt>
                <c:pt idx="900">
                  <c:v>-5.4355498260908437</c:v>
                </c:pt>
                <c:pt idx="901">
                  <c:v>-5.4456196198132671</c:v>
                </c:pt>
                <c:pt idx="902">
                  <c:v>-5.4556894234668096</c:v>
                </c:pt>
                <c:pt idx="903">
                  <c:v>-5.4657592370512136</c:v>
                </c:pt>
                <c:pt idx="904">
                  <c:v>-5.4758290605662214</c:v>
                </c:pt>
                <c:pt idx="905">
                  <c:v>-5.4858988940115756</c:v>
                </c:pt>
                <c:pt idx="906">
                  <c:v>-5.4959687373870176</c:v>
                </c:pt>
                <c:pt idx="907">
                  <c:v>-5.5060385906922908</c:v>
                </c:pt>
                <c:pt idx="908">
                  <c:v>-5.5161084539271377</c:v>
                </c:pt>
                <c:pt idx="909">
                  <c:v>-5.5261783270912996</c:v>
                </c:pt>
                <c:pt idx="910">
                  <c:v>-5.5362482101845201</c:v>
                </c:pt>
                <c:pt idx="911">
                  <c:v>-5.5463181032065405</c:v>
                </c:pt>
                <c:pt idx="912">
                  <c:v>-5.5563880061571043</c:v>
                </c:pt>
                <c:pt idx="913">
                  <c:v>-5.5664579190359529</c:v>
                </c:pt>
                <c:pt idx="914">
                  <c:v>-5.5765278418428288</c:v>
                </c:pt>
                <c:pt idx="915">
                  <c:v>-5.5865977745774744</c:v>
                </c:pt>
                <c:pt idx="916">
                  <c:v>-5.5966677172396331</c:v>
                </c:pt>
                <c:pt idx="917">
                  <c:v>-5.6067376698290463</c:v>
                </c:pt>
                <c:pt idx="918">
                  <c:v>-5.6168076323454565</c:v>
                </c:pt>
                <c:pt idx="919">
                  <c:v>-5.6268776047886062</c:v>
                </c:pt>
                <c:pt idx="920">
                  <c:v>-5.6369475871582377</c:v>
                </c:pt>
                <c:pt idx="921">
                  <c:v>-5.6470175794540935</c:v>
                </c:pt>
                <c:pt idx="922">
                  <c:v>-5.6570875816759161</c:v>
                </c:pt>
                <c:pt idx="923">
                  <c:v>-5.6671575938234477</c:v>
                </c:pt>
                <c:pt idx="924">
                  <c:v>-5.677227615896431</c:v>
                </c:pt>
                <c:pt idx="925">
                  <c:v>-5.6872976478946082</c:v>
                </c:pt>
                <c:pt idx="926">
                  <c:v>-5.6973676898177219</c:v>
                </c:pt>
                <c:pt idx="927">
                  <c:v>-5.7074377416655144</c:v>
                </c:pt>
                <c:pt idx="928">
                  <c:v>-5.7175078034377282</c:v>
                </c:pt>
                <c:pt idx="929">
                  <c:v>-5.7275778751341058</c:v>
                </c:pt>
                <c:pt idx="930">
                  <c:v>-5.7376479567543894</c:v>
                </c:pt>
                <c:pt idx="931">
                  <c:v>-5.7477180482983217</c:v>
                </c:pt>
                <c:pt idx="932">
                  <c:v>-5.7577881497656458</c:v>
                </c:pt>
                <c:pt idx="933">
                  <c:v>-5.7678582611561033</c:v>
                </c:pt>
                <c:pt idx="934">
                  <c:v>-5.7779283824694367</c:v>
                </c:pt>
                <c:pt idx="935">
                  <c:v>-5.7879985137053884</c:v>
                </c:pt>
                <c:pt idx="936">
                  <c:v>-5.7980686548637008</c:v>
                </c:pt>
                <c:pt idx="937">
                  <c:v>-5.8081388059441172</c:v>
                </c:pt>
                <c:pt idx="938">
                  <c:v>-5.8182089669463792</c:v>
                </c:pt>
                <c:pt idx="939">
                  <c:v>-5.8282791378702301</c:v>
                </c:pt>
                <c:pt idx="940">
                  <c:v>-5.8383493187154114</c:v>
                </c:pt>
                <c:pt idx="941">
                  <c:v>-5.8484195094816664</c:v>
                </c:pt>
                <c:pt idx="942">
                  <c:v>-5.8584897101687368</c:v>
                </c:pt>
                <c:pt idx="943">
                  <c:v>-5.8685599207763657</c:v>
                </c:pt>
                <c:pt idx="944">
                  <c:v>-5.8786301413042956</c:v>
                </c:pt>
                <c:pt idx="945">
                  <c:v>-5.888700371752269</c:v>
                </c:pt>
                <c:pt idx="946">
                  <c:v>-5.8987706121200283</c:v>
                </c:pt>
                <c:pt idx="947">
                  <c:v>-5.9088408624073159</c:v>
                </c:pt>
                <c:pt idx="948">
                  <c:v>-5.9189111226138742</c:v>
                </c:pt>
                <c:pt idx="949">
                  <c:v>-5.9289813927394457</c:v>
                </c:pt>
                <c:pt idx="950">
                  <c:v>-5.9390516727837728</c:v>
                </c:pt>
                <c:pt idx="951">
                  <c:v>-5.9491219627465988</c:v>
                </c:pt>
                <c:pt idx="952">
                  <c:v>-5.9591922626276652</c:v>
                </c:pt>
                <c:pt idx="953">
                  <c:v>-5.9692625724267154</c:v>
                </c:pt>
                <c:pt idx="954">
                  <c:v>-5.9793328921434918</c:v>
                </c:pt>
                <c:pt idx="955">
                  <c:v>-5.9894032217777369</c:v>
                </c:pt>
                <c:pt idx="956">
                  <c:v>-5.999473561329193</c:v>
                </c:pt>
                <c:pt idx="957">
                  <c:v>-6.0095439107976025</c:v>
                </c:pt>
                <c:pt idx="958">
                  <c:v>-6.019614270182708</c:v>
                </c:pt>
                <c:pt idx="959">
                  <c:v>-6.0296846394842527</c:v>
                </c:pt>
                <c:pt idx="960">
                  <c:v>-6.0397550187019782</c:v>
                </c:pt>
                <c:pt idx="961">
                  <c:v>-6.0498254078356277</c:v>
                </c:pt>
                <c:pt idx="962">
                  <c:v>-6.0598958068849438</c:v>
                </c:pt>
                <c:pt idx="963">
                  <c:v>-6.0699662158496688</c:v>
                </c:pt>
                <c:pt idx="964">
                  <c:v>-6.0800366347295451</c:v>
                </c:pt>
                <c:pt idx="965">
                  <c:v>-6.0901070635243162</c:v>
                </c:pt>
                <c:pt idx="966">
                  <c:v>-6.1001775022337235</c:v>
                </c:pt>
                <c:pt idx="967">
                  <c:v>-6.1102479508575103</c:v>
                </c:pt>
                <c:pt idx="968">
                  <c:v>-6.120318409395419</c:v>
                </c:pt>
                <c:pt idx="969">
                  <c:v>-6.1303888778471922</c:v>
                </c:pt>
                <c:pt idx="970">
                  <c:v>-6.1404593562125722</c:v>
                </c:pt>
                <c:pt idx="971">
                  <c:v>-6.1505298444913024</c:v>
                </c:pt>
                <c:pt idx="972">
                  <c:v>-6.1606003426831251</c:v>
                </c:pt>
                <c:pt idx="973">
                  <c:v>-6.1706708507877819</c:v>
                </c:pt>
                <c:pt idx="974">
                  <c:v>-6.180741368805017</c:v>
                </c:pt>
                <c:pt idx="975">
                  <c:v>-6.190811896734572</c:v>
                </c:pt>
                <c:pt idx="976">
                  <c:v>-6.2008824345761893</c:v>
                </c:pt>
                <c:pt idx="977">
                  <c:v>-6.2109529823296121</c:v>
                </c:pt>
                <c:pt idx="978">
                  <c:v>-6.221023539994583</c:v>
                </c:pt>
                <c:pt idx="979">
                  <c:v>-6.2310941075708444</c:v>
                </c:pt>
                <c:pt idx="980">
                  <c:v>-6.2411646850581395</c:v>
                </c:pt>
                <c:pt idx="981">
                  <c:v>-6.2512352724562099</c:v>
                </c:pt>
                <c:pt idx="982">
                  <c:v>-6.261305869764799</c:v>
                </c:pt>
                <c:pt idx="983">
                  <c:v>-6.2713764769836491</c:v>
                </c:pt>
                <c:pt idx="984">
                  <c:v>-6.2814470941125036</c:v>
                </c:pt>
                <c:pt idx="985">
                  <c:v>-6.291517721151104</c:v>
                </c:pt>
                <c:pt idx="986">
                  <c:v>-6.3015883580991936</c:v>
                </c:pt>
                <c:pt idx="987">
                  <c:v>-6.3116590049565149</c:v>
                </c:pt>
                <c:pt idx="988">
                  <c:v>-6.3217296617228111</c:v>
                </c:pt>
                <c:pt idx="989">
                  <c:v>-6.3318003283978239</c:v>
                </c:pt>
                <c:pt idx="990">
                  <c:v>-6.3418710049812965</c:v>
                </c:pt>
                <c:pt idx="991">
                  <c:v>-6.3519416914729723</c:v>
                </c:pt>
                <c:pt idx="992">
                  <c:v>-6.3620123878725927</c:v>
                </c:pt>
                <c:pt idx="993">
                  <c:v>-6.3720830941799012</c:v>
                </c:pt>
                <c:pt idx="994">
                  <c:v>-6.38215381039464</c:v>
                </c:pt>
                <c:pt idx="995">
                  <c:v>-6.3922245365165518</c:v>
                </c:pt>
                <c:pt idx="996">
                  <c:v>-6.4022952725453797</c:v>
                </c:pt>
                <c:pt idx="997">
                  <c:v>-6.4123660184808662</c:v>
                </c:pt>
                <c:pt idx="998">
                  <c:v>-6.4224367743227537</c:v>
                </c:pt>
                <c:pt idx="999">
                  <c:v>-6.4325075400707856</c:v>
                </c:pt>
                <c:pt idx="1000">
                  <c:v>-6.4425783157247043</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c:v>
                </c:pt>
                <c:pt idx="1">
                  <c:v>75.645041883191936</c:v>
                </c:pt>
                <c:pt idx="2">
                  <c:v>137.29008376638387</c:v>
                </c:pt>
                <c:pt idx="3">
                  <c:v>136.01640012347949</c:v>
                </c:pt>
                <c:pt idx="4">
                  <c:v>137.29008376638387</c:v>
                </c:pt>
                <c:pt idx="5">
                  <c:v>132.8164001234795</c:v>
                </c:pt>
                <c:pt idx="6">
                  <c:v>137.29008376638387</c:v>
                </c:pt>
              </c:numCache>
            </c:numRef>
          </c:xVal>
          <c:yVal>
            <c:numRef>
              <c:f>Trajecto!$C$132:$C$138</c:f>
              <c:numCache>
                <c:formatCode>0</c:formatCode>
                <c:ptCount val="7"/>
                <c:pt idx="0">
                  <c:v>1211.1200470772746</c:v>
                </c:pt>
                <c:pt idx="1">
                  <c:v>605.56002353863732</c:v>
                </c:pt>
                <c:pt idx="2">
                  <c:v>0</c:v>
                </c:pt>
                <c:pt idx="3">
                  <c:v>40.937056603740977</c:v>
                </c:pt>
                <c:pt idx="4">
                  <c:v>0</c:v>
                </c:pt>
                <c:pt idx="5">
                  <c:v>15.566307615375054</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Calculs!$AE$4:$AE$1004</c:f>
              <c:numCache>
                <c:formatCode>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c:v>
                </c:pt>
              </c:numCache>
            </c:numRef>
          </c:xVal>
          <c:yVal>
            <c:numRef>
              <c:f>Trajecto!$C$158</c:f>
              <c:numCache>
                <c:formatCode>0</c:formatCode>
                <c:ptCount val="1"/>
                <c:pt idx="0">
                  <c:v>605.56002353863732</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22.750000000000057</c:v>
                </c:pt>
              </c:numCache>
            </c:numRef>
          </c:xVal>
          <c:yVal>
            <c:numRef>
              <c:f>Trajecto!$C$159</c:f>
              <c:numCache>
                <c:formatCode>0</c:formatCode>
                <c:ptCount val="1"/>
                <c:pt idx="0">
                  <c:v>606.04309427538271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Calculs!$T$4:$T$1004</c:f>
              <c:numCache>
                <c:formatCode>0.00</c:formatCode>
                <c:ptCount val="1001"/>
                <c:pt idx="0">
                  <c:v>28.400931000000003</c:v>
                </c:pt>
                <c:pt idx="1">
                  <c:v>28.400926095000003</c:v>
                </c:pt>
                <c:pt idx="2">
                  <c:v>28.40091138</c:v>
                </c:pt>
                <c:pt idx="3">
                  <c:v>28.400886855000003</c:v>
                </c:pt>
                <c:pt idx="4">
                  <c:v>28.400852520000001</c:v>
                </c:pt>
                <c:pt idx="5">
                  <c:v>28.400808375</c:v>
                </c:pt>
                <c:pt idx="6">
                  <c:v>28.400754420000002</c:v>
                </c:pt>
                <c:pt idx="7">
                  <c:v>28.400690655000002</c:v>
                </c:pt>
                <c:pt idx="8">
                  <c:v>28.40061708</c:v>
                </c:pt>
                <c:pt idx="9">
                  <c:v>28.400533695</c:v>
                </c:pt>
                <c:pt idx="10">
                  <c:v>28.400440500000002</c:v>
                </c:pt>
                <c:pt idx="11">
                  <c:v>28.400347305</c:v>
                </c:pt>
                <c:pt idx="12">
                  <c:v>28.40026392</c:v>
                </c:pt>
                <c:pt idx="13">
                  <c:v>28.400190344999999</c:v>
                </c:pt>
                <c:pt idx="14">
                  <c:v>28.400126579999998</c:v>
                </c:pt>
                <c:pt idx="15">
                  <c:v>28.400072625</c:v>
                </c:pt>
                <c:pt idx="16">
                  <c:v>28.40002848</c:v>
                </c:pt>
                <c:pt idx="17">
                  <c:v>28.399994144999997</c:v>
                </c:pt>
                <c:pt idx="18">
                  <c:v>28.39996962</c:v>
                </c:pt>
                <c:pt idx="19">
                  <c:v>28.399954904999998</c:v>
                </c:pt>
                <c:pt idx="20">
                  <c:v>28.399949999999997</c:v>
                </c:pt>
                <c:pt idx="21">
                  <c:v>28.399949999999997</c:v>
                </c:pt>
                <c:pt idx="22">
                  <c:v>28.399949999999997</c:v>
                </c:pt>
                <c:pt idx="23">
                  <c:v>28.399949999999997</c:v>
                </c:pt>
                <c:pt idx="24">
                  <c:v>28.399949999999997</c:v>
                </c:pt>
                <c:pt idx="25">
                  <c:v>28.399949999999997</c:v>
                </c:pt>
                <c:pt idx="26">
                  <c:v>28.399949999999997</c:v>
                </c:pt>
                <c:pt idx="27">
                  <c:v>28.399949999999997</c:v>
                </c:pt>
                <c:pt idx="28">
                  <c:v>28.399949999999997</c:v>
                </c:pt>
                <c:pt idx="29">
                  <c:v>28.399949999999997</c:v>
                </c:pt>
                <c:pt idx="30">
                  <c:v>28.399949999999997</c:v>
                </c:pt>
                <c:pt idx="31">
                  <c:v>28.399949999999997</c:v>
                </c:pt>
                <c:pt idx="32">
                  <c:v>28.399949999999997</c:v>
                </c:pt>
                <c:pt idx="33">
                  <c:v>28.399949999999997</c:v>
                </c:pt>
                <c:pt idx="34">
                  <c:v>28.399949999999997</c:v>
                </c:pt>
                <c:pt idx="35">
                  <c:v>28.399949999999997</c:v>
                </c:pt>
                <c:pt idx="36">
                  <c:v>28.399949999999997</c:v>
                </c:pt>
                <c:pt idx="37">
                  <c:v>28.399949999999997</c:v>
                </c:pt>
                <c:pt idx="38">
                  <c:v>28.399949999999997</c:v>
                </c:pt>
                <c:pt idx="39">
                  <c:v>28.399949999999997</c:v>
                </c:pt>
                <c:pt idx="40">
                  <c:v>28.399949999999997</c:v>
                </c:pt>
                <c:pt idx="41">
                  <c:v>28.399949999999997</c:v>
                </c:pt>
                <c:pt idx="42">
                  <c:v>28.399949999999997</c:v>
                </c:pt>
                <c:pt idx="43">
                  <c:v>28.399949999999997</c:v>
                </c:pt>
                <c:pt idx="44">
                  <c:v>28.399949999999997</c:v>
                </c:pt>
                <c:pt idx="45">
                  <c:v>28.399949999999997</c:v>
                </c:pt>
                <c:pt idx="46">
                  <c:v>28.399949999999997</c:v>
                </c:pt>
                <c:pt idx="47">
                  <c:v>28.399949999999997</c:v>
                </c:pt>
                <c:pt idx="48">
                  <c:v>28.399949999999997</c:v>
                </c:pt>
                <c:pt idx="49">
                  <c:v>28.399949999999997</c:v>
                </c:pt>
                <c:pt idx="50">
                  <c:v>28.399949999999997</c:v>
                </c:pt>
                <c:pt idx="51">
                  <c:v>28.399949999999997</c:v>
                </c:pt>
                <c:pt idx="52">
                  <c:v>28.399949999999997</c:v>
                </c:pt>
                <c:pt idx="53">
                  <c:v>28.399949999999997</c:v>
                </c:pt>
                <c:pt idx="54">
                  <c:v>28.399949999999997</c:v>
                </c:pt>
                <c:pt idx="55">
                  <c:v>28.399949999999997</c:v>
                </c:pt>
                <c:pt idx="56">
                  <c:v>28.399949999999997</c:v>
                </c:pt>
                <c:pt idx="57">
                  <c:v>28.399949999999997</c:v>
                </c:pt>
                <c:pt idx="58">
                  <c:v>28.399949999999997</c:v>
                </c:pt>
                <c:pt idx="59">
                  <c:v>28.399949999999997</c:v>
                </c:pt>
                <c:pt idx="60">
                  <c:v>28.399949999999997</c:v>
                </c:pt>
                <c:pt idx="61">
                  <c:v>28.399949999999997</c:v>
                </c:pt>
                <c:pt idx="62">
                  <c:v>28.399949999999997</c:v>
                </c:pt>
                <c:pt idx="63">
                  <c:v>28.399949999999997</c:v>
                </c:pt>
                <c:pt idx="64">
                  <c:v>28.399949999999997</c:v>
                </c:pt>
                <c:pt idx="65">
                  <c:v>28.399949999999997</c:v>
                </c:pt>
                <c:pt idx="66">
                  <c:v>28.399949999999997</c:v>
                </c:pt>
                <c:pt idx="67">
                  <c:v>28.399949999999997</c:v>
                </c:pt>
                <c:pt idx="68">
                  <c:v>28.399949999999997</c:v>
                </c:pt>
                <c:pt idx="69">
                  <c:v>28.399949999999997</c:v>
                </c:pt>
                <c:pt idx="70">
                  <c:v>28.399949999999997</c:v>
                </c:pt>
                <c:pt idx="71">
                  <c:v>28.399949999999997</c:v>
                </c:pt>
                <c:pt idx="72">
                  <c:v>28.399949999999997</c:v>
                </c:pt>
                <c:pt idx="73">
                  <c:v>28.399949999999997</c:v>
                </c:pt>
                <c:pt idx="74">
                  <c:v>28.399949999999997</c:v>
                </c:pt>
                <c:pt idx="75">
                  <c:v>28.399949999999997</c:v>
                </c:pt>
                <c:pt idx="76">
                  <c:v>28.399949999999997</c:v>
                </c:pt>
                <c:pt idx="77">
                  <c:v>28.399949999999997</c:v>
                </c:pt>
                <c:pt idx="78">
                  <c:v>28.399949999999997</c:v>
                </c:pt>
                <c:pt idx="79">
                  <c:v>28.399949999999997</c:v>
                </c:pt>
                <c:pt idx="80">
                  <c:v>28.399949999999997</c:v>
                </c:pt>
                <c:pt idx="81">
                  <c:v>28.399949999999997</c:v>
                </c:pt>
                <c:pt idx="82">
                  <c:v>28.399949999999997</c:v>
                </c:pt>
                <c:pt idx="83">
                  <c:v>28.399949999999997</c:v>
                </c:pt>
                <c:pt idx="84">
                  <c:v>28.399949999999997</c:v>
                </c:pt>
                <c:pt idx="85">
                  <c:v>28.399949999999997</c:v>
                </c:pt>
                <c:pt idx="86">
                  <c:v>28.399949999999997</c:v>
                </c:pt>
                <c:pt idx="87">
                  <c:v>28.399949999999997</c:v>
                </c:pt>
                <c:pt idx="88">
                  <c:v>28.399949999999997</c:v>
                </c:pt>
                <c:pt idx="89">
                  <c:v>28.399949999999997</c:v>
                </c:pt>
                <c:pt idx="90">
                  <c:v>28.399949999999997</c:v>
                </c:pt>
                <c:pt idx="91">
                  <c:v>28.399949999999997</c:v>
                </c:pt>
                <c:pt idx="92">
                  <c:v>28.399949999999997</c:v>
                </c:pt>
                <c:pt idx="93">
                  <c:v>28.399949999999997</c:v>
                </c:pt>
                <c:pt idx="94">
                  <c:v>28.399949999999997</c:v>
                </c:pt>
                <c:pt idx="95">
                  <c:v>28.399949999999997</c:v>
                </c:pt>
                <c:pt idx="96">
                  <c:v>28.399949999999997</c:v>
                </c:pt>
                <c:pt idx="97">
                  <c:v>28.399949999999997</c:v>
                </c:pt>
                <c:pt idx="98">
                  <c:v>28.399949999999997</c:v>
                </c:pt>
                <c:pt idx="99">
                  <c:v>28.399949999999997</c:v>
                </c:pt>
                <c:pt idx="100">
                  <c:v>28.399949999999997</c:v>
                </c:pt>
                <c:pt idx="101">
                  <c:v>28.399949999999997</c:v>
                </c:pt>
                <c:pt idx="102">
                  <c:v>28.399949999999997</c:v>
                </c:pt>
                <c:pt idx="103">
                  <c:v>28.399949999999997</c:v>
                </c:pt>
                <c:pt idx="104">
                  <c:v>28.399949999999997</c:v>
                </c:pt>
                <c:pt idx="105">
                  <c:v>28.399949999999997</c:v>
                </c:pt>
                <c:pt idx="106">
                  <c:v>28.399949999999997</c:v>
                </c:pt>
                <c:pt idx="107">
                  <c:v>28.399949999999997</c:v>
                </c:pt>
                <c:pt idx="108">
                  <c:v>28.399949999999997</c:v>
                </c:pt>
                <c:pt idx="109">
                  <c:v>28.399949999999997</c:v>
                </c:pt>
                <c:pt idx="110">
                  <c:v>28.399949999999997</c:v>
                </c:pt>
                <c:pt idx="111">
                  <c:v>28.399949999999997</c:v>
                </c:pt>
                <c:pt idx="112">
                  <c:v>28.399949999999997</c:v>
                </c:pt>
                <c:pt idx="113">
                  <c:v>28.399949999999997</c:v>
                </c:pt>
                <c:pt idx="114">
                  <c:v>28.399949999999997</c:v>
                </c:pt>
                <c:pt idx="115">
                  <c:v>28.399949999999997</c:v>
                </c:pt>
                <c:pt idx="116">
                  <c:v>28.399949999999997</c:v>
                </c:pt>
                <c:pt idx="117">
                  <c:v>28.399949999999997</c:v>
                </c:pt>
                <c:pt idx="118">
                  <c:v>28.399949999999997</c:v>
                </c:pt>
                <c:pt idx="119">
                  <c:v>28.399949999999997</c:v>
                </c:pt>
                <c:pt idx="120">
                  <c:v>28.399949999999997</c:v>
                </c:pt>
                <c:pt idx="121">
                  <c:v>28.399949999999997</c:v>
                </c:pt>
                <c:pt idx="122">
                  <c:v>28.399949999999997</c:v>
                </c:pt>
                <c:pt idx="123">
                  <c:v>28.399949999999997</c:v>
                </c:pt>
                <c:pt idx="124">
                  <c:v>28.399949999999997</c:v>
                </c:pt>
                <c:pt idx="125">
                  <c:v>28.399949999999997</c:v>
                </c:pt>
                <c:pt idx="126">
                  <c:v>28.399949999999997</c:v>
                </c:pt>
                <c:pt idx="127">
                  <c:v>28.399949999999997</c:v>
                </c:pt>
                <c:pt idx="128">
                  <c:v>28.399949999999997</c:v>
                </c:pt>
                <c:pt idx="129">
                  <c:v>28.399949999999997</c:v>
                </c:pt>
                <c:pt idx="130">
                  <c:v>28.399949999999997</c:v>
                </c:pt>
                <c:pt idx="131">
                  <c:v>28.399949999999997</c:v>
                </c:pt>
                <c:pt idx="132">
                  <c:v>28.399949999999997</c:v>
                </c:pt>
                <c:pt idx="133">
                  <c:v>28.399949999999997</c:v>
                </c:pt>
                <c:pt idx="134">
                  <c:v>28.399949999999997</c:v>
                </c:pt>
                <c:pt idx="135">
                  <c:v>28.399949999999997</c:v>
                </c:pt>
                <c:pt idx="136">
                  <c:v>28.399949999999997</c:v>
                </c:pt>
                <c:pt idx="137">
                  <c:v>28.399949999999997</c:v>
                </c:pt>
                <c:pt idx="138">
                  <c:v>28.399949999999997</c:v>
                </c:pt>
                <c:pt idx="139">
                  <c:v>28.399949999999997</c:v>
                </c:pt>
                <c:pt idx="140">
                  <c:v>28.399949999999997</c:v>
                </c:pt>
                <c:pt idx="141">
                  <c:v>28.399949999999997</c:v>
                </c:pt>
                <c:pt idx="142">
                  <c:v>28.399949999999997</c:v>
                </c:pt>
                <c:pt idx="143">
                  <c:v>28.399949999999997</c:v>
                </c:pt>
                <c:pt idx="144">
                  <c:v>28.399949999999997</c:v>
                </c:pt>
                <c:pt idx="145">
                  <c:v>28.399949999999997</c:v>
                </c:pt>
                <c:pt idx="146">
                  <c:v>28.399949999999997</c:v>
                </c:pt>
                <c:pt idx="147">
                  <c:v>28.399949999999997</c:v>
                </c:pt>
                <c:pt idx="148">
                  <c:v>28.399949999999997</c:v>
                </c:pt>
                <c:pt idx="149">
                  <c:v>28.399949999999997</c:v>
                </c:pt>
                <c:pt idx="150">
                  <c:v>28.399949999999997</c:v>
                </c:pt>
                <c:pt idx="151">
                  <c:v>28.399949999999997</c:v>
                </c:pt>
                <c:pt idx="152">
                  <c:v>28.399949999999997</c:v>
                </c:pt>
                <c:pt idx="153">
                  <c:v>28.399949999999997</c:v>
                </c:pt>
                <c:pt idx="154">
                  <c:v>28.399949999999997</c:v>
                </c:pt>
                <c:pt idx="155">
                  <c:v>28.399949999999997</c:v>
                </c:pt>
                <c:pt idx="156">
                  <c:v>28.399949999999997</c:v>
                </c:pt>
                <c:pt idx="157">
                  <c:v>28.399949999999997</c:v>
                </c:pt>
                <c:pt idx="158">
                  <c:v>28.399949999999997</c:v>
                </c:pt>
                <c:pt idx="159">
                  <c:v>28.399949999999997</c:v>
                </c:pt>
                <c:pt idx="160">
                  <c:v>28.399949999999997</c:v>
                </c:pt>
                <c:pt idx="161">
                  <c:v>28.399949999999997</c:v>
                </c:pt>
                <c:pt idx="162">
                  <c:v>28.399949999999997</c:v>
                </c:pt>
                <c:pt idx="163">
                  <c:v>28.399949999999997</c:v>
                </c:pt>
                <c:pt idx="164">
                  <c:v>28.399949999999997</c:v>
                </c:pt>
                <c:pt idx="165">
                  <c:v>28.399949999999997</c:v>
                </c:pt>
                <c:pt idx="166">
                  <c:v>28.399949999999997</c:v>
                </c:pt>
                <c:pt idx="167">
                  <c:v>28.399949999999997</c:v>
                </c:pt>
                <c:pt idx="168">
                  <c:v>28.399949999999997</c:v>
                </c:pt>
                <c:pt idx="169">
                  <c:v>28.399949999999997</c:v>
                </c:pt>
                <c:pt idx="170">
                  <c:v>28.399949999999997</c:v>
                </c:pt>
                <c:pt idx="171">
                  <c:v>28.399949999999997</c:v>
                </c:pt>
                <c:pt idx="172">
                  <c:v>28.399949999999997</c:v>
                </c:pt>
                <c:pt idx="173">
                  <c:v>28.399949999999997</c:v>
                </c:pt>
                <c:pt idx="174">
                  <c:v>28.399949999999997</c:v>
                </c:pt>
                <c:pt idx="175">
                  <c:v>28.399949999999997</c:v>
                </c:pt>
                <c:pt idx="176">
                  <c:v>28.399949999999997</c:v>
                </c:pt>
                <c:pt idx="177">
                  <c:v>28.399949999999997</c:v>
                </c:pt>
                <c:pt idx="178">
                  <c:v>28.399949999999997</c:v>
                </c:pt>
                <c:pt idx="179">
                  <c:v>28.399949999999997</c:v>
                </c:pt>
                <c:pt idx="180">
                  <c:v>28.399949999999997</c:v>
                </c:pt>
                <c:pt idx="181">
                  <c:v>28.399949999999997</c:v>
                </c:pt>
                <c:pt idx="182">
                  <c:v>28.399949999999997</c:v>
                </c:pt>
                <c:pt idx="183">
                  <c:v>28.399949999999997</c:v>
                </c:pt>
                <c:pt idx="184">
                  <c:v>28.399949999999997</c:v>
                </c:pt>
                <c:pt idx="185">
                  <c:v>28.399949999999997</c:v>
                </c:pt>
                <c:pt idx="186">
                  <c:v>28.399949999999997</c:v>
                </c:pt>
                <c:pt idx="187">
                  <c:v>28.399949999999997</c:v>
                </c:pt>
                <c:pt idx="188">
                  <c:v>28.399949999999997</c:v>
                </c:pt>
                <c:pt idx="189">
                  <c:v>28.399949999999997</c:v>
                </c:pt>
                <c:pt idx="190">
                  <c:v>28.399949999999997</c:v>
                </c:pt>
                <c:pt idx="191">
                  <c:v>28.399949999999997</c:v>
                </c:pt>
                <c:pt idx="192">
                  <c:v>28.399949999999997</c:v>
                </c:pt>
                <c:pt idx="193">
                  <c:v>28.399949999999997</c:v>
                </c:pt>
                <c:pt idx="194">
                  <c:v>28.399949999999997</c:v>
                </c:pt>
                <c:pt idx="195">
                  <c:v>28.399949999999997</c:v>
                </c:pt>
                <c:pt idx="196">
                  <c:v>28.399949999999997</c:v>
                </c:pt>
                <c:pt idx="197">
                  <c:v>28.399949999999997</c:v>
                </c:pt>
                <c:pt idx="198">
                  <c:v>28.399949999999997</c:v>
                </c:pt>
                <c:pt idx="199">
                  <c:v>28.399949999999997</c:v>
                </c:pt>
                <c:pt idx="200">
                  <c:v>28.399949999999997</c:v>
                </c:pt>
                <c:pt idx="201">
                  <c:v>28.399949999999997</c:v>
                </c:pt>
                <c:pt idx="202">
                  <c:v>28.399949999999997</c:v>
                </c:pt>
                <c:pt idx="203">
                  <c:v>28.399949999999997</c:v>
                </c:pt>
                <c:pt idx="204">
                  <c:v>28.399949999999997</c:v>
                </c:pt>
                <c:pt idx="205">
                  <c:v>28.399949999999997</c:v>
                </c:pt>
                <c:pt idx="206">
                  <c:v>28.399949999999997</c:v>
                </c:pt>
                <c:pt idx="207">
                  <c:v>28.399949999999997</c:v>
                </c:pt>
                <c:pt idx="208">
                  <c:v>28.399949999999997</c:v>
                </c:pt>
                <c:pt idx="209">
                  <c:v>28.399949999999997</c:v>
                </c:pt>
                <c:pt idx="210">
                  <c:v>28.399949999999997</c:v>
                </c:pt>
                <c:pt idx="211">
                  <c:v>28.399949999999997</c:v>
                </c:pt>
                <c:pt idx="212">
                  <c:v>28.399949999999997</c:v>
                </c:pt>
                <c:pt idx="213">
                  <c:v>28.399949999999997</c:v>
                </c:pt>
                <c:pt idx="214">
                  <c:v>28.399949999999997</c:v>
                </c:pt>
                <c:pt idx="215">
                  <c:v>28.399949999999997</c:v>
                </c:pt>
                <c:pt idx="216">
                  <c:v>28.399949999999997</c:v>
                </c:pt>
                <c:pt idx="217">
                  <c:v>28.399949999999997</c:v>
                </c:pt>
                <c:pt idx="218">
                  <c:v>28.399949999999997</c:v>
                </c:pt>
                <c:pt idx="219">
                  <c:v>28.399949999999997</c:v>
                </c:pt>
                <c:pt idx="220">
                  <c:v>28.399949999999997</c:v>
                </c:pt>
                <c:pt idx="221">
                  <c:v>28.399949999999997</c:v>
                </c:pt>
                <c:pt idx="222">
                  <c:v>28.399949999999997</c:v>
                </c:pt>
                <c:pt idx="223">
                  <c:v>28.399949999999997</c:v>
                </c:pt>
                <c:pt idx="224">
                  <c:v>28.399949999999997</c:v>
                </c:pt>
                <c:pt idx="225">
                  <c:v>28.399949999999997</c:v>
                </c:pt>
                <c:pt idx="226">
                  <c:v>28.399949999999997</c:v>
                </c:pt>
                <c:pt idx="227">
                  <c:v>28.399949999999997</c:v>
                </c:pt>
                <c:pt idx="228">
                  <c:v>28.399949999999997</c:v>
                </c:pt>
                <c:pt idx="229">
                  <c:v>28.399949999999997</c:v>
                </c:pt>
                <c:pt idx="230">
                  <c:v>28.399949999999997</c:v>
                </c:pt>
                <c:pt idx="231">
                  <c:v>28.399949999999997</c:v>
                </c:pt>
                <c:pt idx="232">
                  <c:v>28.399949999999997</c:v>
                </c:pt>
                <c:pt idx="233">
                  <c:v>28.399949999999997</c:v>
                </c:pt>
                <c:pt idx="234">
                  <c:v>28.399949999999997</c:v>
                </c:pt>
                <c:pt idx="235">
                  <c:v>28.399949999999997</c:v>
                </c:pt>
                <c:pt idx="236">
                  <c:v>28.399949999999997</c:v>
                </c:pt>
                <c:pt idx="237">
                  <c:v>28.399949999999997</c:v>
                </c:pt>
                <c:pt idx="238">
                  <c:v>28.399949999999997</c:v>
                </c:pt>
                <c:pt idx="239">
                  <c:v>28.399949999999997</c:v>
                </c:pt>
                <c:pt idx="240">
                  <c:v>28.399949999999997</c:v>
                </c:pt>
                <c:pt idx="241">
                  <c:v>28.399949999999997</c:v>
                </c:pt>
                <c:pt idx="242">
                  <c:v>28.399949999999997</c:v>
                </c:pt>
                <c:pt idx="243">
                  <c:v>28.399949999999997</c:v>
                </c:pt>
                <c:pt idx="244">
                  <c:v>28.399949999999997</c:v>
                </c:pt>
                <c:pt idx="245">
                  <c:v>28.399949999999997</c:v>
                </c:pt>
                <c:pt idx="246">
                  <c:v>28.399949999999997</c:v>
                </c:pt>
                <c:pt idx="247">
                  <c:v>28.399949999999997</c:v>
                </c:pt>
                <c:pt idx="248">
                  <c:v>28.399949999999997</c:v>
                </c:pt>
                <c:pt idx="249">
                  <c:v>28.399949999999997</c:v>
                </c:pt>
                <c:pt idx="250">
                  <c:v>28.399949999999997</c:v>
                </c:pt>
                <c:pt idx="251">
                  <c:v>28.399949999999997</c:v>
                </c:pt>
                <c:pt idx="252">
                  <c:v>28.399949999999997</c:v>
                </c:pt>
                <c:pt idx="253">
                  <c:v>28.399949999999997</c:v>
                </c:pt>
                <c:pt idx="254">
                  <c:v>28.399949999999997</c:v>
                </c:pt>
                <c:pt idx="255">
                  <c:v>28.399949999999997</c:v>
                </c:pt>
                <c:pt idx="256">
                  <c:v>28.399949999999997</c:v>
                </c:pt>
                <c:pt idx="257">
                  <c:v>28.399949999999997</c:v>
                </c:pt>
                <c:pt idx="258">
                  <c:v>28.399949999999997</c:v>
                </c:pt>
                <c:pt idx="259">
                  <c:v>28.399949999999997</c:v>
                </c:pt>
                <c:pt idx="260">
                  <c:v>28.399949999999997</c:v>
                </c:pt>
                <c:pt idx="261">
                  <c:v>28.399949999999997</c:v>
                </c:pt>
                <c:pt idx="262">
                  <c:v>28.399949999999997</c:v>
                </c:pt>
                <c:pt idx="263">
                  <c:v>28.399949999999997</c:v>
                </c:pt>
                <c:pt idx="264">
                  <c:v>28.399949999999997</c:v>
                </c:pt>
                <c:pt idx="265">
                  <c:v>28.399949999999997</c:v>
                </c:pt>
                <c:pt idx="266">
                  <c:v>28.399949999999997</c:v>
                </c:pt>
                <c:pt idx="267">
                  <c:v>28.399949999999997</c:v>
                </c:pt>
                <c:pt idx="268">
                  <c:v>28.399949999999997</c:v>
                </c:pt>
                <c:pt idx="269">
                  <c:v>28.399949999999997</c:v>
                </c:pt>
                <c:pt idx="270">
                  <c:v>28.399949999999997</c:v>
                </c:pt>
                <c:pt idx="271">
                  <c:v>28.399949999999997</c:v>
                </c:pt>
                <c:pt idx="272">
                  <c:v>28.399949999999997</c:v>
                </c:pt>
                <c:pt idx="273">
                  <c:v>28.399949999999997</c:v>
                </c:pt>
                <c:pt idx="274">
                  <c:v>28.399949999999997</c:v>
                </c:pt>
                <c:pt idx="275">
                  <c:v>28.399949999999997</c:v>
                </c:pt>
                <c:pt idx="276">
                  <c:v>28.399949999999997</c:v>
                </c:pt>
                <c:pt idx="277">
                  <c:v>28.399949999999997</c:v>
                </c:pt>
                <c:pt idx="278">
                  <c:v>28.399949999999997</c:v>
                </c:pt>
                <c:pt idx="279">
                  <c:v>28.399949999999997</c:v>
                </c:pt>
                <c:pt idx="280">
                  <c:v>28.399949999999997</c:v>
                </c:pt>
                <c:pt idx="281">
                  <c:v>28.399949999999997</c:v>
                </c:pt>
                <c:pt idx="282">
                  <c:v>28.399949999999997</c:v>
                </c:pt>
                <c:pt idx="283">
                  <c:v>28.399949999999997</c:v>
                </c:pt>
                <c:pt idx="284">
                  <c:v>28.399949999999997</c:v>
                </c:pt>
                <c:pt idx="285">
                  <c:v>28.399949999999997</c:v>
                </c:pt>
                <c:pt idx="286">
                  <c:v>28.399949999999997</c:v>
                </c:pt>
                <c:pt idx="287">
                  <c:v>28.399949999999997</c:v>
                </c:pt>
                <c:pt idx="288">
                  <c:v>28.399949999999997</c:v>
                </c:pt>
                <c:pt idx="289">
                  <c:v>28.399949999999997</c:v>
                </c:pt>
                <c:pt idx="290">
                  <c:v>28.399949999999997</c:v>
                </c:pt>
                <c:pt idx="291">
                  <c:v>28.399949999999997</c:v>
                </c:pt>
                <c:pt idx="292">
                  <c:v>28.399949999999997</c:v>
                </c:pt>
                <c:pt idx="293">
                  <c:v>28.399949999999997</c:v>
                </c:pt>
                <c:pt idx="294">
                  <c:v>28.399949999999997</c:v>
                </c:pt>
                <c:pt idx="295">
                  <c:v>28.399949999999997</c:v>
                </c:pt>
                <c:pt idx="296">
                  <c:v>28.399949999999997</c:v>
                </c:pt>
                <c:pt idx="297">
                  <c:v>28.399949999999997</c:v>
                </c:pt>
                <c:pt idx="298">
                  <c:v>28.399949999999997</c:v>
                </c:pt>
                <c:pt idx="299">
                  <c:v>28.399949999999997</c:v>
                </c:pt>
                <c:pt idx="300">
                  <c:v>28.399949999999997</c:v>
                </c:pt>
                <c:pt idx="301">
                  <c:v>28.399949999999997</c:v>
                </c:pt>
                <c:pt idx="302">
                  <c:v>28.399949999999997</c:v>
                </c:pt>
                <c:pt idx="303">
                  <c:v>28.399949999999997</c:v>
                </c:pt>
                <c:pt idx="304">
                  <c:v>28.399949999999997</c:v>
                </c:pt>
                <c:pt idx="305">
                  <c:v>28.399949999999997</c:v>
                </c:pt>
                <c:pt idx="306">
                  <c:v>28.399949999999997</c:v>
                </c:pt>
                <c:pt idx="307">
                  <c:v>28.399949999999997</c:v>
                </c:pt>
                <c:pt idx="308">
                  <c:v>28.399949999999997</c:v>
                </c:pt>
                <c:pt idx="309">
                  <c:v>28.399949999999997</c:v>
                </c:pt>
                <c:pt idx="310">
                  <c:v>28.399949999999997</c:v>
                </c:pt>
                <c:pt idx="311">
                  <c:v>28.399949999999997</c:v>
                </c:pt>
                <c:pt idx="312">
                  <c:v>28.399949999999997</c:v>
                </c:pt>
                <c:pt idx="313">
                  <c:v>28.399949999999997</c:v>
                </c:pt>
                <c:pt idx="314">
                  <c:v>28.399949999999997</c:v>
                </c:pt>
                <c:pt idx="315">
                  <c:v>28.399949999999997</c:v>
                </c:pt>
                <c:pt idx="316">
                  <c:v>28.399949999999997</c:v>
                </c:pt>
                <c:pt idx="317">
                  <c:v>28.399949999999997</c:v>
                </c:pt>
                <c:pt idx="318">
                  <c:v>28.399949999999997</c:v>
                </c:pt>
                <c:pt idx="319">
                  <c:v>28.399949999999997</c:v>
                </c:pt>
                <c:pt idx="320">
                  <c:v>28.399949999999997</c:v>
                </c:pt>
                <c:pt idx="321">
                  <c:v>28.399949999999997</c:v>
                </c:pt>
                <c:pt idx="322">
                  <c:v>28.399949999999997</c:v>
                </c:pt>
                <c:pt idx="323">
                  <c:v>28.399949999999997</c:v>
                </c:pt>
                <c:pt idx="324">
                  <c:v>28.399949999999997</c:v>
                </c:pt>
                <c:pt idx="325">
                  <c:v>28.399949999999997</c:v>
                </c:pt>
                <c:pt idx="326">
                  <c:v>28.399949999999997</c:v>
                </c:pt>
                <c:pt idx="327">
                  <c:v>28.399949999999997</c:v>
                </c:pt>
                <c:pt idx="328">
                  <c:v>28.399949999999997</c:v>
                </c:pt>
                <c:pt idx="329">
                  <c:v>28.399949999999997</c:v>
                </c:pt>
                <c:pt idx="330">
                  <c:v>28.399949999999997</c:v>
                </c:pt>
                <c:pt idx="331">
                  <c:v>28.399949999999997</c:v>
                </c:pt>
                <c:pt idx="332">
                  <c:v>28.399949999999997</c:v>
                </c:pt>
                <c:pt idx="333">
                  <c:v>28.399949999999997</c:v>
                </c:pt>
                <c:pt idx="334">
                  <c:v>28.399949999999997</c:v>
                </c:pt>
                <c:pt idx="335">
                  <c:v>28.399949999999997</c:v>
                </c:pt>
                <c:pt idx="336">
                  <c:v>28.399949999999997</c:v>
                </c:pt>
                <c:pt idx="337">
                  <c:v>28.399949999999997</c:v>
                </c:pt>
                <c:pt idx="338">
                  <c:v>28.399949999999997</c:v>
                </c:pt>
                <c:pt idx="339">
                  <c:v>28.399949999999997</c:v>
                </c:pt>
                <c:pt idx="340">
                  <c:v>28.399949999999997</c:v>
                </c:pt>
                <c:pt idx="341">
                  <c:v>28.399949999999997</c:v>
                </c:pt>
                <c:pt idx="342">
                  <c:v>28.399949999999997</c:v>
                </c:pt>
                <c:pt idx="343">
                  <c:v>28.399949999999997</c:v>
                </c:pt>
                <c:pt idx="344">
                  <c:v>28.399949999999997</c:v>
                </c:pt>
                <c:pt idx="345">
                  <c:v>28.399949999999997</c:v>
                </c:pt>
                <c:pt idx="346">
                  <c:v>28.399949999999997</c:v>
                </c:pt>
                <c:pt idx="347">
                  <c:v>28.399949999999997</c:v>
                </c:pt>
                <c:pt idx="348">
                  <c:v>28.399949999999997</c:v>
                </c:pt>
                <c:pt idx="349">
                  <c:v>28.399949999999997</c:v>
                </c:pt>
                <c:pt idx="350">
                  <c:v>28.399949999999997</c:v>
                </c:pt>
                <c:pt idx="351">
                  <c:v>28.399949999999997</c:v>
                </c:pt>
                <c:pt idx="352">
                  <c:v>28.399949999999997</c:v>
                </c:pt>
                <c:pt idx="353">
                  <c:v>28.399949999999997</c:v>
                </c:pt>
                <c:pt idx="354">
                  <c:v>28.399949999999997</c:v>
                </c:pt>
                <c:pt idx="355">
                  <c:v>28.399949999999997</c:v>
                </c:pt>
                <c:pt idx="356">
                  <c:v>28.399949999999997</c:v>
                </c:pt>
                <c:pt idx="357">
                  <c:v>28.399949999999997</c:v>
                </c:pt>
                <c:pt idx="358">
                  <c:v>28.399949999999997</c:v>
                </c:pt>
                <c:pt idx="359">
                  <c:v>28.399949999999997</c:v>
                </c:pt>
                <c:pt idx="360">
                  <c:v>28.399949999999997</c:v>
                </c:pt>
                <c:pt idx="361">
                  <c:v>28.399949999999997</c:v>
                </c:pt>
                <c:pt idx="362">
                  <c:v>28.399949999999997</c:v>
                </c:pt>
                <c:pt idx="363">
                  <c:v>28.399949999999997</c:v>
                </c:pt>
                <c:pt idx="364">
                  <c:v>28.399949999999997</c:v>
                </c:pt>
                <c:pt idx="365">
                  <c:v>28.399949999999997</c:v>
                </c:pt>
                <c:pt idx="366">
                  <c:v>28.399949999999997</c:v>
                </c:pt>
                <c:pt idx="367">
                  <c:v>28.399949999999997</c:v>
                </c:pt>
                <c:pt idx="368">
                  <c:v>28.399949999999997</c:v>
                </c:pt>
                <c:pt idx="369">
                  <c:v>28.399949999999997</c:v>
                </c:pt>
                <c:pt idx="370">
                  <c:v>28.399949999999997</c:v>
                </c:pt>
                <c:pt idx="371">
                  <c:v>28.399949999999997</c:v>
                </c:pt>
                <c:pt idx="372">
                  <c:v>28.399949999999997</c:v>
                </c:pt>
                <c:pt idx="373">
                  <c:v>28.399949999999997</c:v>
                </c:pt>
                <c:pt idx="374">
                  <c:v>28.399949999999997</c:v>
                </c:pt>
                <c:pt idx="375">
                  <c:v>28.399949999999997</c:v>
                </c:pt>
                <c:pt idx="376">
                  <c:v>28.399949999999997</c:v>
                </c:pt>
                <c:pt idx="377">
                  <c:v>28.399949999999997</c:v>
                </c:pt>
                <c:pt idx="378">
                  <c:v>28.399949999999997</c:v>
                </c:pt>
                <c:pt idx="379">
                  <c:v>28.399949999999997</c:v>
                </c:pt>
                <c:pt idx="380">
                  <c:v>28.399949999999997</c:v>
                </c:pt>
                <c:pt idx="381">
                  <c:v>28.399949999999997</c:v>
                </c:pt>
                <c:pt idx="382">
                  <c:v>28.399949999999997</c:v>
                </c:pt>
                <c:pt idx="383">
                  <c:v>28.399949999999997</c:v>
                </c:pt>
                <c:pt idx="384">
                  <c:v>28.399949999999997</c:v>
                </c:pt>
                <c:pt idx="385">
                  <c:v>28.399949999999997</c:v>
                </c:pt>
                <c:pt idx="386">
                  <c:v>28.399949999999997</c:v>
                </c:pt>
                <c:pt idx="387">
                  <c:v>28.399949999999997</c:v>
                </c:pt>
                <c:pt idx="388">
                  <c:v>28.399949999999997</c:v>
                </c:pt>
                <c:pt idx="389">
                  <c:v>28.399949999999997</c:v>
                </c:pt>
                <c:pt idx="390">
                  <c:v>28.399949999999997</c:v>
                </c:pt>
                <c:pt idx="391">
                  <c:v>28.399949999999997</c:v>
                </c:pt>
                <c:pt idx="392">
                  <c:v>28.399949999999997</c:v>
                </c:pt>
                <c:pt idx="393">
                  <c:v>28.399949999999997</c:v>
                </c:pt>
                <c:pt idx="394">
                  <c:v>28.399949999999997</c:v>
                </c:pt>
                <c:pt idx="395">
                  <c:v>28.399949999999997</c:v>
                </c:pt>
                <c:pt idx="396">
                  <c:v>28.399949999999997</c:v>
                </c:pt>
                <c:pt idx="397">
                  <c:v>28.399949999999997</c:v>
                </c:pt>
                <c:pt idx="398">
                  <c:v>28.399949999999997</c:v>
                </c:pt>
                <c:pt idx="399">
                  <c:v>28.399949999999997</c:v>
                </c:pt>
                <c:pt idx="400">
                  <c:v>28.399949999999997</c:v>
                </c:pt>
                <c:pt idx="401">
                  <c:v>28.399949999999997</c:v>
                </c:pt>
                <c:pt idx="402">
                  <c:v>28.399949999999997</c:v>
                </c:pt>
                <c:pt idx="403">
                  <c:v>28.399949999999997</c:v>
                </c:pt>
                <c:pt idx="404">
                  <c:v>28.399949999999997</c:v>
                </c:pt>
                <c:pt idx="405">
                  <c:v>28.399949999999997</c:v>
                </c:pt>
                <c:pt idx="406">
                  <c:v>28.399949999999997</c:v>
                </c:pt>
                <c:pt idx="407">
                  <c:v>28.399949999999997</c:v>
                </c:pt>
                <c:pt idx="408">
                  <c:v>28.399949999999997</c:v>
                </c:pt>
                <c:pt idx="409">
                  <c:v>28.399949999999997</c:v>
                </c:pt>
                <c:pt idx="410">
                  <c:v>28.399949999999997</c:v>
                </c:pt>
                <c:pt idx="411">
                  <c:v>28.399949999999997</c:v>
                </c:pt>
                <c:pt idx="412">
                  <c:v>28.399949999999997</c:v>
                </c:pt>
                <c:pt idx="413">
                  <c:v>28.399949999999997</c:v>
                </c:pt>
                <c:pt idx="414">
                  <c:v>28.399949999999997</c:v>
                </c:pt>
                <c:pt idx="415">
                  <c:v>28.399949999999997</c:v>
                </c:pt>
                <c:pt idx="416">
                  <c:v>28.399949999999997</c:v>
                </c:pt>
                <c:pt idx="417">
                  <c:v>28.399949999999997</c:v>
                </c:pt>
                <c:pt idx="418">
                  <c:v>28.399949999999997</c:v>
                </c:pt>
                <c:pt idx="419">
                  <c:v>28.399949999999997</c:v>
                </c:pt>
                <c:pt idx="420">
                  <c:v>28.399949999999997</c:v>
                </c:pt>
                <c:pt idx="421">
                  <c:v>28.399949999999997</c:v>
                </c:pt>
                <c:pt idx="422">
                  <c:v>28.399949999999997</c:v>
                </c:pt>
                <c:pt idx="423">
                  <c:v>28.399949999999997</c:v>
                </c:pt>
                <c:pt idx="424">
                  <c:v>28.399949999999997</c:v>
                </c:pt>
                <c:pt idx="425">
                  <c:v>28.399949999999997</c:v>
                </c:pt>
                <c:pt idx="426">
                  <c:v>28.399949999999997</c:v>
                </c:pt>
                <c:pt idx="427">
                  <c:v>28.399949999999997</c:v>
                </c:pt>
                <c:pt idx="428">
                  <c:v>28.399949999999997</c:v>
                </c:pt>
                <c:pt idx="429">
                  <c:v>28.399949999999997</c:v>
                </c:pt>
                <c:pt idx="430">
                  <c:v>28.399949999999997</c:v>
                </c:pt>
                <c:pt idx="431">
                  <c:v>28.399949999999997</c:v>
                </c:pt>
                <c:pt idx="432">
                  <c:v>28.399949999999997</c:v>
                </c:pt>
                <c:pt idx="433">
                  <c:v>28.399949999999997</c:v>
                </c:pt>
                <c:pt idx="434">
                  <c:v>28.399949999999997</c:v>
                </c:pt>
                <c:pt idx="435">
                  <c:v>28.399949999999997</c:v>
                </c:pt>
                <c:pt idx="436">
                  <c:v>28.399949999999997</c:v>
                </c:pt>
                <c:pt idx="437">
                  <c:v>28.399949999999997</c:v>
                </c:pt>
                <c:pt idx="438">
                  <c:v>28.399949999999997</c:v>
                </c:pt>
                <c:pt idx="439">
                  <c:v>28.399949999999997</c:v>
                </c:pt>
                <c:pt idx="440">
                  <c:v>28.399949999999997</c:v>
                </c:pt>
                <c:pt idx="441">
                  <c:v>28.399949999999997</c:v>
                </c:pt>
                <c:pt idx="442">
                  <c:v>28.399949999999997</c:v>
                </c:pt>
                <c:pt idx="443">
                  <c:v>28.399949999999997</c:v>
                </c:pt>
                <c:pt idx="444">
                  <c:v>28.399949999999997</c:v>
                </c:pt>
                <c:pt idx="445">
                  <c:v>28.399949999999997</c:v>
                </c:pt>
                <c:pt idx="446">
                  <c:v>28.399949999999997</c:v>
                </c:pt>
                <c:pt idx="447">
                  <c:v>28.399949999999997</c:v>
                </c:pt>
                <c:pt idx="448">
                  <c:v>28.399949999999997</c:v>
                </c:pt>
                <c:pt idx="449">
                  <c:v>28.399949999999997</c:v>
                </c:pt>
                <c:pt idx="450">
                  <c:v>28.399949999999997</c:v>
                </c:pt>
                <c:pt idx="451">
                  <c:v>28.399949999999997</c:v>
                </c:pt>
                <c:pt idx="452">
                  <c:v>28.399949999999997</c:v>
                </c:pt>
                <c:pt idx="453">
                  <c:v>28.399949999999997</c:v>
                </c:pt>
                <c:pt idx="454">
                  <c:v>28.399949999999997</c:v>
                </c:pt>
                <c:pt idx="455">
                  <c:v>28.399949999999997</c:v>
                </c:pt>
                <c:pt idx="456">
                  <c:v>28.399949999999997</c:v>
                </c:pt>
                <c:pt idx="457">
                  <c:v>28.399949999999997</c:v>
                </c:pt>
                <c:pt idx="458">
                  <c:v>28.399949999999997</c:v>
                </c:pt>
                <c:pt idx="459">
                  <c:v>28.399949999999997</c:v>
                </c:pt>
                <c:pt idx="460">
                  <c:v>28.399949999999997</c:v>
                </c:pt>
                <c:pt idx="461">
                  <c:v>28.399949999999997</c:v>
                </c:pt>
                <c:pt idx="462">
                  <c:v>28.399949999999997</c:v>
                </c:pt>
                <c:pt idx="463">
                  <c:v>28.399949999999997</c:v>
                </c:pt>
                <c:pt idx="464">
                  <c:v>28.399949999999997</c:v>
                </c:pt>
                <c:pt idx="465">
                  <c:v>28.399949999999997</c:v>
                </c:pt>
                <c:pt idx="466">
                  <c:v>28.399949999999997</c:v>
                </c:pt>
                <c:pt idx="467">
                  <c:v>28.399949999999997</c:v>
                </c:pt>
                <c:pt idx="468">
                  <c:v>28.399949999999997</c:v>
                </c:pt>
                <c:pt idx="469">
                  <c:v>28.399949999999997</c:v>
                </c:pt>
                <c:pt idx="470">
                  <c:v>28.399949999999997</c:v>
                </c:pt>
                <c:pt idx="471">
                  <c:v>28.399949999999997</c:v>
                </c:pt>
                <c:pt idx="472">
                  <c:v>28.399949999999997</c:v>
                </c:pt>
                <c:pt idx="473">
                  <c:v>28.399949999999997</c:v>
                </c:pt>
                <c:pt idx="474">
                  <c:v>28.399949999999997</c:v>
                </c:pt>
                <c:pt idx="475">
                  <c:v>28.399949999999997</c:v>
                </c:pt>
                <c:pt idx="476">
                  <c:v>28.399949999999997</c:v>
                </c:pt>
                <c:pt idx="477">
                  <c:v>28.399949999999997</c:v>
                </c:pt>
                <c:pt idx="478">
                  <c:v>28.399949999999997</c:v>
                </c:pt>
                <c:pt idx="479">
                  <c:v>28.399949999999997</c:v>
                </c:pt>
                <c:pt idx="480">
                  <c:v>28.399949999999997</c:v>
                </c:pt>
                <c:pt idx="481">
                  <c:v>28.399949999999997</c:v>
                </c:pt>
                <c:pt idx="482">
                  <c:v>28.399949999999997</c:v>
                </c:pt>
                <c:pt idx="483">
                  <c:v>28.399949999999997</c:v>
                </c:pt>
                <c:pt idx="484">
                  <c:v>28.399949999999997</c:v>
                </c:pt>
                <c:pt idx="485">
                  <c:v>28.399949999999997</c:v>
                </c:pt>
                <c:pt idx="486">
                  <c:v>28.399949999999997</c:v>
                </c:pt>
                <c:pt idx="487">
                  <c:v>28.399949999999997</c:v>
                </c:pt>
                <c:pt idx="488">
                  <c:v>28.399949999999997</c:v>
                </c:pt>
                <c:pt idx="489">
                  <c:v>28.399949999999997</c:v>
                </c:pt>
                <c:pt idx="490">
                  <c:v>28.399949999999997</c:v>
                </c:pt>
                <c:pt idx="491">
                  <c:v>28.399949999999997</c:v>
                </c:pt>
                <c:pt idx="492">
                  <c:v>28.399949999999997</c:v>
                </c:pt>
                <c:pt idx="493">
                  <c:v>28.399949999999997</c:v>
                </c:pt>
                <c:pt idx="494">
                  <c:v>28.399949999999997</c:v>
                </c:pt>
                <c:pt idx="495">
                  <c:v>28.399949999999997</c:v>
                </c:pt>
                <c:pt idx="496">
                  <c:v>28.399949999999997</c:v>
                </c:pt>
                <c:pt idx="497">
                  <c:v>28.399949999999997</c:v>
                </c:pt>
                <c:pt idx="498">
                  <c:v>28.399949999999997</c:v>
                </c:pt>
                <c:pt idx="499">
                  <c:v>28.399949999999997</c:v>
                </c:pt>
                <c:pt idx="500">
                  <c:v>28.399949999999997</c:v>
                </c:pt>
                <c:pt idx="501">
                  <c:v>28.399949999999997</c:v>
                </c:pt>
                <c:pt idx="502">
                  <c:v>28.399949999999997</c:v>
                </c:pt>
                <c:pt idx="503">
                  <c:v>28.399949999999997</c:v>
                </c:pt>
                <c:pt idx="504">
                  <c:v>28.399949999999997</c:v>
                </c:pt>
                <c:pt idx="505">
                  <c:v>28.399949999999997</c:v>
                </c:pt>
                <c:pt idx="506">
                  <c:v>28.399949999999997</c:v>
                </c:pt>
                <c:pt idx="507">
                  <c:v>28.399949999999997</c:v>
                </c:pt>
                <c:pt idx="508">
                  <c:v>28.399949999999997</c:v>
                </c:pt>
                <c:pt idx="509">
                  <c:v>28.399949999999997</c:v>
                </c:pt>
                <c:pt idx="510">
                  <c:v>28.399949999999997</c:v>
                </c:pt>
                <c:pt idx="511">
                  <c:v>28.399949999999997</c:v>
                </c:pt>
                <c:pt idx="512">
                  <c:v>28.399949999999997</c:v>
                </c:pt>
                <c:pt idx="513">
                  <c:v>28.399949999999997</c:v>
                </c:pt>
                <c:pt idx="514">
                  <c:v>28.399949999999997</c:v>
                </c:pt>
                <c:pt idx="515">
                  <c:v>28.399949999999997</c:v>
                </c:pt>
                <c:pt idx="516">
                  <c:v>28.399949999999997</c:v>
                </c:pt>
                <c:pt idx="517">
                  <c:v>28.399949999999997</c:v>
                </c:pt>
                <c:pt idx="518">
                  <c:v>28.399949999999997</c:v>
                </c:pt>
                <c:pt idx="519">
                  <c:v>28.399949999999997</c:v>
                </c:pt>
                <c:pt idx="520">
                  <c:v>28.399949999999997</c:v>
                </c:pt>
                <c:pt idx="521">
                  <c:v>28.399949999999997</c:v>
                </c:pt>
                <c:pt idx="522">
                  <c:v>28.399949999999997</c:v>
                </c:pt>
                <c:pt idx="523">
                  <c:v>28.399949999999997</c:v>
                </c:pt>
                <c:pt idx="524">
                  <c:v>28.399949999999997</c:v>
                </c:pt>
                <c:pt idx="525">
                  <c:v>28.399949999999997</c:v>
                </c:pt>
                <c:pt idx="526">
                  <c:v>28.399949999999997</c:v>
                </c:pt>
                <c:pt idx="527">
                  <c:v>28.399949999999997</c:v>
                </c:pt>
                <c:pt idx="528">
                  <c:v>28.399949999999997</c:v>
                </c:pt>
                <c:pt idx="529">
                  <c:v>28.399949999999997</c:v>
                </c:pt>
                <c:pt idx="530">
                  <c:v>28.399949999999997</c:v>
                </c:pt>
                <c:pt idx="531">
                  <c:v>28.399949999999997</c:v>
                </c:pt>
                <c:pt idx="532">
                  <c:v>28.399949999999997</c:v>
                </c:pt>
                <c:pt idx="533">
                  <c:v>28.399949999999997</c:v>
                </c:pt>
                <c:pt idx="534">
                  <c:v>28.399949999999997</c:v>
                </c:pt>
                <c:pt idx="535">
                  <c:v>28.399949999999997</c:v>
                </c:pt>
                <c:pt idx="536">
                  <c:v>28.399949999999997</c:v>
                </c:pt>
                <c:pt idx="537">
                  <c:v>28.399949999999997</c:v>
                </c:pt>
                <c:pt idx="538">
                  <c:v>28.399949999999997</c:v>
                </c:pt>
                <c:pt idx="539">
                  <c:v>28.399949999999997</c:v>
                </c:pt>
                <c:pt idx="540">
                  <c:v>28.399949999999997</c:v>
                </c:pt>
                <c:pt idx="541">
                  <c:v>28.399949999999997</c:v>
                </c:pt>
                <c:pt idx="542">
                  <c:v>28.399949999999997</c:v>
                </c:pt>
                <c:pt idx="543">
                  <c:v>28.399949999999997</c:v>
                </c:pt>
                <c:pt idx="544">
                  <c:v>28.399949999999997</c:v>
                </c:pt>
                <c:pt idx="545">
                  <c:v>28.399949999999997</c:v>
                </c:pt>
                <c:pt idx="546">
                  <c:v>28.399949999999997</c:v>
                </c:pt>
                <c:pt idx="547">
                  <c:v>28.399949999999997</c:v>
                </c:pt>
                <c:pt idx="548">
                  <c:v>28.399949999999997</c:v>
                </c:pt>
                <c:pt idx="549">
                  <c:v>28.399949999999997</c:v>
                </c:pt>
                <c:pt idx="550">
                  <c:v>28.399949999999997</c:v>
                </c:pt>
                <c:pt idx="551">
                  <c:v>28.399949999999997</c:v>
                </c:pt>
                <c:pt idx="552">
                  <c:v>28.399949999999997</c:v>
                </c:pt>
                <c:pt idx="553">
                  <c:v>28.399949999999997</c:v>
                </c:pt>
                <c:pt idx="554">
                  <c:v>28.399949999999997</c:v>
                </c:pt>
                <c:pt idx="555">
                  <c:v>28.399949999999997</c:v>
                </c:pt>
                <c:pt idx="556">
                  <c:v>28.399949999999997</c:v>
                </c:pt>
                <c:pt idx="557">
                  <c:v>28.399949999999997</c:v>
                </c:pt>
                <c:pt idx="558">
                  <c:v>28.399949999999997</c:v>
                </c:pt>
                <c:pt idx="559">
                  <c:v>28.399949999999997</c:v>
                </c:pt>
                <c:pt idx="560">
                  <c:v>28.399949999999997</c:v>
                </c:pt>
                <c:pt idx="561">
                  <c:v>28.399949999999997</c:v>
                </c:pt>
                <c:pt idx="562">
                  <c:v>28.399949999999997</c:v>
                </c:pt>
                <c:pt idx="563">
                  <c:v>28.399949999999997</c:v>
                </c:pt>
                <c:pt idx="564">
                  <c:v>28.399949999999997</c:v>
                </c:pt>
                <c:pt idx="565">
                  <c:v>28.399949999999997</c:v>
                </c:pt>
                <c:pt idx="566">
                  <c:v>28.399949999999997</c:v>
                </c:pt>
                <c:pt idx="567">
                  <c:v>28.399949999999997</c:v>
                </c:pt>
                <c:pt idx="568">
                  <c:v>28.399949999999997</c:v>
                </c:pt>
                <c:pt idx="569">
                  <c:v>28.399949999999997</c:v>
                </c:pt>
                <c:pt idx="570">
                  <c:v>28.399949999999997</c:v>
                </c:pt>
                <c:pt idx="571">
                  <c:v>28.399949999999997</c:v>
                </c:pt>
                <c:pt idx="572">
                  <c:v>28.399949999999997</c:v>
                </c:pt>
                <c:pt idx="573">
                  <c:v>28.399949999999997</c:v>
                </c:pt>
                <c:pt idx="574">
                  <c:v>28.399949999999997</c:v>
                </c:pt>
                <c:pt idx="575">
                  <c:v>28.399949999999997</c:v>
                </c:pt>
                <c:pt idx="576">
                  <c:v>28.399949999999997</c:v>
                </c:pt>
                <c:pt idx="577">
                  <c:v>28.399949999999997</c:v>
                </c:pt>
                <c:pt idx="578">
                  <c:v>28.399949999999997</c:v>
                </c:pt>
                <c:pt idx="579">
                  <c:v>28.399949999999997</c:v>
                </c:pt>
                <c:pt idx="580">
                  <c:v>28.399949999999997</c:v>
                </c:pt>
                <c:pt idx="581">
                  <c:v>28.399949999999997</c:v>
                </c:pt>
                <c:pt idx="582">
                  <c:v>28.399949999999997</c:v>
                </c:pt>
                <c:pt idx="583">
                  <c:v>28.399949999999997</c:v>
                </c:pt>
                <c:pt idx="584">
                  <c:v>28.399949999999997</c:v>
                </c:pt>
                <c:pt idx="585">
                  <c:v>28.399949999999997</c:v>
                </c:pt>
                <c:pt idx="586">
                  <c:v>28.399949999999997</c:v>
                </c:pt>
                <c:pt idx="587">
                  <c:v>28.399949999999997</c:v>
                </c:pt>
                <c:pt idx="588">
                  <c:v>28.399949999999997</c:v>
                </c:pt>
                <c:pt idx="589">
                  <c:v>28.399949999999997</c:v>
                </c:pt>
                <c:pt idx="590">
                  <c:v>28.399949999999997</c:v>
                </c:pt>
                <c:pt idx="591">
                  <c:v>28.399949999999997</c:v>
                </c:pt>
                <c:pt idx="592">
                  <c:v>28.399949999999997</c:v>
                </c:pt>
                <c:pt idx="593">
                  <c:v>28.399949999999997</c:v>
                </c:pt>
                <c:pt idx="594">
                  <c:v>28.399949999999997</c:v>
                </c:pt>
                <c:pt idx="595">
                  <c:v>28.399949999999997</c:v>
                </c:pt>
                <c:pt idx="596">
                  <c:v>28.399949999999997</c:v>
                </c:pt>
                <c:pt idx="597">
                  <c:v>28.399949999999997</c:v>
                </c:pt>
                <c:pt idx="598">
                  <c:v>28.399949999999997</c:v>
                </c:pt>
                <c:pt idx="599">
                  <c:v>28.399949999999997</c:v>
                </c:pt>
                <c:pt idx="600">
                  <c:v>28.399949999999997</c:v>
                </c:pt>
                <c:pt idx="601">
                  <c:v>28.399949999999997</c:v>
                </c:pt>
                <c:pt idx="602">
                  <c:v>28.399949999999997</c:v>
                </c:pt>
                <c:pt idx="603">
                  <c:v>28.399949999999997</c:v>
                </c:pt>
                <c:pt idx="604">
                  <c:v>28.399949999999997</c:v>
                </c:pt>
                <c:pt idx="605">
                  <c:v>28.399949999999997</c:v>
                </c:pt>
                <c:pt idx="606">
                  <c:v>28.399949999999997</c:v>
                </c:pt>
                <c:pt idx="607">
                  <c:v>28.399949999999997</c:v>
                </c:pt>
                <c:pt idx="608">
                  <c:v>28.399949999999997</c:v>
                </c:pt>
                <c:pt idx="609">
                  <c:v>28.399949999999997</c:v>
                </c:pt>
                <c:pt idx="610">
                  <c:v>28.399949999999997</c:v>
                </c:pt>
                <c:pt idx="611">
                  <c:v>28.399949999999997</c:v>
                </c:pt>
                <c:pt idx="612">
                  <c:v>28.399949999999997</c:v>
                </c:pt>
                <c:pt idx="613">
                  <c:v>28.399949999999997</c:v>
                </c:pt>
                <c:pt idx="614">
                  <c:v>28.399949999999997</c:v>
                </c:pt>
                <c:pt idx="615">
                  <c:v>28.399949999999997</c:v>
                </c:pt>
                <c:pt idx="616">
                  <c:v>28.399949999999997</c:v>
                </c:pt>
                <c:pt idx="617">
                  <c:v>28.399949999999997</c:v>
                </c:pt>
                <c:pt idx="618">
                  <c:v>28.399949999999997</c:v>
                </c:pt>
                <c:pt idx="619">
                  <c:v>28.399949999999997</c:v>
                </c:pt>
                <c:pt idx="620">
                  <c:v>28.399949999999997</c:v>
                </c:pt>
                <c:pt idx="621">
                  <c:v>28.399949999999997</c:v>
                </c:pt>
                <c:pt idx="622">
                  <c:v>28.399949999999997</c:v>
                </c:pt>
                <c:pt idx="623">
                  <c:v>28.399949999999997</c:v>
                </c:pt>
                <c:pt idx="624">
                  <c:v>28.399949999999997</c:v>
                </c:pt>
                <c:pt idx="625">
                  <c:v>28.399949999999997</c:v>
                </c:pt>
                <c:pt idx="626">
                  <c:v>28.399949999999997</c:v>
                </c:pt>
                <c:pt idx="627">
                  <c:v>28.399949999999997</c:v>
                </c:pt>
                <c:pt idx="628">
                  <c:v>28.399949999999997</c:v>
                </c:pt>
                <c:pt idx="629">
                  <c:v>28.399949999999997</c:v>
                </c:pt>
                <c:pt idx="630">
                  <c:v>28.399949999999997</c:v>
                </c:pt>
                <c:pt idx="631">
                  <c:v>28.399949999999997</c:v>
                </c:pt>
                <c:pt idx="632">
                  <c:v>28.399949999999997</c:v>
                </c:pt>
                <c:pt idx="633">
                  <c:v>28.399949999999997</c:v>
                </c:pt>
                <c:pt idx="634">
                  <c:v>28.399949999999997</c:v>
                </c:pt>
                <c:pt idx="635">
                  <c:v>28.399949999999997</c:v>
                </c:pt>
                <c:pt idx="636">
                  <c:v>28.399949999999997</c:v>
                </c:pt>
                <c:pt idx="637">
                  <c:v>28.399949999999997</c:v>
                </c:pt>
                <c:pt idx="638">
                  <c:v>28.399949999999997</c:v>
                </c:pt>
                <c:pt idx="639">
                  <c:v>28.399949999999997</c:v>
                </c:pt>
                <c:pt idx="640">
                  <c:v>28.399949999999997</c:v>
                </c:pt>
                <c:pt idx="641">
                  <c:v>28.399949999999997</c:v>
                </c:pt>
                <c:pt idx="642">
                  <c:v>28.399949999999997</c:v>
                </c:pt>
                <c:pt idx="643">
                  <c:v>28.399949999999997</c:v>
                </c:pt>
                <c:pt idx="644">
                  <c:v>28.399949999999997</c:v>
                </c:pt>
                <c:pt idx="645">
                  <c:v>28.399949999999997</c:v>
                </c:pt>
                <c:pt idx="646">
                  <c:v>28.399949999999997</c:v>
                </c:pt>
                <c:pt idx="647">
                  <c:v>28.399949999999997</c:v>
                </c:pt>
                <c:pt idx="648">
                  <c:v>28.399949999999997</c:v>
                </c:pt>
                <c:pt idx="649">
                  <c:v>28.399949999999997</c:v>
                </c:pt>
                <c:pt idx="650">
                  <c:v>28.399949999999997</c:v>
                </c:pt>
                <c:pt idx="651">
                  <c:v>28.399949999999997</c:v>
                </c:pt>
                <c:pt idx="652">
                  <c:v>28.399949999999997</c:v>
                </c:pt>
                <c:pt idx="653">
                  <c:v>28.399949999999997</c:v>
                </c:pt>
                <c:pt idx="654">
                  <c:v>28.399949999999997</c:v>
                </c:pt>
                <c:pt idx="655">
                  <c:v>28.399949999999997</c:v>
                </c:pt>
                <c:pt idx="656">
                  <c:v>28.399949999999997</c:v>
                </c:pt>
                <c:pt idx="657">
                  <c:v>28.399949999999997</c:v>
                </c:pt>
                <c:pt idx="658">
                  <c:v>28.399949999999997</c:v>
                </c:pt>
                <c:pt idx="659">
                  <c:v>28.399949999999997</c:v>
                </c:pt>
                <c:pt idx="660">
                  <c:v>28.399949999999997</c:v>
                </c:pt>
                <c:pt idx="661">
                  <c:v>28.399949999999997</c:v>
                </c:pt>
                <c:pt idx="662">
                  <c:v>28.399949999999997</c:v>
                </c:pt>
                <c:pt idx="663">
                  <c:v>28.399949999999997</c:v>
                </c:pt>
                <c:pt idx="664">
                  <c:v>28.399949999999997</c:v>
                </c:pt>
                <c:pt idx="665">
                  <c:v>28.399949999999997</c:v>
                </c:pt>
                <c:pt idx="666">
                  <c:v>28.399949999999997</c:v>
                </c:pt>
                <c:pt idx="667">
                  <c:v>28.399949999999997</c:v>
                </c:pt>
                <c:pt idx="668">
                  <c:v>28.399949999999997</c:v>
                </c:pt>
                <c:pt idx="669">
                  <c:v>28.399949999999997</c:v>
                </c:pt>
                <c:pt idx="670">
                  <c:v>28.399949999999997</c:v>
                </c:pt>
                <c:pt idx="671">
                  <c:v>28.399949999999997</c:v>
                </c:pt>
                <c:pt idx="672">
                  <c:v>28.399949999999997</c:v>
                </c:pt>
                <c:pt idx="673">
                  <c:v>28.399949999999997</c:v>
                </c:pt>
                <c:pt idx="674">
                  <c:v>28.399949999999997</c:v>
                </c:pt>
                <c:pt idx="675">
                  <c:v>28.399949999999997</c:v>
                </c:pt>
                <c:pt idx="676">
                  <c:v>28.399949999999997</c:v>
                </c:pt>
                <c:pt idx="677">
                  <c:v>28.399949999999997</c:v>
                </c:pt>
                <c:pt idx="678">
                  <c:v>28.399949999999997</c:v>
                </c:pt>
                <c:pt idx="679">
                  <c:v>28.399949999999997</c:v>
                </c:pt>
                <c:pt idx="680">
                  <c:v>28.399949999999997</c:v>
                </c:pt>
                <c:pt idx="681">
                  <c:v>28.399949999999997</c:v>
                </c:pt>
                <c:pt idx="682">
                  <c:v>28.399949999999997</c:v>
                </c:pt>
                <c:pt idx="683">
                  <c:v>28.399949999999997</c:v>
                </c:pt>
                <c:pt idx="684">
                  <c:v>28.399949999999997</c:v>
                </c:pt>
                <c:pt idx="685">
                  <c:v>28.399949999999997</c:v>
                </c:pt>
                <c:pt idx="686">
                  <c:v>28.399949999999997</c:v>
                </c:pt>
                <c:pt idx="687">
                  <c:v>28.399949999999997</c:v>
                </c:pt>
                <c:pt idx="688">
                  <c:v>28.399949999999997</c:v>
                </c:pt>
                <c:pt idx="689">
                  <c:v>28.399949999999997</c:v>
                </c:pt>
                <c:pt idx="690">
                  <c:v>28.399949999999997</c:v>
                </c:pt>
                <c:pt idx="691">
                  <c:v>28.399949999999997</c:v>
                </c:pt>
                <c:pt idx="692">
                  <c:v>28.399949999999997</c:v>
                </c:pt>
                <c:pt idx="693">
                  <c:v>28.399949999999997</c:v>
                </c:pt>
                <c:pt idx="694">
                  <c:v>28.399949999999997</c:v>
                </c:pt>
                <c:pt idx="695">
                  <c:v>28.399949999999997</c:v>
                </c:pt>
                <c:pt idx="696">
                  <c:v>28.399949999999997</c:v>
                </c:pt>
                <c:pt idx="697">
                  <c:v>28.399949999999997</c:v>
                </c:pt>
                <c:pt idx="698">
                  <c:v>28.399949999999997</c:v>
                </c:pt>
                <c:pt idx="699">
                  <c:v>28.399949999999997</c:v>
                </c:pt>
                <c:pt idx="700">
                  <c:v>28.399949999999997</c:v>
                </c:pt>
                <c:pt idx="701">
                  <c:v>28.399949999999997</c:v>
                </c:pt>
                <c:pt idx="702">
                  <c:v>28.399949999999997</c:v>
                </c:pt>
                <c:pt idx="703">
                  <c:v>28.399949999999997</c:v>
                </c:pt>
                <c:pt idx="704">
                  <c:v>28.399949999999997</c:v>
                </c:pt>
                <c:pt idx="705">
                  <c:v>28.399949999999997</c:v>
                </c:pt>
                <c:pt idx="706">
                  <c:v>28.399949999999997</c:v>
                </c:pt>
                <c:pt idx="707">
                  <c:v>28.399949999999997</c:v>
                </c:pt>
                <c:pt idx="708">
                  <c:v>28.399949999999997</c:v>
                </c:pt>
                <c:pt idx="709">
                  <c:v>28.399949999999997</c:v>
                </c:pt>
                <c:pt idx="710">
                  <c:v>28.399949999999997</c:v>
                </c:pt>
                <c:pt idx="711">
                  <c:v>28.399949999999997</c:v>
                </c:pt>
                <c:pt idx="712">
                  <c:v>28.399949999999997</c:v>
                </c:pt>
                <c:pt idx="713">
                  <c:v>28.399949999999997</c:v>
                </c:pt>
                <c:pt idx="714">
                  <c:v>28.399949999999997</c:v>
                </c:pt>
                <c:pt idx="715">
                  <c:v>28.399949999999997</c:v>
                </c:pt>
                <c:pt idx="716">
                  <c:v>28.399949999999997</c:v>
                </c:pt>
                <c:pt idx="717">
                  <c:v>28.399949999999997</c:v>
                </c:pt>
                <c:pt idx="718">
                  <c:v>28.399949999999997</c:v>
                </c:pt>
                <c:pt idx="719">
                  <c:v>28.399949999999997</c:v>
                </c:pt>
                <c:pt idx="720">
                  <c:v>28.399949999999997</c:v>
                </c:pt>
                <c:pt idx="721">
                  <c:v>28.399949999999997</c:v>
                </c:pt>
                <c:pt idx="722">
                  <c:v>28.399949999999997</c:v>
                </c:pt>
                <c:pt idx="723">
                  <c:v>28.399949999999997</c:v>
                </c:pt>
                <c:pt idx="724">
                  <c:v>28.399949999999997</c:v>
                </c:pt>
                <c:pt idx="725">
                  <c:v>28.399949999999997</c:v>
                </c:pt>
                <c:pt idx="726">
                  <c:v>28.399949999999997</c:v>
                </c:pt>
                <c:pt idx="727">
                  <c:v>28.399949999999997</c:v>
                </c:pt>
                <c:pt idx="728">
                  <c:v>28.399949999999997</c:v>
                </c:pt>
                <c:pt idx="729">
                  <c:v>28.399949999999997</c:v>
                </c:pt>
                <c:pt idx="730">
                  <c:v>28.399949999999997</c:v>
                </c:pt>
                <c:pt idx="731">
                  <c:v>28.399949999999997</c:v>
                </c:pt>
                <c:pt idx="732">
                  <c:v>28.399949999999997</c:v>
                </c:pt>
                <c:pt idx="733">
                  <c:v>28.399949999999997</c:v>
                </c:pt>
                <c:pt idx="734">
                  <c:v>28.399949999999997</c:v>
                </c:pt>
                <c:pt idx="735">
                  <c:v>28.399949999999997</c:v>
                </c:pt>
                <c:pt idx="736">
                  <c:v>28.399949999999997</c:v>
                </c:pt>
                <c:pt idx="737">
                  <c:v>28.399949999999997</c:v>
                </c:pt>
                <c:pt idx="738">
                  <c:v>28.399949999999997</c:v>
                </c:pt>
                <c:pt idx="739">
                  <c:v>28.399949999999997</c:v>
                </c:pt>
                <c:pt idx="740">
                  <c:v>28.399949999999997</c:v>
                </c:pt>
                <c:pt idx="741">
                  <c:v>28.399949999999997</c:v>
                </c:pt>
                <c:pt idx="742">
                  <c:v>28.399949999999997</c:v>
                </c:pt>
                <c:pt idx="743">
                  <c:v>28.399949999999997</c:v>
                </c:pt>
                <c:pt idx="744">
                  <c:v>28.399949999999997</c:v>
                </c:pt>
                <c:pt idx="745">
                  <c:v>28.399949999999997</c:v>
                </c:pt>
                <c:pt idx="746">
                  <c:v>28.399949999999997</c:v>
                </c:pt>
                <c:pt idx="747">
                  <c:v>28.399949999999997</c:v>
                </c:pt>
                <c:pt idx="748">
                  <c:v>28.399949999999997</c:v>
                </c:pt>
                <c:pt idx="749">
                  <c:v>28.399949999999997</c:v>
                </c:pt>
                <c:pt idx="750">
                  <c:v>28.399949999999997</c:v>
                </c:pt>
                <c:pt idx="751">
                  <c:v>28.399949999999997</c:v>
                </c:pt>
                <c:pt idx="752">
                  <c:v>28.399949999999997</c:v>
                </c:pt>
                <c:pt idx="753">
                  <c:v>28.399949999999997</c:v>
                </c:pt>
                <c:pt idx="754">
                  <c:v>28.399949999999997</c:v>
                </c:pt>
                <c:pt idx="755">
                  <c:v>28.399949999999997</c:v>
                </c:pt>
                <c:pt idx="756">
                  <c:v>28.399949999999997</c:v>
                </c:pt>
                <c:pt idx="757">
                  <c:v>28.399949999999997</c:v>
                </c:pt>
                <c:pt idx="758">
                  <c:v>28.399949999999997</c:v>
                </c:pt>
                <c:pt idx="759">
                  <c:v>28.399949999999997</c:v>
                </c:pt>
                <c:pt idx="760">
                  <c:v>28.399949999999997</c:v>
                </c:pt>
                <c:pt idx="761">
                  <c:v>28.399949999999997</c:v>
                </c:pt>
                <c:pt idx="762">
                  <c:v>28.399949999999997</c:v>
                </c:pt>
                <c:pt idx="763">
                  <c:v>28.399949999999997</c:v>
                </c:pt>
                <c:pt idx="764">
                  <c:v>28.399949999999997</c:v>
                </c:pt>
                <c:pt idx="765">
                  <c:v>28.399949999999997</c:v>
                </c:pt>
                <c:pt idx="766">
                  <c:v>28.399949999999997</c:v>
                </c:pt>
                <c:pt idx="767">
                  <c:v>28.399949999999997</c:v>
                </c:pt>
                <c:pt idx="768">
                  <c:v>28.399949999999997</c:v>
                </c:pt>
                <c:pt idx="769">
                  <c:v>28.399949999999997</c:v>
                </c:pt>
                <c:pt idx="770">
                  <c:v>28.399949999999997</c:v>
                </c:pt>
                <c:pt idx="771">
                  <c:v>28.399949999999997</c:v>
                </c:pt>
                <c:pt idx="772">
                  <c:v>28.399949999999997</c:v>
                </c:pt>
                <c:pt idx="773">
                  <c:v>28.399949999999997</c:v>
                </c:pt>
                <c:pt idx="774">
                  <c:v>28.399949999999997</c:v>
                </c:pt>
                <c:pt idx="775">
                  <c:v>28.399949999999997</c:v>
                </c:pt>
                <c:pt idx="776">
                  <c:v>28.399949999999997</c:v>
                </c:pt>
                <c:pt idx="777">
                  <c:v>28.399949999999997</c:v>
                </c:pt>
                <c:pt idx="778">
                  <c:v>28.399949999999997</c:v>
                </c:pt>
                <c:pt idx="779">
                  <c:v>28.399949999999997</c:v>
                </c:pt>
                <c:pt idx="780">
                  <c:v>28.399949999999997</c:v>
                </c:pt>
                <c:pt idx="781">
                  <c:v>28.399949999999997</c:v>
                </c:pt>
                <c:pt idx="782">
                  <c:v>28.399949999999997</c:v>
                </c:pt>
                <c:pt idx="783">
                  <c:v>28.399949999999997</c:v>
                </c:pt>
                <c:pt idx="784">
                  <c:v>28.399949999999997</c:v>
                </c:pt>
                <c:pt idx="785">
                  <c:v>28.399949999999997</c:v>
                </c:pt>
                <c:pt idx="786">
                  <c:v>28.399949999999997</c:v>
                </c:pt>
                <c:pt idx="787">
                  <c:v>28.399949999999997</c:v>
                </c:pt>
                <c:pt idx="788">
                  <c:v>28.399949999999997</c:v>
                </c:pt>
                <c:pt idx="789">
                  <c:v>28.399949999999997</c:v>
                </c:pt>
                <c:pt idx="790">
                  <c:v>28.399949999999997</c:v>
                </c:pt>
                <c:pt idx="791">
                  <c:v>28.399949999999997</c:v>
                </c:pt>
                <c:pt idx="792">
                  <c:v>28.399949999999997</c:v>
                </c:pt>
                <c:pt idx="793">
                  <c:v>28.399949999999997</c:v>
                </c:pt>
                <c:pt idx="794">
                  <c:v>28.399949999999997</c:v>
                </c:pt>
                <c:pt idx="795">
                  <c:v>28.399949999999997</c:v>
                </c:pt>
                <c:pt idx="796">
                  <c:v>28.399949999999997</c:v>
                </c:pt>
                <c:pt idx="797">
                  <c:v>28.399949999999997</c:v>
                </c:pt>
                <c:pt idx="798">
                  <c:v>28.399949999999997</c:v>
                </c:pt>
                <c:pt idx="799">
                  <c:v>28.399949999999997</c:v>
                </c:pt>
                <c:pt idx="800">
                  <c:v>28.399949999999997</c:v>
                </c:pt>
                <c:pt idx="801">
                  <c:v>28.399949999999997</c:v>
                </c:pt>
                <c:pt idx="802">
                  <c:v>28.399949999999997</c:v>
                </c:pt>
                <c:pt idx="803">
                  <c:v>28.399949999999997</c:v>
                </c:pt>
                <c:pt idx="804">
                  <c:v>28.399949999999997</c:v>
                </c:pt>
                <c:pt idx="805">
                  <c:v>28.399949999999997</c:v>
                </c:pt>
                <c:pt idx="806">
                  <c:v>28.399949999999997</c:v>
                </c:pt>
                <c:pt idx="807">
                  <c:v>28.399949999999997</c:v>
                </c:pt>
                <c:pt idx="808">
                  <c:v>28.399949999999997</c:v>
                </c:pt>
                <c:pt idx="809">
                  <c:v>28.399949999999997</c:v>
                </c:pt>
                <c:pt idx="810">
                  <c:v>28.399949999999997</c:v>
                </c:pt>
                <c:pt idx="811">
                  <c:v>28.399949999999997</c:v>
                </c:pt>
                <c:pt idx="812">
                  <c:v>28.399949999999997</c:v>
                </c:pt>
                <c:pt idx="813">
                  <c:v>28.399949999999997</c:v>
                </c:pt>
                <c:pt idx="814">
                  <c:v>28.399949999999997</c:v>
                </c:pt>
                <c:pt idx="815">
                  <c:v>28.399949999999997</c:v>
                </c:pt>
                <c:pt idx="816">
                  <c:v>28.399949999999997</c:v>
                </c:pt>
                <c:pt idx="817">
                  <c:v>28.399949999999997</c:v>
                </c:pt>
                <c:pt idx="818">
                  <c:v>28.399949999999997</c:v>
                </c:pt>
                <c:pt idx="819">
                  <c:v>28.399949999999997</c:v>
                </c:pt>
                <c:pt idx="820">
                  <c:v>28.399949999999997</c:v>
                </c:pt>
                <c:pt idx="821">
                  <c:v>28.399949999999997</c:v>
                </c:pt>
                <c:pt idx="822">
                  <c:v>28.399949999999997</c:v>
                </c:pt>
                <c:pt idx="823">
                  <c:v>28.399949999999997</c:v>
                </c:pt>
                <c:pt idx="824">
                  <c:v>28.399949999999997</c:v>
                </c:pt>
                <c:pt idx="825">
                  <c:v>28.399949999999997</c:v>
                </c:pt>
                <c:pt idx="826">
                  <c:v>28.399949999999997</c:v>
                </c:pt>
                <c:pt idx="827">
                  <c:v>28.399949999999997</c:v>
                </c:pt>
                <c:pt idx="828">
                  <c:v>28.399949999999997</c:v>
                </c:pt>
                <c:pt idx="829">
                  <c:v>28.399949999999997</c:v>
                </c:pt>
                <c:pt idx="830">
                  <c:v>28.399949999999997</c:v>
                </c:pt>
                <c:pt idx="831">
                  <c:v>28.399949999999997</c:v>
                </c:pt>
                <c:pt idx="832">
                  <c:v>28.399949999999997</c:v>
                </c:pt>
                <c:pt idx="833">
                  <c:v>28.399949999999997</c:v>
                </c:pt>
                <c:pt idx="834">
                  <c:v>28.399949999999997</c:v>
                </c:pt>
                <c:pt idx="835">
                  <c:v>28.399949999999997</c:v>
                </c:pt>
                <c:pt idx="836">
                  <c:v>28.399949999999997</c:v>
                </c:pt>
                <c:pt idx="837">
                  <c:v>28.399949999999997</c:v>
                </c:pt>
                <c:pt idx="838">
                  <c:v>28.399949999999997</c:v>
                </c:pt>
                <c:pt idx="839">
                  <c:v>28.399949999999997</c:v>
                </c:pt>
                <c:pt idx="840">
                  <c:v>28.399949999999997</c:v>
                </c:pt>
                <c:pt idx="841">
                  <c:v>28.399949999999997</c:v>
                </c:pt>
                <c:pt idx="842">
                  <c:v>28.399949999999997</c:v>
                </c:pt>
                <c:pt idx="843">
                  <c:v>28.399949999999997</c:v>
                </c:pt>
                <c:pt idx="844">
                  <c:v>28.399949999999997</c:v>
                </c:pt>
                <c:pt idx="845">
                  <c:v>28.399949999999997</c:v>
                </c:pt>
                <c:pt idx="846">
                  <c:v>28.399949999999997</c:v>
                </c:pt>
                <c:pt idx="847">
                  <c:v>28.399949999999997</c:v>
                </c:pt>
                <c:pt idx="848">
                  <c:v>28.399949999999997</c:v>
                </c:pt>
                <c:pt idx="849">
                  <c:v>28.399949999999997</c:v>
                </c:pt>
                <c:pt idx="850">
                  <c:v>28.399949999999997</c:v>
                </c:pt>
                <c:pt idx="851">
                  <c:v>28.399949999999997</c:v>
                </c:pt>
                <c:pt idx="852">
                  <c:v>28.399949999999997</c:v>
                </c:pt>
                <c:pt idx="853">
                  <c:v>28.399949999999997</c:v>
                </c:pt>
                <c:pt idx="854">
                  <c:v>28.399949999999997</c:v>
                </c:pt>
                <c:pt idx="855">
                  <c:v>28.399949999999997</c:v>
                </c:pt>
                <c:pt idx="856">
                  <c:v>28.399949999999997</c:v>
                </c:pt>
                <c:pt idx="857">
                  <c:v>28.399949999999997</c:v>
                </c:pt>
                <c:pt idx="858">
                  <c:v>28.399949999999997</c:v>
                </c:pt>
                <c:pt idx="859">
                  <c:v>28.399949999999997</c:v>
                </c:pt>
                <c:pt idx="860">
                  <c:v>28.399949999999997</c:v>
                </c:pt>
                <c:pt idx="861">
                  <c:v>28.399949999999997</c:v>
                </c:pt>
                <c:pt idx="862">
                  <c:v>28.399949999999997</c:v>
                </c:pt>
                <c:pt idx="863">
                  <c:v>28.399949999999997</c:v>
                </c:pt>
                <c:pt idx="864">
                  <c:v>28.399949999999997</c:v>
                </c:pt>
                <c:pt idx="865">
                  <c:v>28.399949999999997</c:v>
                </c:pt>
                <c:pt idx="866">
                  <c:v>28.399949999999997</c:v>
                </c:pt>
                <c:pt idx="867">
                  <c:v>28.399949999999997</c:v>
                </c:pt>
                <c:pt idx="868">
                  <c:v>28.399949999999997</c:v>
                </c:pt>
                <c:pt idx="869">
                  <c:v>28.399949999999997</c:v>
                </c:pt>
                <c:pt idx="870">
                  <c:v>28.399949999999997</c:v>
                </c:pt>
                <c:pt idx="871">
                  <c:v>28.399949999999997</c:v>
                </c:pt>
                <c:pt idx="872">
                  <c:v>28.399949999999997</c:v>
                </c:pt>
                <c:pt idx="873">
                  <c:v>28.399949999999997</c:v>
                </c:pt>
                <c:pt idx="874">
                  <c:v>28.399949999999997</c:v>
                </c:pt>
                <c:pt idx="875">
                  <c:v>28.399949999999997</c:v>
                </c:pt>
                <c:pt idx="876">
                  <c:v>28.399949999999997</c:v>
                </c:pt>
                <c:pt idx="877">
                  <c:v>28.399949999999997</c:v>
                </c:pt>
                <c:pt idx="878">
                  <c:v>28.399949999999997</c:v>
                </c:pt>
                <c:pt idx="879">
                  <c:v>28.399949999999997</c:v>
                </c:pt>
                <c:pt idx="880">
                  <c:v>28.399949999999997</c:v>
                </c:pt>
                <c:pt idx="881">
                  <c:v>28.399949999999997</c:v>
                </c:pt>
                <c:pt idx="882">
                  <c:v>28.399949999999997</c:v>
                </c:pt>
                <c:pt idx="883">
                  <c:v>28.399949999999997</c:v>
                </c:pt>
                <c:pt idx="884">
                  <c:v>28.399949999999997</c:v>
                </c:pt>
                <c:pt idx="885">
                  <c:v>28.399949999999997</c:v>
                </c:pt>
                <c:pt idx="886">
                  <c:v>28.399949999999997</c:v>
                </c:pt>
                <c:pt idx="887">
                  <c:v>28.399949999999997</c:v>
                </c:pt>
                <c:pt idx="888">
                  <c:v>28.399949999999997</c:v>
                </c:pt>
                <c:pt idx="889">
                  <c:v>28.399949999999997</c:v>
                </c:pt>
                <c:pt idx="890">
                  <c:v>28.399949999999997</c:v>
                </c:pt>
                <c:pt idx="891">
                  <c:v>28.399949999999997</c:v>
                </c:pt>
                <c:pt idx="892">
                  <c:v>28.399949999999997</c:v>
                </c:pt>
                <c:pt idx="893">
                  <c:v>28.399949999999997</c:v>
                </c:pt>
                <c:pt idx="894">
                  <c:v>28.399949999999997</c:v>
                </c:pt>
                <c:pt idx="895">
                  <c:v>28.399949999999997</c:v>
                </c:pt>
                <c:pt idx="896">
                  <c:v>28.399949999999997</c:v>
                </c:pt>
                <c:pt idx="897">
                  <c:v>28.399949999999997</c:v>
                </c:pt>
                <c:pt idx="898">
                  <c:v>28.399949999999997</c:v>
                </c:pt>
                <c:pt idx="899">
                  <c:v>28.399949999999997</c:v>
                </c:pt>
                <c:pt idx="900">
                  <c:v>28.399949999999997</c:v>
                </c:pt>
                <c:pt idx="901">
                  <c:v>28.399949999999997</c:v>
                </c:pt>
                <c:pt idx="902">
                  <c:v>28.399949999999997</c:v>
                </c:pt>
                <c:pt idx="903">
                  <c:v>28.399949999999997</c:v>
                </c:pt>
                <c:pt idx="904">
                  <c:v>28.399949999999997</c:v>
                </c:pt>
                <c:pt idx="905">
                  <c:v>28.399949999999997</c:v>
                </c:pt>
                <c:pt idx="906">
                  <c:v>28.399949999999997</c:v>
                </c:pt>
                <c:pt idx="907">
                  <c:v>28.399949999999997</c:v>
                </c:pt>
                <c:pt idx="908">
                  <c:v>28.399949999999997</c:v>
                </c:pt>
                <c:pt idx="909">
                  <c:v>28.399949999999997</c:v>
                </c:pt>
                <c:pt idx="910">
                  <c:v>28.399949999999997</c:v>
                </c:pt>
                <c:pt idx="911">
                  <c:v>28.399949999999997</c:v>
                </c:pt>
                <c:pt idx="912">
                  <c:v>28.399949999999997</c:v>
                </c:pt>
                <c:pt idx="913">
                  <c:v>28.399949999999997</c:v>
                </c:pt>
                <c:pt idx="914">
                  <c:v>28.399949999999997</c:v>
                </c:pt>
                <c:pt idx="915">
                  <c:v>28.399949999999997</c:v>
                </c:pt>
                <c:pt idx="916">
                  <c:v>28.399949999999997</c:v>
                </c:pt>
                <c:pt idx="917">
                  <c:v>28.399949999999997</c:v>
                </c:pt>
                <c:pt idx="918">
                  <c:v>28.399949999999997</c:v>
                </c:pt>
                <c:pt idx="919">
                  <c:v>28.399949999999997</c:v>
                </c:pt>
                <c:pt idx="920">
                  <c:v>28.399949999999997</c:v>
                </c:pt>
                <c:pt idx="921">
                  <c:v>28.399949999999997</c:v>
                </c:pt>
                <c:pt idx="922">
                  <c:v>28.399949999999997</c:v>
                </c:pt>
                <c:pt idx="923">
                  <c:v>28.399949999999997</c:v>
                </c:pt>
                <c:pt idx="924">
                  <c:v>28.399949999999997</c:v>
                </c:pt>
                <c:pt idx="925">
                  <c:v>28.399949999999997</c:v>
                </c:pt>
                <c:pt idx="926">
                  <c:v>28.399949999999997</c:v>
                </c:pt>
                <c:pt idx="927">
                  <c:v>28.399949999999997</c:v>
                </c:pt>
                <c:pt idx="928">
                  <c:v>28.399949999999997</c:v>
                </c:pt>
                <c:pt idx="929">
                  <c:v>28.399949999999997</c:v>
                </c:pt>
                <c:pt idx="930">
                  <c:v>28.399949999999997</c:v>
                </c:pt>
                <c:pt idx="931">
                  <c:v>28.399949999999997</c:v>
                </c:pt>
                <c:pt idx="932">
                  <c:v>28.399949999999997</c:v>
                </c:pt>
                <c:pt idx="933">
                  <c:v>28.399949999999997</c:v>
                </c:pt>
                <c:pt idx="934">
                  <c:v>28.399949999999997</c:v>
                </c:pt>
                <c:pt idx="935">
                  <c:v>28.399949999999997</c:v>
                </c:pt>
                <c:pt idx="936">
                  <c:v>28.399949999999997</c:v>
                </c:pt>
                <c:pt idx="937">
                  <c:v>28.399949999999997</c:v>
                </c:pt>
                <c:pt idx="938">
                  <c:v>28.399949999999997</c:v>
                </c:pt>
                <c:pt idx="939">
                  <c:v>28.399949999999997</c:v>
                </c:pt>
                <c:pt idx="940">
                  <c:v>28.399949999999997</c:v>
                </c:pt>
                <c:pt idx="941">
                  <c:v>28.399949999999997</c:v>
                </c:pt>
                <c:pt idx="942">
                  <c:v>28.399949999999997</c:v>
                </c:pt>
                <c:pt idx="943">
                  <c:v>28.399949999999997</c:v>
                </c:pt>
                <c:pt idx="944">
                  <c:v>28.399949999999997</c:v>
                </c:pt>
                <c:pt idx="945">
                  <c:v>28.399949999999997</c:v>
                </c:pt>
                <c:pt idx="946">
                  <c:v>28.399949999999997</c:v>
                </c:pt>
                <c:pt idx="947">
                  <c:v>28.399949999999997</c:v>
                </c:pt>
                <c:pt idx="948">
                  <c:v>28.399949999999997</c:v>
                </c:pt>
                <c:pt idx="949">
                  <c:v>28.399949999999997</c:v>
                </c:pt>
                <c:pt idx="950">
                  <c:v>28.399949999999997</c:v>
                </c:pt>
                <c:pt idx="951">
                  <c:v>28.399949999999997</c:v>
                </c:pt>
                <c:pt idx="952">
                  <c:v>28.399949999999997</c:v>
                </c:pt>
                <c:pt idx="953">
                  <c:v>28.399949999999997</c:v>
                </c:pt>
                <c:pt idx="954">
                  <c:v>28.399949999999997</c:v>
                </c:pt>
                <c:pt idx="955">
                  <c:v>28.399949999999997</c:v>
                </c:pt>
                <c:pt idx="956">
                  <c:v>28.399949999999997</c:v>
                </c:pt>
                <c:pt idx="957">
                  <c:v>28.399949999999997</c:v>
                </c:pt>
                <c:pt idx="958">
                  <c:v>28.399949999999997</c:v>
                </c:pt>
                <c:pt idx="959">
                  <c:v>28.399949999999997</c:v>
                </c:pt>
                <c:pt idx="960">
                  <c:v>28.399949999999997</c:v>
                </c:pt>
                <c:pt idx="961">
                  <c:v>28.399949999999997</c:v>
                </c:pt>
                <c:pt idx="962">
                  <c:v>28.399949999999997</c:v>
                </c:pt>
                <c:pt idx="963">
                  <c:v>28.399949999999997</c:v>
                </c:pt>
                <c:pt idx="964">
                  <c:v>28.399949999999997</c:v>
                </c:pt>
                <c:pt idx="965">
                  <c:v>28.399949999999997</c:v>
                </c:pt>
                <c:pt idx="966">
                  <c:v>28.399949999999997</c:v>
                </c:pt>
                <c:pt idx="967">
                  <c:v>28.399949999999997</c:v>
                </c:pt>
                <c:pt idx="968">
                  <c:v>28.399949999999997</c:v>
                </c:pt>
                <c:pt idx="969">
                  <c:v>28.399949999999997</c:v>
                </c:pt>
                <c:pt idx="970">
                  <c:v>28.399949999999997</c:v>
                </c:pt>
                <c:pt idx="971">
                  <c:v>28.399949999999997</c:v>
                </c:pt>
                <c:pt idx="972">
                  <c:v>28.399949999999997</c:v>
                </c:pt>
                <c:pt idx="973">
                  <c:v>28.399949999999997</c:v>
                </c:pt>
                <c:pt idx="974">
                  <c:v>28.399949999999997</c:v>
                </c:pt>
                <c:pt idx="975">
                  <c:v>28.399949999999997</c:v>
                </c:pt>
                <c:pt idx="976">
                  <c:v>28.399949999999997</c:v>
                </c:pt>
                <c:pt idx="977">
                  <c:v>28.399949999999997</c:v>
                </c:pt>
                <c:pt idx="978">
                  <c:v>28.399949999999997</c:v>
                </c:pt>
                <c:pt idx="979">
                  <c:v>28.399949999999997</c:v>
                </c:pt>
                <c:pt idx="980">
                  <c:v>28.399949999999997</c:v>
                </c:pt>
                <c:pt idx="981">
                  <c:v>28.399949999999997</c:v>
                </c:pt>
                <c:pt idx="982">
                  <c:v>28.399949999999997</c:v>
                </c:pt>
                <c:pt idx="983">
                  <c:v>28.399949999999997</c:v>
                </c:pt>
                <c:pt idx="984">
                  <c:v>28.399949999999997</c:v>
                </c:pt>
                <c:pt idx="985">
                  <c:v>28.399949999999997</c:v>
                </c:pt>
                <c:pt idx="986">
                  <c:v>28.399949999999997</c:v>
                </c:pt>
                <c:pt idx="987">
                  <c:v>28.399949999999997</c:v>
                </c:pt>
                <c:pt idx="988">
                  <c:v>28.399949999999997</c:v>
                </c:pt>
                <c:pt idx="989">
                  <c:v>28.399949999999997</c:v>
                </c:pt>
                <c:pt idx="990">
                  <c:v>28.399949999999997</c:v>
                </c:pt>
                <c:pt idx="991">
                  <c:v>28.399949999999997</c:v>
                </c:pt>
                <c:pt idx="992">
                  <c:v>28.399949999999997</c:v>
                </c:pt>
                <c:pt idx="993">
                  <c:v>28.399949999999997</c:v>
                </c:pt>
                <c:pt idx="994">
                  <c:v>28.399949999999997</c:v>
                </c:pt>
                <c:pt idx="995">
                  <c:v>28.399949999999997</c:v>
                </c:pt>
                <c:pt idx="996">
                  <c:v>28.399949999999997</c:v>
                </c:pt>
                <c:pt idx="997">
                  <c:v>28.399949999999997</c:v>
                </c:pt>
                <c:pt idx="998">
                  <c:v>28.399949999999997</c:v>
                </c:pt>
                <c:pt idx="999">
                  <c:v>28.399949999999997</c:v>
                </c:pt>
                <c:pt idx="1000">
                  <c:v>28.399949999999997</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Calculs!$W$4:$W$1004</c:f>
              <c:numCache>
                <c:formatCode>0.00</c:formatCode>
                <c:ptCount val="1001"/>
                <c:pt idx="0">
                  <c:v>57.157777410894049</c:v>
                </c:pt>
                <c:pt idx="1">
                  <c:v>56.934265637600689</c:v>
                </c:pt>
                <c:pt idx="2">
                  <c:v>56.711812068065974</c:v>
                </c:pt>
                <c:pt idx="3">
                  <c:v>56.49041007209226</c:v>
                </c:pt>
                <c:pt idx="4">
                  <c:v>56.270053072176559</c:v>
                </c:pt>
                <c:pt idx="5">
                  <c:v>56.050734543006463</c:v>
                </c:pt>
                <c:pt idx="6">
                  <c:v>55.832448010961656</c:v>
                </c:pt>
                <c:pt idx="7">
                  <c:v>55.61518705362122</c:v>
                </c:pt>
                <c:pt idx="8">
                  <c:v>55.398945299276214</c:v>
                </c:pt>
                <c:pt idx="9">
                  <c:v>55.183716426447681</c:v>
                </c:pt>
                <c:pt idx="10">
                  <c:v>54.969494163410282</c:v>
                </c:pt>
                <c:pt idx="11">
                  <c:v>54.756269849277523</c:v>
                </c:pt>
                <c:pt idx="12">
                  <c:v>54.544034944180751</c:v>
                </c:pt>
                <c:pt idx="13">
                  <c:v>54.332783456256394</c:v>
                </c:pt>
                <c:pt idx="14">
                  <c:v>54.122509439125423</c:v>
                </c:pt>
                <c:pt idx="15">
                  <c:v>53.913206991480124</c:v>
                </c:pt>
                <c:pt idx="16">
                  <c:v>53.704870256674944</c:v>
                </c:pt>
                <c:pt idx="17">
                  <c:v>53.497493422322037</c:v>
                </c:pt>
                <c:pt idx="18">
                  <c:v>53.291070719890712</c:v>
                </c:pt>
                <c:pt idx="19">
                  <c:v>53.085596424311305</c:v>
                </c:pt>
                <c:pt idx="20">
                  <c:v>52.881064853583339</c:v>
                </c:pt>
                <c:pt idx="21">
                  <c:v>52.677471564260365</c:v>
                </c:pt>
                <c:pt idx="22">
                  <c:v>52.474812120778601</c:v>
                </c:pt>
                <c:pt idx="23">
                  <c:v>52.27308090454175</c:v>
                </c:pt>
                <c:pt idx="24">
                  <c:v>52.072272339626387</c:v>
                </c:pt>
                <c:pt idx="25">
                  <c:v>51.872380892392783</c:v>
                </c:pt>
                <c:pt idx="26">
                  <c:v>51.673401071100074</c:v>
                </c:pt>
                <c:pt idx="27">
                  <c:v>51.475327425525428</c:v>
                </c:pt>
                <c:pt idx="28">
                  <c:v>51.27815454658738</c:v>
                </c:pt>
                <c:pt idx="29">
                  <c:v>51.08187706597284</c:v>
                </c:pt>
                <c:pt idx="30">
                  <c:v>50.886489655768536</c:v>
                </c:pt>
                <c:pt idx="31">
                  <c:v>50.691987028095845</c:v>
                </c:pt>
                <c:pt idx="32">
                  <c:v>50.498363934749861</c:v>
                </c:pt>
                <c:pt idx="33">
                  <c:v>50.305615166842067</c:v>
                </c:pt>
                <c:pt idx="34">
                  <c:v>50.113735554446833</c:v>
                </c:pt>
                <c:pt idx="35">
                  <c:v>49.922719966251563</c:v>
                </c:pt>
                <c:pt idx="36">
                  <c:v>49.732563309210633</c:v>
                </c:pt>
                <c:pt idx="37">
                  <c:v>49.543260528202829</c:v>
                </c:pt>
                <c:pt idx="38">
                  <c:v>49.354806605692417</c:v>
                </c:pt>
                <c:pt idx="39">
                  <c:v>49.167196561393787</c:v>
                </c:pt>
                <c:pt idx="40">
                  <c:v>48.980425451939482</c:v>
                </c:pt>
                <c:pt idx="41">
                  <c:v>48.794488370551804</c:v>
                </c:pt>
                <c:pt idx="42">
                  <c:v>48.6093804467178</c:v>
                </c:pt>
                <c:pt idx="43">
                  <c:v>48.425096845867579</c:v>
                </c:pt>
                <c:pt idx="44">
                  <c:v>48.24163276905594</c:v>
                </c:pt>
                <c:pt idx="45">
                  <c:v>48.058983452647439</c:v>
                </c:pt>
                <c:pt idx="46">
                  <c:v>47.87714416800452</c:v>
                </c:pt>
                <c:pt idx="47">
                  <c:v>47.696110221179048</c:v>
                </c:pt>
                <c:pt idx="48">
                  <c:v>47.515876952606753</c:v>
                </c:pt>
                <c:pt idx="49">
                  <c:v>47.336439736805232</c:v>
                </c:pt>
                <c:pt idx="50">
                  <c:v>47.157793982074502</c:v>
                </c:pt>
                <c:pt idx="51">
                  <c:v>46.979935130201291</c:v>
                </c:pt>
                <c:pt idx="52">
                  <c:v>46.802858656165682</c:v>
                </c:pt>
                <c:pt idx="53">
                  <c:v>46.626560067851173</c:v>
                </c:pt>
                <c:pt idx="54">
                  <c:v>46.451034905757687</c:v>
                </c:pt>
                <c:pt idx="55">
                  <c:v>46.276278742717246</c:v>
                </c:pt>
                <c:pt idx="56">
                  <c:v>46.102287183612802</c:v>
                </c:pt>
                <c:pt idx="57">
                  <c:v>45.929055865099819</c:v>
                </c:pt>
                <c:pt idx="58">
                  <c:v>45.756580455330734</c:v>
                </c:pt>
                <c:pt idx="59">
                  <c:v>45.584856653681975</c:v>
                </c:pt>
                <c:pt idx="60">
                  <c:v>45.413880190484164</c:v>
                </c:pt>
                <c:pt idx="61">
                  <c:v>45.243646826754691</c:v>
                </c:pt>
                <c:pt idx="62">
                  <c:v>45.074152353933087</c:v>
                </c:pt>
                <c:pt idx="63">
                  <c:v>44.905392593619148</c:v>
                </c:pt>
                <c:pt idx="64">
                  <c:v>44.737363397313608</c:v>
                </c:pt>
                <c:pt idx="65">
                  <c:v>44.570060646161451</c:v>
                </c:pt>
                <c:pt idx="66">
                  <c:v>44.403480250697704</c:v>
                </c:pt>
                <c:pt idx="67">
                  <c:v>44.237618150595921</c:v>
                </c:pt>
                <c:pt idx="68">
                  <c:v>44.072470314419171</c:v>
                </c:pt>
                <c:pt idx="69">
                  <c:v>43.90803273937334</c:v>
                </c:pt>
                <c:pt idx="70">
                  <c:v>43.744301451063059</c:v>
                </c:pt>
                <c:pt idx="71">
                  <c:v>43.581272503250055</c:v>
                </c:pt>
                <c:pt idx="72">
                  <c:v>43.418941977613798</c:v>
                </c:pt>
                <c:pt idx="73">
                  <c:v>43.257305983514634</c:v>
                </c:pt>
                <c:pt idx="74">
                  <c:v>43.096360657759298</c:v>
                </c:pt>
                <c:pt idx="75">
                  <c:v>42.936102164368364</c:v>
                </c:pt>
                <c:pt idx="76">
                  <c:v>42.776526694346778</c:v>
                </c:pt>
                <c:pt idx="77">
                  <c:v>42.617630465455818</c:v>
                </c:pt>
                <c:pt idx="78">
                  <c:v>42.459409721987754</c:v>
                </c:pt>
                <c:pt idx="79">
                  <c:v>42.30186073454275</c:v>
                </c:pt>
                <c:pt idx="80">
                  <c:v>42.144979799807651</c:v>
                </c:pt>
                <c:pt idx="81">
                  <c:v>41.988763240337356</c:v>
                </c:pt>
                <c:pt idx="82">
                  <c:v>41.833207404338005</c:v>
                </c:pt>
                <c:pt idx="83">
                  <c:v>41.678308665452285</c:v>
                </c:pt>
                <c:pt idx="84">
                  <c:v>41.524063422547194</c:v>
                </c:pt>
                <c:pt idx="85">
                  <c:v>41.370468099503498</c:v>
                </c:pt>
                <c:pt idx="86">
                  <c:v>41.217519145007302</c:v>
                </c:pt>
                <c:pt idx="87">
                  <c:v>41.065213032343905</c:v>
                </c:pt>
                <c:pt idx="88">
                  <c:v>40.913546259193268</c:v>
                </c:pt>
                <c:pt idx="89">
                  <c:v>40.762515347427836</c:v>
                </c:pt>
                <c:pt idx="90">
                  <c:v>40.612116842912137</c:v>
                </c:pt>
                <c:pt idx="91">
                  <c:v>40.462347315304214</c:v>
                </c:pt>
                <c:pt idx="92">
                  <c:v>40.313203357859273</c:v>
                </c:pt>
                <c:pt idx="93">
                  <c:v>40.164681587234966</c:v>
                </c:pt>
                <c:pt idx="94">
                  <c:v>40.016778643298579</c:v>
                </c:pt>
                <c:pt idx="95">
                  <c:v>39.869491188936294</c:v>
                </c:pt>
                <c:pt idx="96">
                  <c:v>39.722815909864046</c:v>
                </c:pt>
                <c:pt idx="97">
                  <c:v>39.576749514440252</c:v>
                </c:pt>
                <c:pt idx="98">
                  <c:v>39.4312887334804</c:v>
                </c:pt>
                <c:pt idx="99">
                  <c:v>39.286430320073357</c:v>
                </c:pt>
                <c:pt idx="100">
                  <c:v>39.142171049399508</c:v>
                </c:pt>
                <c:pt idx="101">
                  <c:v>37.718734991144338</c:v>
                </c:pt>
                <c:pt idx="102">
                  <c:v>36.353104577909924</c:v>
                </c:pt>
                <c:pt idx="103">
                  <c:v>35.04227946482802</c:v>
                </c:pt>
                <c:pt idx="104">
                  <c:v>33.783455214178197</c:v>
                </c:pt>
                <c:pt idx="105">
                  <c:v>32.574008122000045</c:v>
                </c:pt>
                <c:pt idx="106">
                  <c:v>31.411481404427853</c:v>
                </c:pt>
                <c:pt idx="107">
                  <c:v>30.293572605912306</c:v>
                </c:pt>
                <c:pt idx="108">
                  <c:v>29.218122107051773</c:v>
                </c:pt>
                <c:pt idx="109">
                  <c:v>28.183102623383444</c:v>
                </c:pt>
                <c:pt idx="110">
                  <c:v>27.186609598442619</c:v>
                </c:pt>
                <c:pt idx="111">
                  <c:v>26.226852404908758</c:v>
                </c:pt>
                <c:pt idx="112">
                  <c:v>25.302146276910605</c:v>
                </c:pt>
                <c:pt idx="113">
                  <c:v>24.410904904723829</c:v>
                </c:pt>
                <c:pt idx="114">
                  <c:v>23.551633630303368</c:v>
                </c:pt>
                <c:pt idx="115">
                  <c:v>22.722923188468783</c:v>
                </c:pt>
                <c:pt idx="116">
                  <c:v>21.92344394421221</c:v>
                </c:pt>
                <c:pt idx="117">
                  <c:v>21.151940581610962</c:v>
                </c:pt>
                <c:pt idx="118">
                  <c:v>20.407227204282403</c:v>
                </c:pt>
                <c:pt idx="119">
                  <c:v>19.688182811282331</c:v>
                </c:pt>
                <c:pt idx="120">
                  <c:v>18.993747115880932</c:v>
                </c:pt>
                <c:pt idx="121">
                  <c:v>18.32291667780154</c:v>
                </c:pt>
                <c:pt idx="122">
                  <c:v>17.674741322324209</c:v>
                </c:pt>
                <c:pt idx="123">
                  <c:v>17.048320822173928</c:v>
                </c:pt>
                <c:pt idx="124">
                  <c:v>16.442801820370807</c:v>
                </c:pt>
                <c:pt idx="125">
                  <c:v>15.857374974241988</c:v>
                </c:pt>
                <c:pt idx="126">
                  <c:v>15.291272302612432</c:v>
                </c:pt>
                <c:pt idx="127">
                  <c:v>14.743764719824314</c:v>
                </c:pt>
                <c:pt idx="128">
                  <c:v>14.214159741704888</c:v>
                </c:pt>
                <c:pt idx="129">
                  <c:v>13.701799349926411</c:v>
                </c:pt>
                <c:pt idx="130">
                  <c:v>13.206058002396132</c:v>
                </c:pt>
                <c:pt idx="131">
                  <c:v>12.726340778392625</c:v>
                </c:pt>
                <c:pt idx="132">
                  <c:v>12.26208164813923</c:v>
                </c:pt>
                <c:pt idx="133">
                  <c:v>11.812741857387254</c:v>
                </c:pt>
                <c:pt idx="134">
                  <c:v>11.377808418380049</c:v>
                </c:pt>
                <c:pt idx="135">
                  <c:v>10.956792699293111</c:v>
                </c:pt>
                <c:pt idx="136">
                  <c:v>10.549229104902233</c:v>
                </c:pt>
                <c:pt idx="137">
                  <c:v>10.154673841828458</c:v>
                </c:pt>
                <c:pt idx="138">
                  <c:v>9.7727037622508419</c:v>
                </c:pt>
                <c:pt idx="139">
                  <c:v>9.402915280471758</c:v>
                </c:pt>
                <c:pt idx="140">
                  <c:v>9.0449233571686936</c:v>
                </c:pt>
                <c:pt idx="141">
                  <c:v>8.6983605465762821</c:v>
                </c:pt>
                <c:pt idx="142">
                  <c:v>8.3628761022157949</c:v>
                </c:pt>
                <c:pt idx="143">
                  <c:v>8.0381351371304319</c:v>
                </c:pt>
                <c:pt idx="144">
                  <c:v>7.7238178348963116</c:v>
                </c:pt>
                <c:pt idx="145">
                  <c:v>7.4196187079638056</c:v>
                </c:pt>
                <c:pt idx="146">
                  <c:v>7.1252459001443782</c:v>
                </c:pt>
                <c:pt idx="147">
                  <c:v>6.8404205302965879</c:v>
                </c:pt>
                <c:pt idx="148">
                  <c:v>6.5648760744831067</c:v>
                </c:pt>
                <c:pt idx="149">
                  <c:v>6.2983577840707747</c:v>
                </c:pt>
                <c:pt idx="150">
                  <c:v>6.0406221374289073</c:v>
                </c:pt>
                <c:pt idx="151">
                  <c:v>5.79143632304927</c:v>
                </c:pt>
                <c:pt idx="152">
                  <c:v>5.5505777520650268</c:v>
                </c:pt>
                <c:pt idx="153">
                  <c:v>5.317833598287419</c:v>
                </c:pt>
                <c:pt idx="154">
                  <c:v>5.0930003640082973</c:v>
                </c:pt>
                <c:pt idx="155">
                  <c:v>4.8758834699353155</c:v>
                </c:pt>
                <c:pt idx="156">
                  <c:v>4.6662968677352126</c:v>
                </c:pt>
                <c:pt idx="157">
                  <c:v>4.464062673759992</c:v>
                </c:pt>
                <c:pt idx="158">
                  <c:v>4.2690108226214605</c:v>
                </c:pt>
                <c:pt idx="159">
                  <c:v>4.0809787393623962</c:v>
                </c:pt>
                <c:pt idx="160">
                  <c:v>3.8998110290476093</c:v>
                </c:pt>
                <c:pt idx="161">
                  <c:v>3.7253591826663919</c:v>
                </c:pt>
                <c:pt idx="162">
                  <c:v>3.5574812982990416</c:v>
                </c:pt>
                <c:pt idx="163">
                  <c:v>3.3960418165552007</c:v>
                </c:pt>
                <c:pt idx="164">
                  <c:v>3.2409112693405429</c:v>
                </c:pt>
                <c:pt idx="165">
                  <c:v>3.0919660410512924</c:v>
                </c:pt>
                <c:pt idx="166">
                  <c:v>2.9490881413333416</c:v>
                </c:pt>
                <c:pt idx="167">
                  <c:v>2.8121649885743394</c:v>
                </c:pt>
                <c:pt idx="168">
                  <c:v>2.6810892033235207</c:v>
                </c:pt>
                <c:pt idx="169">
                  <c:v>2.5557584108549496</c:v>
                </c:pt>
                <c:pt idx="170">
                  <c:v>2.4360750521056795</c:v>
                </c:pt>
                <c:pt idx="171">
                  <c:v>2.3219462022311856</c:v>
                </c:pt>
                <c:pt idx="172">
                  <c:v>2.2132833960263318</c:v>
                </c:pt>
                <c:pt idx="173">
                  <c:v>2.1100024594616911</c:v>
                </c:pt>
                <c:pt idx="174">
                  <c:v>2.0120233465822936</c:v>
                </c:pt>
                <c:pt idx="175">
                  <c:v>1.9192699810097982</c:v>
                </c:pt>
                <c:pt idx="176">
                  <c:v>1.83167010128015</c:v>
                </c:pt>
                <c:pt idx="177">
                  <c:v>1.7491551092383939</c:v>
                </c:pt>
                <c:pt idx="178">
                  <c:v>1.6716599207017742</c:v>
                </c:pt>
                <c:pt idx="179">
                  <c:v>1.5991228175936656</c:v>
                </c:pt>
                <c:pt idx="180">
                  <c:v>1.5314853007465303</c:v>
                </c:pt>
                <c:pt idx="181">
                  <c:v>1.4686919425751686</c:v>
                </c:pt>
                <c:pt idx="182">
                  <c:v>1.4106902388353817</c:v>
                </c:pt>
                <c:pt idx="183">
                  <c:v>1.3574304587119608</c:v>
                </c:pt>
                <c:pt idx="184">
                  <c:v>1.3088654925278338</c:v>
                </c:pt>
                <c:pt idx="185">
                  <c:v>1.2649506964377157</c:v>
                </c:pt>
                <c:pt idx="186">
                  <c:v>1.2256437335686108</c:v>
                </c:pt>
                <c:pt idx="187">
                  <c:v>1.1909044111990825</c:v>
                </c:pt>
                <c:pt idx="188">
                  <c:v>1.1606945137308253</c:v>
                </c:pt>
                <c:pt idx="189">
                  <c:v>1.1349776313989297</c:v>
                </c:pt>
                <c:pt idx="190">
                  <c:v>1.113718984887629</c:v>
                </c:pt>
                <c:pt idx="191">
                  <c:v>1.0968852462591989</c:v>
                </c:pt>
                <c:pt idx="192">
                  <c:v>1.0844443568545736</c:v>
                </c:pt>
                <c:pt idx="193">
                  <c:v>1.0763653430716908</c:v>
                </c:pt>
                <c:pt idx="194">
                  <c:v>1.0726181311559637</c:v>
                </c:pt>
                <c:pt idx="195">
                  <c:v>1.0731733623306545</c:v>
                </c:pt>
                <c:pt idx="196">
                  <c:v>1.0780022097383539</c:v>
                </c:pt>
                <c:pt idx="197">
                  <c:v>1.0870761987467374</c:v>
                </c:pt>
                <c:pt idx="198">
                  <c:v>1.1003670321854349</c:v>
                </c:pt>
                <c:pt idx="199">
                  <c:v>1.1178464220252189</c:v>
                </c:pt>
                <c:pt idx="200">
                  <c:v>1.1394859288907737</c:v>
                </c:pt>
                <c:pt idx="201">
                  <c:v>1.1652568106242684</c:v>
                </c:pt>
                <c:pt idx="202">
                  <c:v>1.1951298809029756</c:v>
                </c:pt>
                <c:pt idx="203">
                  <c:v>1.22907537867626</c:v>
                </c:pt>
                <c:pt idx="204">
                  <c:v>1.2670628489416615</c:v>
                </c:pt>
                <c:pt idx="205">
                  <c:v>1.3090610351410081</c:v>
                </c:pt>
                <c:pt idx="206">
                  <c:v>1.3550377832373772</c:v>
                </c:pt>
                <c:pt idx="207">
                  <c:v>1.4049599573405445</c:v>
                </c:pt>
                <c:pt idx="208">
                  <c:v>1.4587933665873485</c:v>
                </c:pt>
                <c:pt idx="209">
                  <c:v>1.5165027028557023</c:v>
                </c:pt>
                <c:pt idx="210">
                  <c:v>1.578051488796111</c:v>
                </c:pt>
                <c:pt idx="211">
                  <c:v>1.6434020355997261</c:v>
                </c:pt>
                <c:pt idx="212">
                  <c:v>1.7125154098833733</c:v>
                </c:pt>
                <c:pt idx="213">
                  <c:v>1.7853514090552978</c:v>
                </c:pt>
                <c:pt idx="214">
                  <c:v>1.8618685445260705</c:v>
                </c:pt>
                <c:pt idx="215">
                  <c:v>1.9420240321430517</c:v>
                </c:pt>
                <c:pt idx="216">
                  <c:v>2.0257737892503247</c:v>
                </c:pt>
                <c:pt idx="217">
                  <c:v>2.1130724378058967</c:v>
                </c:pt>
                <c:pt idx="218">
                  <c:v>2.2038733130216603</c:v>
                </c:pt>
                <c:pt idx="219">
                  <c:v>2.2981284770271748</c:v>
                </c:pt>
                <c:pt idx="220">
                  <c:v>2.3957887370941404</c:v>
                </c:pt>
                <c:pt idx="221">
                  <c:v>2.4968036679935075</c:v>
                </c:pt>
                <c:pt idx="222">
                  <c:v>2.6011216380906594</c:v>
                </c:pt>
                <c:pt idx="223">
                  <c:v>2.708689838815642</c:v>
                </c:pt>
                <c:pt idx="224">
                  <c:v>2.8194543171746229</c:v>
                </c:pt>
                <c:pt idx="225">
                  <c:v>2.9333600109956537</c:v>
                </c:pt>
                <c:pt idx="226">
                  <c:v>3.0503507866262551</c:v>
                </c:pt>
                <c:pt idx="227">
                  <c:v>3.1703694788225683</c:v>
                </c:pt>
                <c:pt idx="228">
                  <c:v>3.2933579325898208</c:v>
                </c:pt>
                <c:pt idx="229">
                  <c:v>3.4192570467519112</c:v>
                </c:pt>
                <c:pt idx="230">
                  <c:v>3.5480068190440681</c:v>
                </c:pt>
                <c:pt idx="231">
                  <c:v>3.6795463925371368</c:v>
                </c:pt>
                <c:pt idx="232">
                  <c:v>3.813814103215114</c:v>
                </c:pt>
                <c:pt idx="233">
                  <c:v>3.9507475285392828</c:v>
                </c:pt>
                <c:pt idx="234">
                  <c:v>4.0902835368429695</c:v>
                </c:pt>
                <c:pt idx="235">
                  <c:v>4.2323583374105285</c:v>
                </c:pt>
                <c:pt idx="236">
                  <c:v>4.3769075311028489</c:v>
                </c:pt>
                <c:pt idx="237">
                  <c:v>4.523866161399738</c:v>
                </c:pt>
                <c:pt idx="238">
                  <c:v>4.6731687657366949</c:v>
                </c:pt>
                <c:pt idx="239">
                  <c:v>4.8247494270204738</c:v>
                </c:pt>
                <c:pt idx="240">
                  <c:v>4.9785418252138989</c:v>
                </c:pt>
                <c:pt idx="241">
                  <c:v>5.1344792888863644</c:v>
                </c:pt>
                <c:pt idx="242">
                  <c:v>5.2924948466317838</c:v>
                </c:pt>
                <c:pt idx="243">
                  <c:v>5.4525212782609573</c:v>
                </c:pt>
                <c:pt idx="244">
                  <c:v>5.6144911656801222</c:v>
                </c:pt>
                <c:pt idx="245">
                  <c:v>5.7783369433722047</c:v>
                </c:pt>
                <c:pt idx="246">
                  <c:v>5.9439909484015923</c:v>
                </c:pt>
                <c:pt idx="247">
                  <c:v>6.1113854698676233</c:v>
                </c:pt>
                <c:pt idx="248">
                  <c:v>6.2804527977360722</c:v>
                </c:pt>
                <c:pt idx="249">
                  <c:v>6.451125270981886</c:v>
                </c:pt>
                <c:pt idx="250">
                  <c:v>6.6233353249803262</c:v>
                </c:pt>
                <c:pt idx="251">
                  <c:v>6.7970155380874635</c:v>
                </c:pt>
                <c:pt idx="252">
                  <c:v>6.9720986773545981</c:v>
                </c:pt>
                <c:pt idx="253">
                  <c:v>7.1485177433248657</c:v>
                </c:pt>
                <c:pt idx="254">
                  <c:v>7.3262060138637368</c:v>
                </c:pt>
                <c:pt idx="255">
                  <c:v>7.5050970869785756</c:v>
                </c:pt>
                <c:pt idx="256">
                  <c:v>7.6851249225859108</c:v>
                </c:pt>
                <c:pt idx="257">
                  <c:v>7.8662238831882139</c:v>
                </c:pt>
                <c:pt idx="258">
                  <c:v>8.048328773425359</c:v>
                </c:pt>
                <c:pt idx="259">
                  <c:v>8.2313748784690635</c:v>
                </c:pt>
                <c:pt idx="260">
                  <c:v>8.4152980012317791</c:v>
                </c:pt>
                <c:pt idx="261">
                  <c:v>8.6000344983644226</c:v>
                </c:pt>
                <c:pt idx="262">
                  <c:v>8.7855213150204783</c:v>
                </c:pt>
                <c:pt idx="263">
                  <c:v>8.9716960183668135</c:v>
                </c:pt>
                <c:pt idx="264">
                  <c:v>9.1584968298243901</c:v>
                </c:pt>
                <c:pt idx="265">
                  <c:v>9.3458626560248561</c:v>
                </c:pt>
                <c:pt idx="266">
                  <c:v>9.5337331184717105</c:v>
                </c:pt>
                <c:pt idx="267">
                  <c:v>9.7220485818972264</c:v>
                </c:pt>
                <c:pt idx="268">
                  <c:v>9.9107501813090728</c:v>
                </c:pt>
                <c:pt idx="269">
                  <c:v>10.099779847722791</c:v>
                </c:pt>
                <c:pt idx="270">
                  <c:v>10.289080332578818</c:v>
                </c:pt>
                <c:pt idx="271">
                  <c:v>10.478595230845</c:v>
                </c:pt>
                <c:pt idx="272">
                  <c:v>10.668269002807689</c:v>
                </c:pt>
                <c:pt idx="273">
                  <c:v>10.858046994556771</c:v>
                </c:pt>
                <c:pt idx="274">
                  <c:v>11.047875457171783</c:v>
                </c:pt>
                <c:pt idx="275">
                  <c:v>11.237701564618527</c:v>
                </c:pt>
                <c:pt idx="276">
                  <c:v>11.427473430367099</c:v>
                </c:pt>
                <c:pt idx="277">
                  <c:v>11.617140122744322</c:v>
                </c:pt>
                <c:pt idx="278">
                  <c:v>11.806651679035033</c:v>
                </c:pt>
                <c:pt idx="279">
                  <c:v>11.995959118348445</c:v>
                </c:pt>
                <c:pt idx="280">
                  <c:v>12.185014453267062</c:v>
                </c:pt>
                <c:pt idx="281">
                  <c:v>12.373770700297301</c:v>
                </c:pt>
                <c:pt idx="282">
                  <c:v>12.562181889142089</c:v>
                </c:pt>
                <c:pt idx="283">
                  <c:v>12.750203070817017</c:v>
                </c:pt>
                <c:pt idx="284">
                  <c:v>12.937790324632791</c:v>
                </c:pt>
                <c:pt idx="285">
                  <c:v>13.124900764067728</c:v>
                </c:pt>
                <c:pt idx="286">
                  <c:v>13.311492541555008</c:v>
                </c:pt>
                <c:pt idx="287">
                  <c:v>13.497524852210317</c:v>
                </c:pt>
                <c:pt idx="288">
                  <c:v>13.682957936526353</c:v>
                </c:pt>
                <c:pt idx="289">
                  <c:v>13.867753082061279</c:v>
                </c:pt>
                <c:pt idx="290">
                  <c:v>14.051872624148908</c:v>
                </c:pt>
                <c:pt idx="291">
                  <c:v>14.23527994565894</c:v>
                </c:pt>
                <c:pt idx="292">
                  <c:v>14.417939475836256</c:v>
                </c:pt>
                <c:pt idx="293">
                  <c:v>14.599816688248248</c:v>
                </c:pt>
                <c:pt idx="294">
                  <c:v>14.780878097870076</c:v>
                </c:pt>
                <c:pt idx="295">
                  <c:v>14.961091257337401</c:v>
                </c:pt>
                <c:pt idx="296">
                  <c:v>15.140424752397026</c:v>
                </c:pt>
                <c:pt idx="297">
                  <c:v>15.318848196585375</c:v>
                </c:pt>
                <c:pt idx="298">
                  <c:v>15.496332225165261</c:v>
                </c:pt>
                <c:pt idx="299">
                  <c:v>15.672848488351315</c:v>
                </c:pt>
                <c:pt idx="300">
                  <c:v>15.848369643854188</c:v>
                </c:pt>
                <c:pt idx="301">
                  <c:v>16.022869348773948</c:v>
                </c:pt>
                <c:pt idx="302">
                  <c:v>16.196322250872608</c:v>
                </c:pt>
                <c:pt idx="303">
                  <c:v>16.368703979255805</c:v>
                </c:pt>
                <c:pt idx="304">
                  <c:v>16.539991134493</c:v>
                </c:pt>
                <c:pt idx="305">
                  <c:v>16.710161278206005</c:v>
                </c:pt>
                <c:pt idx="306">
                  <c:v>16.879192922154477</c:v>
                </c:pt>
                <c:pt idx="307">
                  <c:v>17.047065516847354</c:v>
                </c:pt>
                <c:pt idx="308">
                  <c:v>17.213759439708411</c:v>
                </c:pt>
                <c:pt idx="309">
                  <c:v>17.379255982823857</c:v>
                </c:pt>
                <c:pt idx="310">
                  <c:v>17.543537340299334</c:v>
                </c:pt>
                <c:pt idx="311">
                  <c:v>17.706586595253444</c:v>
                </c:pt>
                <c:pt idx="312">
                  <c:v>17.868387706473904</c:v>
                </c:pt>
                <c:pt idx="313">
                  <c:v>18.028925494762568</c:v>
                </c:pt>
                <c:pt idx="314">
                  <c:v>18.188185628994322</c:v>
                </c:pt>
                <c:pt idx="315">
                  <c:v>18.346154611914901</c:v>
                </c:pt>
                <c:pt idx="316">
                  <c:v>18.502819765701517</c:v>
                </c:pt>
                <c:pt idx="317">
                  <c:v>18.658169217309997</c:v>
                </c:pt>
                <c:pt idx="318">
                  <c:v>18.812191883631282</c:v>
                </c:pt>
                <c:pt idx="319">
                  <c:v>18.964877456479638</c:v>
                </c:pt>
                <c:pt idx="320">
                  <c:v>19.116216387434054</c:v>
                </c:pt>
                <c:pt idx="321">
                  <c:v>19.266199872554008</c:v>
                </c:pt>
                <c:pt idx="322">
                  <c:v>19.414819836989789</c:v>
                </c:pt>
                <c:pt idx="323">
                  <c:v>19.562068919506981</c:v>
                </c:pt>
                <c:pt idx="324">
                  <c:v>19.70794045694435</c:v>
                </c:pt>
                <c:pt idx="325">
                  <c:v>19.852428468623</c:v>
                </c:pt>
                <c:pt idx="326">
                  <c:v>19.995527640724976</c:v>
                </c:pt>
                <c:pt idx="327">
                  <c:v>20.137233310657855</c:v>
                </c:pt>
                <c:pt idx="328">
                  <c:v>20.277541451421811</c:v>
                </c:pt>
                <c:pt idx="329">
                  <c:v>20.416448655994909</c:v>
                </c:pt>
                <c:pt idx="330">
                  <c:v>20.553952121751319</c:v>
                </c:pt>
                <c:pt idx="331">
                  <c:v>20.690049634927068</c:v>
                </c:pt>
                <c:pt idx="332">
                  <c:v>20.824739555146941</c:v>
                </c:pt>
                <c:pt idx="333">
                  <c:v>20.958020800025494</c:v>
                </c:pt>
                <c:pt idx="334">
                  <c:v>21.089892829854609</c:v>
                </c:pt>
                <c:pt idx="335">
                  <c:v>21.22035563238958</c:v>
                </c:pt>
                <c:pt idx="336">
                  <c:v>21.349409707744712</c:v>
                </c:pt>
                <c:pt idx="337">
                  <c:v>21.47705605340909</c:v>
                </c:pt>
                <c:pt idx="338">
                  <c:v>21.603296149392552</c:v>
                </c:pt>
                <c:pt idx="339">
                  <c:v>21.728131943511286</c:v>
                </c:pt>
                <c:pt idx="340">
                  <c:v>21.85156583682188</c:v>
                </c:pt>
                <c:pt idx="341">
                  <c:v>21.973600669212136</c:v>
                </c:pt>
                <c:pt idx="342">
                  <c:v>22.094239705156511</c:v>
                </c:pt>
                <c:pt idx="343">
                  <c:v>22.213486619643302</c:v>
                </c:pt>
                <c:pt idx="344">
                  <c:v>22.331345484280341</c:v>
                </c:pt>
                <c:pt idx="345">
                  <c:v>22.44782075358556</c:v>
                </c:pt>
                <c:pt idx="346">
                  <c:v>22.562917251468015</c:v>
                </c:pt>
                <c:pt idx="347">
                  <c:v>22.676640157904682</c:v>
                </c:pt>
                <c:pt idx="348">
                  <c:v>22.788994995818026</c:v>
                </c:pt>
                <c:pt idx="349">
                  <c:v>22.899987618158413</c:v>
                </c:pt>
                <c:pt idx="350">
                  <c:v>23.009624195195645</c:v>
                </c:pt>
                <c:pt idx="351">
                  <c:v>23.117911202023016</c:v>
                </c:pt>
                <c:pt idx="352">
                  <c:v>23.224855406276927</c:v>
                </c:pt>
                <c:pt idx="353">
                  <c:v>23.330463856075088</c:v>
                </c:pt>
                <c:pt idx="354">
                  <c:v>23.434743868175502</c:v>
                </c:pt>
                <c:pt idx="355">
                  <c:v>23.537703016358357</c:v>
                </c:pt>
                <c:pt idx="356">
                  <c:v>23.63934912003241</c:v>
                </c:pt>
                <c:pt idx="357">
                  <c:v>23.739690233067559</c:v>
                </c:pt>
                <c:pt idx="358">
                  <c:v>23.838734632854138</c:v>
                </c:pt>
                <c:pt idx="359">
                  <c:v>23.936490809590289</c:v>
                </c:pt>
                <c:pt idx="360">
                  <c:v>24.032967455797344</c:v>
                </c:pt>
                <c:pt idx="361">
                  <c:v>24.128173456063902</c:v>
                </c:pt>
                <c:pt idx="362">
                  <c:v>24.222117877018036</c:v>
                </c:pt>
                <c:pt idx="363">
                  <c:v>24.314809957527896</c:v>
                </c:pt>
                <c:pt idx="364">
                  <c:v>24.406259099129553</c:v>
                </c:pt>
                <c:pt idx="365">
                  <c:v>24.496474856681935</c:v>
                </c:pt>
                <c:pt idx="366">
                  <c:v>24.585466929247321</c:v>
                </c:pt>
                <c:pt idx="367">
                  <c:v>24.673245151196578</c:v>
                </c:pt>
                <c:pt idx="368">
                  <c:v>24.759819483537665</c:v>
                </c:pt>
                <c:pt idx="369">
                  <c:v>24.845200005465809</c:v>
                </c:pt>
                <c:pt idx="370">
                  <c:v>24.929396906133732</c:v>
                </c:pt>
                <c:pt idx="371">
                  <c:v>25.012420476639992</c:v>
                </c:pt>
                <c:pt idx="372">
                  <c:v>25.094281102233445</c:v>
                </c:pt>
                <c:pt idx="373">
                  <c:v>25.174989254731646</c:v>
                </c:pt>
                <c:pt idx="374">
                  <c:v>25.254555485151073</c:v>
                </c:pt>
                <c:pt idx="375">
                  <c:v>25.332990416546458</c:v>
                </c:pt>
                <c:pt idx="376">
                  <c:v>25.410304737057068</c:v>
                </c:pt>
                <c:pt idx="377">
                  <c:v>25.486509193157012</c:v>
                </c:pt>
                <c:pt idx="378">
                  <c:v>25.561614583107186</c:v>
                </c:pt>
                <c:pt idx="379">
                  <c:v>25.561688488971267</c:v>
                </c:pt>
                <c:pt idx="380">
                  <c:v>25.561762393765054</c:v>
                </c:pt>
                <c:pt idx="381">
                  <c:v>25.561836297488583</c:v>
                </c:pt>
                <c:pt idx="382">
                  <c:v>25.561910200141842</c:v>
                </c:pt>
                <c:pt idx="383">
                  <c:v>25.56198410172485</c:v>
                </c:pt>
                <c:pt idx="384">
                  <c:v>25.562058002237642</c:v>
                </c:pt>
                <c:pt idx="385">
                  <c:v>25.562131901680189</c:v>
                </c:pt>
                <c:pt idx="386">
                  <c:v>25.562205800052514</c:v>
                </c:pt>
                <c:pt idx="387">
                  <c:v>25.562279697354636</c:v>
                </c:pt>
                <c:pt idx="388">
                  <c:v>25.562353593586558</c:v>
                </c:pt>
                <c:pt idx="389">
                  <c:v>25.562427488748312</c:v>
                </c:pt>
                <c:pt idx="390">
                  <c:v>25.562501382839883</c:v>
                </c:pt>
                <c:pt idx="391">
                  <c:v>25.562575275861288</c:v>
                </c:pt>
                <c:pt idx="392">
                  <c:v>25.562649167812538</c:v>
                </c:pt>
                <c:pt idx="393">
                  <c:v>25.56272305869366</c:v>
                </c:pt>
                <c:pt idx="394">
                  <c:v>25.562796948504651</c:v>
                </c:pt>
                <c:pt idx="395">
                  <c:v>25.562870837245509</c:v>
                </c:pt>
                <c:pt idx="396">
                  <c:v>25.562944724916264</c:v>
                </c:pt>
                <c:pt idx="397">
                  <c:v>25.56301861151691</c:v>
                </c:pt>
                <c:pt idx="398">
                  <c:v>25.563092497047471</c:v>
                </c:pt>
                <c:pt idx="399">
                  <c:v>25.563166381507962</c:v>
                </c:pt>
                <c:pt idx="400">
                  <c:v>25.563240264898376</c:v>
                </c:pt>
                <c:pt idx="401">
                  <c:v>25.563314147218744</c:v>
                </c:pt>
                <c:pt idx="402">
                  <c:v>25.563388028469053</c:v>
                </c:pt>
                <c:pt idx="403">
                  <c:v>25.563461908649337</c:v>
                </c:pt>
                <c:pt idx="404">
                  <c:v>25.563535787759587</c:v>
                </c:pt>
                <c:pt idx="405">
                  <c:v>25.56360966579982</c:v>
                </c:pt>
                <c:pt idx="406">
                  <c:v>25.563683542770054</c:v>
                </c:pt>
                <c:pt idx="407">
                  <c:v>25.563757418670296</c:v>
                </c:pt>
                <c:pt idx="408">
                  <c:v>25.563831293500566</c:v>
                </c:pt>
                <c:pt idx="409">
                  <c:v>25.563905167260842</c:v>
                </c:pt>
                <c:pt idx="410">
                  <c:v>25.563979039951171</c:v>
                </c:pt>
                <c:pt idx="411">
                  <c:v>25.56405291157154</c:v>
                </c:pt>
                <c:pt idx="412">
                  <c:v>25.564126782121981</c:v>
                </c:pt>
                <c:pt idx="413">
                  <c:v>25.564200651602484</c:v>
                </c:pt>
                <c:pt idx="414">
                  <c:v>25.564274520013054</c:v>
                </c:pt>
                <c:pt idx="415">
                  <c:v>25.564348387353746</c:v>
                </c:pt>
                <c:pt idx="416">
                  <c:v>25.564422253624514</c:v>
                </c:pt>
                <c:pt idx="417">
                  <c:v>25.56449611882541</c:v>
                </c:pt>
                <c:pt idx="418">
                  <c:v>25.564569982956424</c:v>
                </c:pt>
                <c:pt idx="419">
                  <c:v>25.564643846017574</c:v>
                </c:pt>
                <c:pt idx="420">
                  <c:v>25.564717708008864</c:v>
                </c:pt>
                <c:pt idx="421">
                  <c:v>25.56479156893031</c:v>
                </c:pt>
                <c:pt idx="422">
                  <c:v>25.564865428781935</c:v>
                </c:pt>
                <c:pt idx="423">
                  <c:v>25.564939287563721</c:v>
                </c:pt>
                <c:pt idx="424">
                  <c:v>25.56501314527571</c:v>
                </c:pt>
                <c:pt idx="425">
                  <c:v>25.565087001917888</c:v>
                </c:pt>
                <c:pt idx="426">
                  <c:v>25.565160857490277</c:v>
                </c:pt>
                <c:pt idx="427">
                  <c:v>25.565234711992879</c:v>
                </c:pt>
                <c:pt idx="428">
                  <c:v>25.56530856542572</c:v>
                </c:pt>
                <c:pt idx="429">
                  <c:v>25.565382417788793</c:v>
                </c:pt>
                <c:pt idx="430">
                  <c:v>25.565456269082119</c:v>
                </c:pt>
                <c:pt idx="431">
                  <c:v>25.565530119305723</c:v>
                </c:pt>
                <c:pt idx="432">
                  <c:v>25.565603968459584</c:v>
                </c:pt>
                <c:pt idx="433">
                  <c:v>25.56567781654374</c:v>
                </c:pt>
                <c:pt idx="434">
                  <c:v>25.565751663558174</c:v>
                </c:pt>
                <c:pt idx="435">
                  <c:v>25.565825509502922</c:v>
                </c:pt>
                <c:pt idx="436">
                  <c:v>25.565899354377986</c:v>
                </c:pt>
                <c:pt idx="437">
                  <c:v>25.565973198183368</c:v>
                </c:pt>
                <c:pt idx="438">
                  <c:v>25.566047040919095</c:v>
                </c:pt>
                <c:pt idx="439">
                  <c:v>25.566120882585167</c:v>
                </c:pt>
                <c:pt idx="440">
                  <c:v>25.566194723181603</c:v>
                </c:pt>
                <c:pt idx="441">
                  <c:v>25.566268562708402</c:v>
                </c:pt>
                <c:pt idx="442">
                  <c:v>25.56634240116556</c:v>
                </c:pt>
                <c:pt idx="443">
                  <c:v>25.566416238553128</c:v>
                </c:pt>
                <c:pt idx="444">
                  <c:v>25.566490074871101</c:v>
                </c:pt>
                <c:pt idx="445">
                  <c:v>25.566563910119477</c:v>
                </c:pt>
                <c:pt idx="446">
                  <c:v>25.566637744298273</c:v>
                </c:pt>
                <c:pt idx="447">
                  <c:v>25.566711577407492</c:v>
                </c:pt>
                <c:pt idx="448">
                  <c:v>25.566785409447171</c:v>
                </c:pt>
                <c:pt idx="449">
                  <c:v>25.566859240417301</c:v>
                </c:pt>
                <c:pt idx="450">
                  <c:v>25.566933070317891</c:v>
                </c:pt>
                <c:pt idx="451">
                  <c:v>25.567006899148961</c:v>
                </c:pt>
                <c:pt idx="452">
                  <c:v>25.5670807269105</c:v>
                </c:pt>
                <c:pt idx="453">
                  <c:v>25.56715455360256</c:v>
                </c:pt>
                <c:pt idx="454">
                  <c:v>25.567228379225103</c:v>
                </c:pt>
                <c:pt idx="455">
                  <c:v>25.567302203778176</c:v>
                </c:pt>
                <c:pt idx="456">
                  <c:v>25.567376027261766</c:v>
                </c:pt>
                <c:pt idx="457">
                  <c:v>25.567449849675903</c:v>
                </c:pt>
                <c:pt idx="458">
                  <c:v>25.567523671020584</c:v>
                </c:pt>
                <c:pt idx="459">
                  <c:v>25.567597491295825</c:v>
                </c:pt>
                <c:pt idx="460">
                  <c:v>25.567671310501645</c:v>
                </c:pt>
                <c:pt idx="461">
                  <c:v>25.567745128638041</c:v>
                </c:pt>
                <c:pt idx="462">
                  <c:v>25.567818945705007</c:v>
                </c:pt>
                <c:pt idx="463">
                  <c:v>25.567892761702609</c:v>
                </c:pt>
                <c:pt idx="464">
                  <c:v>25.567966576630795</c:v>
                </c:pt>
                <c:pt idx="465">
                  <c:v>25.568040390489625</c:v>
                </c:pt>
                <c:pt idx="466">
                  <c:v>25.568114203279094</c:v>
                </c:pt>
                <c:pt idx="467">
                  <c:v>25.568188014999187</c:v>
                </c:pt>
                <c:pt idx="468">
                  <c:v>25.568261825649952</c:v>
                </c:pt>
                <c:pt idx="469">
                  <c:v>25.568335635231385</c:v>
                </c:pt>
                <c:pt idx="470">
                  <c:v>25.568409443743484</c:v>
                </c:pt>
                <c:pt idx="471">
                  <c:v>25.568483251186272</c:v>
                </c:pt>
                <c:pt idx="472">
                  <c:v>25.568557057559772</c:v>
                </c:pt>
                <c:pt idx="473">
                  <c:v>25.568630862863952</c:v>
                </c:pt>
                <c:pt idx="474">
                  <c:v>25.568704667098874</c:v>
                </c:pt>
                <c:pt idx="475">
                  <c:v>25.568778470264515</c:v>
                </c:pt>
                <c:pt idx="476">
                  <c:v>25.568852272360907</c:v>
                </c:pt>
                <c:pt idx="477">
                  <c:v>25.568926073388045</c:v>
                </c:pt>
                <c:pt idx="478">
                  <c:v>25.568999873345938</c:v>
                </c:pt>
                <c:pt idx="479">
                  <c:v>25.569073672234616</c:v>
                </c:pt>
                <c:pt idx="480">
                  <c:v>25.569147470054073</c:v>
                </c:pt>
                <c:pt idx="481">
                  <c:v>25.569221266804309</c:v>
                </c:pt>
                <c:pt idx="482">
                  <c:v>25.569295062485363</c:v>
                </c:pt>
                <c:pt idx="483">
                  <c:v>25.569368857097224</c:v>
                </c:pt>
                <c:pt idx="484">
                  <c:v>25.569442650639925</c:v>
                </c:pt>
                <c:pt idx="485">
                  <c:v>25.569516443113443</c:v>
                </c:pt>
                <c:pt idx="486">
                  <c:v>25.569590234517822</c:v>
                </c:pt>
                <c:pt idx="487">
                  <c:v>25.569664024853054</c:v>
                </c:pt>
                <c:pt idx="488">
                  <c:v>25.569737814119158</c:v>
                </c:pt>
                <c:pt idx="489">
                  <c:v>25.569811602316133</c:v>
                </c:pt>
                <c:pt idx="490">
                  <c:v>25.569885389444007</c:v>
                </c:pt>
                <c:pt idx="491">
                  <c:v>25.569959175502781</c:v>
                </c:pt>
                <c:pt idx="492">
                  <c:v>25.570032960492455</c:v>
                </c:pt>
                <c:pt idx="493">
                  <c:v>25.57010674441306</c:v>
                </c:pt>
                <c:pt idx="494">
                  <c:v>25.570180527264586</c:v>
                </c:pt>
                <c:pt idx="495">
                  <c:v>25.570254309047066</c:v>
                </c:pt>
                <c:pt idx="496">
                  <c:v>25.570328089760505</c:v>
                </c:pt>
                <c:pt idx="497">
                  <c:v>25.57040186940489</c:v>
                </c:pt>
                <c:pt idx="498">
                  <c:v>25.570475647980263</c:v>
                </c:pt>
                <c:pt idx="499">
                  <c:v>25.570549425486615</c:v>
                </c:pt>
                <c:pt idx="500">
                  <c:v>25.570623201923961</c:v>
                </c:pt>
                <c:pt idx="501">
                  <c:v>25.570696977292311</c:v>
                </c:pt>
                <c:pt idx="502">
                  <c:v>25.570770751591681</c:v>
                </c:pt>
                <c:pt idx="503">
                  <c:v>25.570844524822082</c:v>
                </c:pt>
                <c:pt idx="504">
                  <c:v>25.570918296983514</c:v>
                </c:pt>
                <c:pt idx="505">
                  <c:v>25.570992068076006</c:v>
                </c:pt>
                <c:pt idx="506">
                  <c:v>25.571065838099546</c:v>
                </c:pt>
                <c:pt idx="507">
                  <c:v>25.571139607054171</c:v>
                </c:pt>
                <c:pt idx="508">
                  <c:v>25.571213374939855</c:v>
                </c:pt>
                <c:pt idx="509">
                  <c:v>25.571287141756642</c:v>
                </c:pt>
                <c:pt idx="510">
                  <c:v>25.571360907504534</c:v>
                </c:pt>
                <c:pt idx="511">
                  <c:v>25.571434672183535</c:v>
                </c:pt>
                <c:pt idx="512">
                  <c:v>25.57150843579366</c:v>
                </c:pt>
                <c:pt idx="513">
                  <c:v>25.571582198334919</c:v>
                </c:pt>
                <c:pt idx="514">
                  <c:v>25.571655959807327</c:v>
                </c:pt>
                <c:pt idx="515">
                  <c:v>25.57172972021089</c:v>
                </c:pt>
                <c:pt idx="516">
                  <c:v>25.571803479545618</c:v>
                </c:pt>
                <c:pt idx="517">
                  <c:v>25.571877237811517</c:v>
                </c:pt>
                <c:pt idx="518">
                  <c:v>25.571950995008613</c:v>
                </c:pt>
                <c:pt idx="519">
                  <c:v>25.572024751136894</c:v>
                </c:pt>
                <c:pt idx="520">
                  <c:v>25.572098506196394</c:v>
                </c:pt>
                <c:pt idx="521">
                  <c:v>25.572172260187109</c:v>
                </c:pt>
                <c:pt idx="522">
                  <c:v>25.572246013109055</c:v>
                </c:pt>
                <c:pt idx="523">
                  <c:v>25.572319764962238</c:v>
                </c:pt>
                <c:pt idx="524">
                  <c:v>25.572393515746683</c:v>
                </c:pt>
                <c:pt idx="525">
                  <c:v>25.572467265462375</c:v>
                </c:pt>
                <c:pt idx="526">
                  <c:v>25.572541014109344</c:v>
                </c:pt>
                <c:pt idx="527">
                  <c:v>25.57261476168761</c:v>
                </c:pt>
                <c:pt idx="528">
                  <c:v>25.57268850819716</c:v>
                </c:pt>
                <c:pt idx="529">
                  <c:v>25.572762253638007</c:v>
                </c:pt>
                <c:pt idx="530">
                  <c:v>25.572835998010177</c:v>
                </c:pt>
                <c:pt idx="531">
                  <c:v>25.572909741313673</c:v>
                </c:pt>
                <c:pt idx="532">
                  <c:v>25.572983483548501</c:v>
                </c:pt>
                <c:pt idx="533">
                  <c:v>25.573057224714677</c:v>
                </c:pt>
                <c:pt idx="534">
                  <c:v>25.573130964812222</c:v>
                </c:pt>
                <c:pt idx="535">
                  <c:v>25.573204703841125</c:v>
                </c:pt>
                <c:pt idx="536">
                  <c:v>25.573278441801396</c:v>
                </c:pt>
                <c:pt idx="537">
                  <c:v>25.573352178693057</c:v>
                </c:pt>
                <c:pt idx="538">
                  <c:v>25.573425914516147</c:v>
                </c:pt>
                <c:pt idx="539">
                  <c:v>25.573499649270623</c:v>
                </c:pt>
                <c:pt idx="540">
                  <c:v>25.573573382956507</c:v>
                </c:pt>
                <c:pt idx="541">
                  <c:v>25.573647115573838</c:v>
                </c:pt>
                <c:pt idx="542">
                  <c:v>25.573720847122626</c:v>
                </c:pt>
                <c:pt idx="543">
                  <c:v>25.573794577602854</c:v>
                </c:pt>
                <c:pt idx="544">
                  <c:v>25.57386830701455</c:v>
                </c:pt>
                <c:pt idx="545">
                  <c:v>25.57394203535771</c:v>
                </c:pt>
                <c:pt idx="546">
                  <c:v>25.574015762632367</c:v>
                </c:pt>
                <c:pt idx="547">
                  <c:v>25.574089488838524</c:v>
                </c:pt>
                <c:pt idx="548">
                  <c:v>25.574163213976167</c:v>
                </c:pt>
                <c:pt idx="549">
                  <c:v>25.574236938045342</c:v>
                </c:pt>
                <c:pt idx="550">
                  <c:v>25.574310661046031</c:v>
                </c:pt>
                <c:pt idx="551">
                  <c:v>25.574384382978291</c:v>
                </c:pt>
                <c:pt idx="552">
                  <c:v>25.574458103842076</c:v>
                </c:pt>
                <c:pt idx="553">
                  <c:v>25.574531823637422</c:v>
                </c:pt>
                <c:pt idx="554">
                  <c:v>25.574605542364328</c:v>
                </c:pt>
                <c:pt idx="555">
                  <c:v>25.574679260022823</c:v>
                </c:pt>
                <c:pt idx="556">
                  <c:v>25.57475297661291</c:v>
                </c:pt>
                <c:pt idx="557">
                  <c:v>25.574826692134597</c:v>
                </c:pt>
                <c:pt idx="558">
                  <c:v>25.574900406587904</c:v>
                </c:pt>
                <c:pt idx="559">
                  <c:v>25.574974119972833</c:v>
                </c:pt>
                <c:pt idx="560">
                  <c:v>25.575047832289396</c:v>
                </c:pt>
                <c:pt idx="561">
                  <c:v>25.575121543537598</c:v>
                </c:pt>
                <c:pt idx="562">
                  <c:v>25.57519525371746</c:v>
                </c:pt>
                <c:pt idx="563">
                  <c:v>25.575268962828986</c:v>
                </c:pt>
                <c:pt idx="564">
                  <c:v>25.575342670872189</c:v>
                </c:pt>
                <c:pt idx="565">
                  <c:v>25.57541637784708</c:v>
                </c:pt>
                <c:pt idx="566">
                  <c:v>25.575490083753671</c:v>
                </c:pt>
                <c:pt idx="567">
                  <c:v>25.575563788591957</c:v>
                </c:pt>
                <c:pt idx="568">
                  <c:v>25.575637492361977</c:v>
                </c:pt>
                <c:pt idx="569">
                  <c:v>25.575711195063725</c:v>
                </c:pt>
                <c:pt idx="570">
                  <c:v>25.575784896697211</c:v>
                </c:pt>
                <c:pt idx="571">
                  <c:v>25.575858597262442</c:v>
                </c:pt>
                <c:pt idx="572">
                  <c:v>25.575932296759451</c:v>
                </c:pt>
                <c:pt idx="573">
                  <c:v>25.576005995188211</c:v>
                </c:pt>
                <c:pt idx="574">
                  <c:v>25.576079692548767</c:v>
                </c:pt>
                <c:pt idx="575">
                  <c:v>25.576153388841103</c:v>
                </c:pt>
                <c:pt idx="576">
                  <c:v>25.576227084065273</c:v>
                </c:pt>
                <c:pt idx="577">
                  <c:v>25.576300778221238</c:v>
                </c:pt>
                <c:pt idx="578">
                  <c:v>25.576374471309034</c:v>
                </c:pt>
                <c:pt idx="579">
                  <c:v>25.576448163328653</c:v>
                </c:pt>
                <c:pt idx="580">
                  <c:v>25.576521854280141</c:v>
                </c:pt>
                <c:pt idx="581">
                  <c:v>25.576595544163467</c:v>
                </c:pt>
                <c:pt idx="582">
                  <c:v>25.576669232978677</c:v>
                </c:pt>
                <c:pt idx="583">
                  <c:v>25.576742920725753</c:v>
                </c:pt>
                <c:pt idx="584">
                  <c:v>25.576816607404716</c:v>
                </c:pt>
                <c:pt idx="585">
                  <c:v>25.576890293015584</c:v>
                </c:pt>
                <c:pt idx="586">
                  <c:v>25.576963977558361</c:v>
                </c:pt>
                <c:pt idx="587">
                  <c:v>25.577037661033071</c:v>
                </c:pt>
                <c:pt idx="588">
                  <c:v>25.577111343439693</c:v>
                </c:pt>
                <c:pt idx="589">
                  <c:v>25.57718502477827</c:v>
                </c:pt>
                <c:pt idx="590">
                  <c:v>25.577258705048802</c:v>
                </c:pt>
                <c:pt idx="591">
                  <c:v>25.577332384251292</c:v>
                </c:pt>
                <c:pt idx="592">
                  <c:v>25.577406062385762</c:v>
                </c:pt>
                <c:pt idx="593">
                  <c:v>25.577479739452219</c:v>
                </c:pt>
                <c:pt idx="594">
                  <c:v>25.577553415450662</c:v>
                </c:pt>
                <c:pt idx="595">
                  <c:v>25.577627090381121</c:v>
                </c:pt>
                <c:pt idx="596">
                  <c:v>25.577700764243584</c:v>
                </c:pt>
                <c:pt idx="597">
                  <c:v>25.577774437038091</c:v>
                </c:pt>
                <c:pt idx="598">
                  <c:v>25.577848108764631</c:v>
                </c:pt>
                <c:pt idx="599">
                  <c:v>25.57792177942321</c:v>
                </c:pt>
                <c:pt idx="600">
                  <c:v>25.577995449013869</c:v>
                </c:pt>
                <c:pt idx="601">
                  <c:v>25.578069117536593</c:v>
                </c:pt>
                <c:pt idx="602">
                  <c:v>25.578142784991385</c:v>
                </c:pt>
                <c:pt idx="603">
                  <c:v>25.578216451378271</c:v>
                </c:pt>
                <c:pt idx="604">
                  <c:v>25.578290116697264</c:v>
                </c:pt>
                <c:pt idx="605">
                  <c:v>25.578363780948358</c:v>
                </c:pt>
                <c:pt idx="606">
                  <c:v>25.578437444131591</c:v>
                </c:pt>
                <c:pt idx="607">
                  <c:v>25.578511106246953</c:v>
                </c:pt>
                <c:pt idx="608">
                  <c:v>25.578584767294455</c:v>
                </c:pt>
                <c:pt idx="609">
                  <c:v>25.578658427274128</c:v>
                </c:pt>
                <c:pt idx="610">
                  <c:v>25.578732086185955</c:v>
                </c:pt>
                <c:pt idx="611">
                  <c:v>25.57880574402996</c:v>
                </c:pt>
                <c:pt idx="612">
                  <c:v>25.578879400806152</c:v>
                </c:pt>
                <c:pt idx="613">
                  <c:v>25.578953056514539</c:v>
                </c:pt>
                <c:pt idx="614">
                  <c:v>25.579026711155137</c:v>
                </c:pt>
                <c:pt idx="615">
                  <c:v>25.579100364727953</c:v>
                </c:pt>
                <c:pt idx="616">
                  <c:v>25.579174017233008</c:v>
                </c:pt>
                <c:pt idx="617">
                  <c:v>25.579247668670284</c:v>
                </c:pt>
                <c:pt idx="618">
                  <c:v>25.579321319039828</c:v>
                </c:pt>
                <c:pt idx="619">
                  <c:v>25.579394968341628</c:v>
                </c:pt>
                <c:pt idx="620">
                  <c:v>25.579468616575713</c:v>
                </c:pt>
                <c:pt idx="621">
                  <c:v>25.579542263742063</c:v>
                </c:pt>
                <c:pt idx="622">
                  <c:v>25.579615909840715</c:v>
                </c:pt>
                <c:pt idx="623">
                  <c:v>25.57968955487166</c:v>
                </c:pt>
                <c:pt idx="624">
                  <c:v>25.579763198834936</c:v>
                </c:pt>
                <c:pt idx="625">
                  <c:v>25.579836841730526</c:v>
                </c:pt>
                <c:pt idx="626">
                  <c:v>25.579910483558471</c:v>
                </c:pt>
                <c:pt idx="627">
                  <c:v>25.579984124318745</c:v>
                </c:pt>
                <c:pt idx="628">
                  <c:v>25.580057764011375</c:v>
                </c:pt>
                <c:pt idx="629">
                  <c:v>25.580131402636372</c:v>
                </c:pt>
                <c:pt idx="630">
                  <c:v>25.580205040193764</c:v>
                </c:pt>
                <c:pt idx="631">
                  <c:v>25.58027867668353</c:v>
                </c:pt>
                <c:pt idx="632">
                  <c:v>25.580352312105706</c:v>
                </c:pt>
                <c:pt idx="633">
                  <c:v>25.580425946460291</c:v>
                </c:pt>
                <c:pt idx="634">
                  <c:v>25.580499579747297</c:v>
                </c:pt>
                <c:pt idx="635">
                  <c:v>25.580573211966737</c:v>
                </c:pt>
                <c:pt idx="636">
                  <c:v>25.580646843118611</c:v>
                </c:pt>
                <c:pt idx="637">
                  <c:v>25.580720473202941</c:v>
                </c:pt>
                <c:pt idx="638">
                  <c:v>25.580794102219752</c:v>
                </c:pt>
                <c:pt idx="639">
                  <c:v>25.580867730169022</c:v>
                </c:pt>
                <c:pt idx="640">
                  <c:v>25.580941357050769</c:v>
                </c:pt>
                <c:pt idx="641">
                  <c:v>25.581014982865025</c:v>
                </c:pt>
                <c:pt idx="642">
                  <c:v>25.581088607611786</c:v>
                </c:pt>
                <c:pt idx="643">
                  <c:v>25.581162231291064</c:v>
                </c:pt>
                <c:pt idx="644">
                  <c:v>25.581235853902875</c:v>
                </c:pt>
                <c:pt idx="645">
                  <c:v>25.581309475447203</c:v>
                </c:pt>
                <c:pt idx="646">
                  <c:v>25.5813830959241</c:v>
                </c:pt>
                <c:pt idx="647">
                  <c:v>25.581456715333552</c:v>
                </c:pt>
                <c:pt idx="648">
                  <c:v>25.581530333675577</c:v>
                </c:pt>
                <c:pt idx="649">
                  <c:v>25.581603950950171</c:v>
                </c:pt>
                <c:pt idx="650">
                  <c:v>25.581677567157367</c:v>
                </c:pt>
                <c:pt idx="651">
                  <c:v>25.581751182297168</c:v>
                </c:pt>
                <c:pt idx="652">
                  <c:v>25.581824796369574</c:v>
                </c:pt>
                <c:pt idx="653">
                  <c:v>25.581898409374606</c:v>
                </c:pt>
                <c:pt idx="654">
                  <c:v>25.581972021312268</c:v>
                </c:pt>
                <c:pt idx="655">
                  <c:v>25.582045632182588</c:v>
                </c:pt>
                <c:pt idx="656">
                  <c:v>25.582119241985556</c:v>
                </c:pt>
                <c:pt idx="657">
                  <c:v>25.582192850721196</c:v>
                </c:pt>
                <c:pt idx="658">
                  <c:v>25.582266458389498</c:v>
                </c:pt>
                <c:pt idx="659">
                  <c:v>25.582340064990497</c:v>
                </c:pt>
                <c:pt idx="660">
                  <c:v>25.5824136705242</c:v>
                </c:pt>
                <c:pt idx="661">
                  <c:v>25.582487274990594</c:v>
                </c:pt>
                <c:pt idx="662">
                  <c:v>25.582560878389717</c:v>
                </c:pt>
                <c:pt idx="663">
                  <c:v>25.582634480721577</c:v>
                </c:pt>
                <c:pt idx="664">
                  <c:v>25.582708081986183</c:v>
                </c:pt>
                <c:pt idx="665">
                  <c:v>25.582781682183509</c:v>
                </c:pt>
                <c:pt idx="666">
                  <c:v>25.582855281313627</c:v>
                </c:pt>
                <c:pt idx="667">
                  <c:v>25.582928879376521</c:v>
                </c:pt>
                <c:pt idx="668">
                  <c:v>25.58300247637218</c:v>
                </c:pt>
                <c:pt idx="669">
                  <c:v>25.583076072300642</c:v>
                </c:pt>
                <c:pt idx="670">
                  <c:v>25.583149667161894</c:v>
                </c:pt>
                <c:pt idx="671">
                  <c:v>25.583223260955975</c:v>
                </c:pt>
                <c:pt idx="672">
                  <c:v>25.583296853682878</c:v>
                </c:pt>
                <c:pt idx="673">
                  <c:v>25.583370445342617</c:v>
                </c:pt>
                <c:pt idx="674">
                  <c:v>25.583444035935202</c:v>
                </c:pt>
                <c:pt idx="675">
                  <c:v>25.583517625460654</c:v>
                </c:pt>
                <c:pt idx="676">
                  <c:v>25.583591213918965</c:v>
                </c:pt>
                <c:pt idx="677">
                  <c:v>25.58366480131015</c:v>
                </c:pt>
                <c:pt idx="678">
                  <c:v>25.583738387634241</c:v>
                </c:pt>
                <c:pt idx="679">
                  <c:v>25.583811972891215</c:v>
                </c:pt>
                <c:pt idx="680">
                  <c:v>25.583885557081107</c:v>
                </c:pt>
                <c:pt idx="681">
                  <c:v>25.583959140203941</c:v>
                </c:pt>
                <c:pt idx="682">
                  <c:v>25.584032722259682</c:v>
                </c:pt>
                <c:pt idx="683">
                  <c:v>25.584106303248362</c:v>
                </c:pt>
                <c:pt idx="684">
                  <c:v>25.584179883170012</c:v>
                </c:pt>
                <c:pt idx="685">
                  <c:v>25.584253462024634</c:v>
                </c:pt>
                <c:pt idx="686">
                  <c:v>25.584327039812212</c:v>
                </c:pt>
                <c:pt idx="687">
                  <c:v>25.584400616532783</c:v>
                </c:pt>
                <c:pt idx="688">
                  <c:v>25.584474192186352</c:v>
                </c:pt>
                <c:pt idx="689">
                  <c:v>25.584547766772914</c:v>
                </c:pt>
                <c:pt idx="690">
                  <c:v>25.584621340292507</c:v>
                </c:pt>
                <c:pt idx="691">
                  <c:v>25.584694912745114</c:v>
                </c:pt>
                <c:pt idx="692">
                  <c:v>25.58476848413077</c:v>
                </c:pt>
                <c:pt idx="693">
                  <c:v>25.584842054449485</c:v>
                </c:pt>
                <c:pt idx="694">
                  <c:v>25.584915623701235</c:v>
                </c:pt>
                <c:pt idx="695">
                  <c:v>25.584989191886073</c:v>
                </c:pt>
                <c:pt idx="696">
                  <c:v>25.585062759003986</c:v>
                </c:pt>
                <c:pt idx="697">
                  <c:v>25.585136325054997</c:v>
                </c:pt>
                <c:pt idx="698">
                  <c:v>25.585209890039106</c:v>
                </c:pt>
                <c:pt idx="699">
                  <c:v>25.585283453956329</c:v>
                </c:pt>
                <c:pt idx="700">
                  <c:v>25.585357016806675</c:v>
                </c:pt>
                <c:pt idx="701">
                  <c:v>25.585430578590159</c:v>
                </c:pt>
                <c:pt idx="702">
                  <c:v>25.585504139306789</c:v>
                </c:pt>
                <c:pt idx="703">
                  <c:v>25.585577698956584</c:v>
                </c:pt>
                <c:pt idx="704">
                  <c:v>25.585651257539514</c:v>
                </c:pt>
                <c:pt idx="705">
                  <c:v>25.585724815055652</c:v>
                </c:pt>
                <c:pt idx="706">
                  <c:v>25.585798371504964</c:v>
                </c:pt>
                <c:pt idx="707">
                  <c:v>25.585871926887489</c:v>
                </c:pt>
                <c:pt idx="708">
                  <c:v>25.585945481203201</c:v>
                </c:pt>
                <c:pt idx="709">
                  <c:v>25.586019034452146</c:v>
                </c:pt>
                <c:pt idx="710">
                  <c:v>25.586092586634326</c:v>
                </c:pt>
                <c:pt idx="711">
                  <c:v>25.586166137749728</c:v>
                </c:pt>
                <c:pt idx="712">
                  <c:v>25.586239687798393</c:v>
                </c:pt>
                <c:pt idx="713">
                  <c:v>25.586313236780313</c:v>
                </c:pt>
                <c:pt idx="714">
                  <c:v>25.586386784695524</c:v>
                </c:pt>
                <c:pt idx="715">
                  <c:v>25.586460331544004</c:v>
                </c:pt>
                <c:pt idx="716">
                  <c:v>25.586533877325792</c:v>
                </c:pt>
                <c:pt idx="717">
                  <c:v>25.586607422040853</c:v>
                </c:pt>
                <c:pt idx="718">
                  <c:v>25.586680965689261</c:v>
                </c:pt>
                <c:pt idx="719">
                  <c:v>25.586754508270975</c:v>
                </c:pt>
                <c:pt idx="720">
                  <c:v>25.586828049786046</c:v>
                </c:pt>
                <c:pt idx="721">
                  <c:v>25.586901590234444</c:v>
                </c:pt>
                <c:pt idx="722">
                  <c:v>25.586975129616217</c:v>
                </c:pt>
                <c:pt idx="723">
                  <c:v>25.587048667931342</c:v>
                </c:pt>
                <c:pt idx="724">
                  <c:v>25.58712220517986</c:v>
                </c:pt>
                <c:pt idx="725">
                  <c:v>25.587195741361754</c:v>
                </c:pt>
                <c:pt idx="726">
                  <c:v>25.587269276477059</c:v>
                </c:pt>
                <c:pt idx="727">
                  <c:v>25.587342810525772</c:v>
                </c:pt>
                <c:pt idx="728">
                  <c:v>25.587416343507908</c:v>
                </c:pt>
                <c:pt idx="729">
                  <c:v>25.587489875423476</c:v>
                </c:pt>
                <c:pt idx="730">
                  <c:v>25.587563406272487</c:v>
                </c:pt>
                <c:pt idx="731">
                  <c:v>25.587636936054942</c:v>
                </c:pt>
                <c:pt idx="732">
                  <c:v>25.587710464770883</c:v>
                </c:pt>
                <c:pt idx="733">
                  <c:v>25.587783992420288</c:v>
                </c:pt>
                <c:pt idx="734">
                  <c:v>25.587857519003176</c:v>
                </c:pt>
                <c:pt idx="735">
                  <c:v>25.587931044519564</c:v>
                </c:pt>
                <c:pt idx="736">
                  <c:v>25.58800456896946</c:v>
                </c:pt>
                <c:pt idx="737">
                  <c:v>25.588078092352866</c:v>
                </c:pt>
                <c:pt idx="738">
                  <c:v>25.588151614669808</c:v>
                </c:pt>
                <c:pt idx="739">
                  <c:v>25.588225135920279</c:v>
                </c:pt>
                <c:pt idx="740">
                  <c:v>25.588298656104314</c:v>
                </c:pt>
                <c:pt idx="741">
                  <c:v>25.58837217522191</c:v>
                </c:pt>
                <c:pt idx="742">
                  <c:v>25.588445693273073</c:v>
                </c:pt>
                <c:pt idx="743">
                  <c:v>25.588519210257811</c:v>
                </c:pt>
                <c:pt idx="744">
                  <c:v>25.588592726176142</c:v>
                </c:pt>
                <c:pt idx="745">
                  <c:v>25.588666241028076</c:v>
                </c:pt>
                <c:pt idx="746">
                  <c:v>25.588739754813634</c:v>
                </c:pt>
                <c:pt idx="747">
                  <c:v>25.588813267532792</c:v>
                </c:pt>
                <c:pt idx="748">
                  <c:v>25.588886779185604</c:v>
                </c:pt>
                <c:pt idx="749">
                  <c:v>25.588960289772075</c:v>
                </c:pt>
                <c:pt idx="750">
                  <c:v>25.589033799292178</c:v>
                </c:pt>
                <c:pt idx="751">
                  <c:v>25.589107307745959</c:v>
                </c:pt>
                <c:pt idx="752">
                  <c:v>25.589180815133414</c:v>
                </c:pt>
                <c:pt idx="753">
                  <c:v>25.589254321454547</c:v>
                </c:pt>
                <c:pt idx="754">
                  <c:v>25.589327826709397</c:v>
                </c:pt>
                <c:pt idx="755">
                  <c:v>25.589401330897942</c:v>
                </c:pt>
                <c:pt idx="756">
                  <c:v>25.589474834020209</c:v>
                </c:pt>
                <c:pt idx="757">
                  <c:v>25.589548336076216</c:v>
                </c:pt>
                <c:pt idx="758">
                  <c:v>25.589621837065962</c:v>
                </c:pt>
                <c:pt idx="759">
                  <c:v>25.58969533698945</c:v>
                </c:pt>
                <c:pt idx="760">
                  <c:v>25.589768835846701</c:v>
                </c:pt>
                <c:pt idx="761">
                  <c:v>25.589842333637741</c:v>
                </c:pt>
                <c:pt idx="762">
                  <c:v>25.58991583036255</c:v>
                </c:pt>
                <c:pt idx="763">
                  <c:v>25.589989326021158</c:v>
                </c:pt>
                <c:pt idx="764">
                  <c:v>25.590062820613564</c:v>
                </c:pt>
                <c:pt idx="765">
                  <c:v>25.590136314139798</c:v>
                </c:pt>
                <c:pt idx="766">
                  <c:v>25.590209806599859</c:v>
                </c:pt>
                <c:pt idx="767">
                  <c:v>25.590283297993746</c:v>
                </c:pt>
                <c:pt idx="768">
                  <c:v>25.590356788321486</c:v>
                </c:pt>
                <c:pt idx="769">
                  <c:v>25.590430277583078</c:v>
                </c:pt>
                <c:pt idx="770">
                  <c:v>25.59050376577855</c:v>
                </c:pt>
                <c:pt idx="771">
                  <c:v>25.590577252907892</c:v>
                </c:pt>
                <c:pt idx="772">
                  <c:v>25.590650738971124</c:v>
                </c:pt>
                <c:pt idx="773">
                  <c:v>25.590724223968266</c:v>
                </c:pt>
                <c:pt idx="774">
                  <c:v>25.590797707899306</c:v>
                </c:pt>
                <c:pt idx="775">
                  <c:v>25.590871190764286</c:v>
                </c:pt>
                <c:pt idx="776">
                  <c:v>25.590944672563189</c:v>
                </c:pt>
                <c:pt idx="777">
                  <c:v>25.591018153296037</c:v>
                </c:pt>
                <c:pt idx="778">
                  <c:v>25.59109163296284</c:v>
                </c:pt>
                <c:pt idx="779">
                  <c:v>25.591165111563615</c:v>
                </c:pt>
                <c:pt idx="780">
                  <c:v>25.591238589098349</c:v>
                </c:pt>
                <c:pt idx="781">
                  <c:v>25.591312065567077</c:v>
                </c:pt>
                <c:pt idx="782">
                  <c:v>25.591385540969807</c:v>
                </c:pt>
                <c:pt idx="783">
                  <c:v>25.59145901530654</c:v>
                </c:pt>
                <c:pt idx="784">
                  <c:v>25.59153248857729</c:v>
                </c:pt>
                <c:pt idx="785">
                  <c:v>25.591605960782069</c:v>
                </c:pt>
                <c:pt idx="786">
                  <c:v>25.591679431920891</c:v>
                </c:pt>
                <c:pt idx="787">
                  <c:v>25.591752901993768</c:v>
                </c:pt>
                <c:pt idx="788">
                  <c:v>25.591826371000689</c:v>
                </c:pt>
                <c:pt idx="789">
                  <c:v>25.591899838941696</c:v>
                </c:pt>
                <c:pt idx="790">
                  <c:v>25.591973305816779</c:v>
                </c:pt>
                <c:pt idx="791">
                  <c:v>25.592046771625942</c:v>
                </c:pt>
                <c:pt idx="792">
                  <c:v>25.592120236369215</c:v>
                </c:pt>
                <c:pt idx="793">
                  <c:v>25.592193700046618</c:v>
                </c:pt>
                <c:pt idx="794">
                  <c:v>25.592267162658121</c:v>
                </c:pt>
                <c:pt idx="795">
                  <c:v>25.592340624203771</c:v>
                </c:pt>
                <c:pt idx="796">
                  <c:v>25.592414084683561</c:v>
                </c:pt>
                <c:pt idx="797">
                  <c:v>25.592487544097526</c:v>
                </c:pt>
                <c:pt idx="798">
                  <c:v>25.592561002445649</c:v>
                </c:pt>
                <c:pt idx="799">
                  <c:v>25.592634459727936</c:v>
                </c:pt>
                <c:pt idx="800">
                  <c:v>25.592707915944427</c:v>
                </c:pt>
                <c:pt idx="801">
                  <c:v>25.592781371095118</c:v>
                </c:pt>
                <c:pt idx="802">
                  <c:v>25.592854825180005</c:v>
                </c:pt>
                <c:pt idx="803">
                  <c:v>25.592928278199111</c:v>
                </c:pt>
                <c:pt idx="804">
                  <c:v>25.593001730152469</c:v>
                </c:pt>
                <c:pt idx="805">
                  <c:v>25.593075181040057</c:v>
                </c:pt>
                <c:pt idx="806">
                  <c:v>25.59314863086189</c:v>
                </c:pt>
                <c:pt idx="807">
                  <c:v>25.593222079618005</c:v>
                </c:pt>
                <c:pt idx="808">
                  <c:v>25.593295527308367</c:v>
                </c:pt>
                <c:pt idx="809">
                  <c:v>25.593368973933043</c:v>
                </c:pt>
                <c:pt idx="810">
                  <c:v>25.593442419491993</c:v>
                </c:pt>
                <c:pt idx="811">
                  <c:v>25.593515863985257</c:v>
                </c:pt>
                <c:pt idx="812">
                  <c:v>25.593589307412831</c:v>
                </c:pt>
                <c:pt idx="813">
                  <c:v>25.593662749774744</c:v>
                </c:pt>
                <c:pt idx="814">
                  <c:v>25.593736191070974</c:v>
                </c:pt>
                <c:pt idx="815">
                  <c:v>25.593809631301564</c:v>
                </c:pt>
                <c:pt idx="816">
                  <c:v>25.593883070466521</c:v>
                </c:pt>
                <c:pt idx="817">
                  <c:v>25.593956508565839</c:v>
                </c:pt>
                <c:pt idx="818">
                  <c:v>25.59402994559953</c:v>
                </c:pt>
                <c:pt idx="819">
                  <c:v>25.594103381567631</c:v>
                </c:pt>
                <c:pt idx="820">
                  <c:v>25.594176816470107</c:v>
                </c:pt>
                <c:pt idx="821">
                  <c:v>25.594250250307017</c:v>
                </c:pt>
                <c:pt idx="822">
                  <c:v>25.594323683078343</c:v>
                </c:pt>
                <c:pt idx="823">
                  <c:v>25.594397114784094</c:v>
                </c:pt>
                <c:pt idx="824">
                  <c:v>25.594470545424304</c:v>
                </c:pt>
                <c:pt idx="825">
                  <c:v>25.594543974998974</c:v>
                </c:pt>
                <c:pt idx="826">
                  <c:v>25.594617403508078</c:v>
                </c:pt>
                <c:pt idx="827">
                  <c:v>25.594690830951684</c:v>
                </c:pt>
                <c:pt idx="828">
                  <c:v>25.594764257329757</c:v>
                </c:pt>
                <c:pt idx="829">
                  <c:v>25.594837682642343</c:v>
                </c:pt>
                <c:pt idx="830">
                  <c:v>25.594911106889423</c:v>
                </c:pt>
                <c:pt idx="831">
                  <c:v>25.594984530071034</c:v>
                </c:pt>
                <c:pt idx="832">
                  <c:v>25.595057952187176</c:v>
                </c:pt>
                <c:pt idx="833">
                  <c:v>25.595131373237848</c:v>
                </c:pt>
                <c:pt idx="834">
                  <c:v>25.595204793223065</c:v>
                </c:pt>
                <c:pt idx="835">
                  <c:v>25.595278212142851</c:v>
                </c:pt>
                <c:pt idx="836">
                  <c:v>25.595351629997211</c:v>
                </c:pt>
                <c:pt idx="837">
                  <c:v>25.595425046786158</c:v>
                </c:pt>
                <c:pt idx="838">
                  <c:v>25.595498462509688</c:v>
                </c:pt>
                <c:pt idx="839">
                  <c:v>25.595571877167831</c:v>
                </c:pt>
                <c:pt idx="840">
                  <c:v>25.595645290760576</c:v>
                </c:pt>
                <c:pt idx="841">
                  <c:v>25.595718703287961</c:v>
                </c:pt>
                <c:pt idx="842">
                  <c:v>25.595792114749973</c:v>
                </c:pt>
                <c:pt idx="843">
                  <c:v>25.595865525146625</c:v>
                </c:pt>
                <c:pt idx="844">
                  <c:v>25.595938934477953</c:v>
                </c:pt>
                <c:pt idx="845">
                  <c:v>25.596012342743936</c:v>
                </c:pt>
                <c:pt idx="846">
                  <c:v>25.596085749944603</c:v>
                </c:pt>
                <c:pt idx="847">
                  <c:v>25.596159156079946</c:v>
                </c:pt>
                <c:pt idx="848">
                  <c:v>25.596232561149996</c:v>
                </c:pt>
                <c:pt idx="849">
                  <c:v>25.596305965154759</c:v>
                </c:pt>
                <c:pt idx="850">
                  <c:v>25.596379368094237</c:v>
                </c:pt>
                <c:pt idx="851">
                  <c:v>25.596452769968447</c:v>
                </c:pt>
                <c:pt idx="852">
                  <c:v>25.596526170777409</c:v>
                </c:pt>
                <c:pt idx="853">
                  <c:v>25.596599570521121</c:v>
                </c:pt>
                <c:pt idx="854">
                  <c:v>25.596672969199592</c:v>
                </c:pt>
                <c:pt idx="855">
                  <c:v>25.59674636681283</c:v>
                </c:pt>
                <c:pt idx="856">
                  <c:v>25.596819763360863</c:v>
                </c:pt>
                <c:pt idx="857">
                  <c:v>25.596893158843688</c:v>
                </c:pt>
                <c:pt idx="858">
                  <c:v>25.596966553261314</c:v>
                </c:pt>
                <c:pt idx="859">
                  <c:v>25.597039946613766</c:v>
                </c:pt>
                <c:pt idx="860">
                  <c:v>25.597113338901039</c:v>
                </c:pt>
                <c:pt idx="861">
                  <c:v>25.597186730123148</c:v>
                </c:pt>
                <c:pt idx="862">
                  <c:v>25.597260120280104</c:v>
                </c:pt>
                <c:pt idx="863">
                  <c:v>25.597333509371921</c:v>
                </c:pt>
                <c:pt idx="864">
                  <c:v>25.597406897398606</c:v>
                </c:pt>
                <c:pt idx="865">
                  <c:v>25.597480284360181</c:v>
                </c:pt>
                <c:pt idx="866">
                  <c:v>25.597553670256634</c:v>
                </c:pt>
                <c:pt idx="867">
                  <c:v>25.597627055088005</c:v>
                </c:pt>
                <c:pt idx="868">
                  <c:v>25.597700438854279</c:v>
                </c:pt>
                <c:pt idx="869">
                  <c:v>25.597773821555471</c:v>
                </c:pt>
                <c:pt idx="870">
                  <c:v>25.597847203191613</c:v>
                </c:pt>
                <c:pt idx="871">
                  <c:v>25.59792058376269</c:v>
                </c:pt>
                <c:pt idx="872">
                  <c:v>25.597993963268713</c:v>
                </c:pt>
                <c:pt idx="873">
                  <c:v>25.598067341709726</c:v>
                </c:pt>
                <c:pt idx="874">
                  <c:v>25.598140719085688</c:v>
                </c:pt>
                <c:pt idx="875">
                  <c:v>25.598214095396649</c:v>
                </c:pt>
                <c:pt idx="876">
                  <c:v>25.598287470642621</c:v>
                </c:pt>
                <c:pt idx="877">
                  <c:v>25.598360844823585</c:v>
                </c:pt>
                <c:pt idx="878">
                  <c:v>25.59843421793957</c:v>
                </c:pt>
                <c:pt idx="879">
                  <c:v>25.598507589990582</c:v>
                </c:pt>
                <c:pt idx="880">
                  <c:v>25.598580960976641</c:v>
                </c:pt>
                <c:pt idx="881">
                  <c:v>25.598654330897752</c:v>
                </c:pt>
                <c:pt idx="882">
                  <c:v>25.598727699753912</c:v>
                </c:pt>
                <c:pt idx="883">
                  <c:v>25.598801067545153</c:v>
                </c:pt>
                <c:pt idx="884">
                  <c:v>25.59887443427148</c:v>
                </c:pt>
                <c:pt idx="885">
                  <c:v>25.598947799932905</c:v>
                </c:pt>
                <c:pt idx="886">
                  <c:v>25.599021164529411</c:v>
                </c:pt>
                <c:pt idx="887">
                  <c:v>25.599094528061055</c:v>
                </c:pt>
                <c:pt idx="888">
                  <c:v>25.599167890527816</c:v>
                </c:pt>
                <c:pt idx="889">
                  <c:v>25.599241251929708</c:v>
                </c:pt>
                <c:pt idx="890">
                  <c:v>25.59931461226676</c:v>
                </c:pt>
                <c:pt idx="891">
                  <c:v>25.599387971538953</c:v>
                </c:pt>
                <c:pt idx="892">
                  <c:v>25.599461329746319</c:v>
                </c:pt>
                <c:pt idx="893">
                  <c:v>25.599534686888877</c:v>
                </c:pt>
                <c:pt idx="894">
                  <c:v>25.599608042966612</c:v>
                </c:pt>
                <c:pt idx="895">
                  <c:v>25.599681397979545</c:v>
                </c:pt>
                <c:pt idx="896">
                  <c:v>25.599754751927687</c:v>
                </c:pt>
                <c:pt idx="897">
                  <c:v>25.599828104811056</c:v>
                </c:pt>
                <c:pt idx="898">
                  <c:v>25.599901456629652</c:v>
                </c:pt>
                <c:pt idx="899">
                  <c:v>25.599974807383518</c:v>
                </c:pt>
                <c:pt idx="900">
                  <c:v>25.600048157072607</c:v>
                </c:pt>
                <c:pt idx="901">
                  <c:v>25.600121505696954</c:v>
                </c:pt>
                <c:pt idx="902">
                  <c:v>25.600194853256603</c:v>
                </c:pt>
                <c:pt idx="903">
                  <c:v>25.600268199751511</c:v>
                </c:pt>
                <c:pt idx="904">
                  <c:v>25.600341545181738</c:v>
                </c:pt>
                <c:pt idx="905">
                  <c:v>25.600414889547249</c:v>
                </c:pt>
                <c:pt idx="906">
                  <c:v>25.600488232848097</c:v>
                </c:pt>
                <c:pt idx="907">
                  <c:v>25.600561575084257</c:v>
                </c:pt>
                <c:pt idx="908">
                  <c:v>25.600634916255768</c:v>
                </c:pt>
                <c:pt idx="909">
                  <c:v>25.600708256362626</c:v>
                </c:pt>
                <c:pt idx="910">
                  <c:v>25.600781595404847</c:v>
                </c:pt>
                <c:pt idx="911">
                  <c:v>25.600854933382433</c:v>
                </c:pt>
                <c:pt idx="912">
                  <c:v>25.600928270295384</c:v>
                </c:pt>
                <c:pt idx="913">
                  <c:v>25.601001606143758</c:v>
                </c:pt>
                <c:pt idx="914">
                  <c:v>25.601074940927521</c:v>
                </c:pt>
                <c:pt idx="915">
                  <c:v>25.601148274646697</c:v>
                </c:pt>
                <c:pt idx="916">
                  <c:v>25.601221607301291</c:v>
                </c:pt>
                <c:pt idx="917">
                  <c:v>25.601294938891332</c:v>
                </c:pt>
                <c:pt idx="918">
                  <c:v>25.601368269416806</c:v>
                </c:pt>
                <c:pt idx="919">
                  <c:v>25.601441598877731</c:v>
                </c:pt>
                <c:pt idx="920">
                  <c:v>25.601514927274128</c:v>
                </c:pt>
                <c:pt idx="921">
                  <c:v>25.601588254606007</c:v>
                </c:pt>
                <c:pt idx="922">
                  <c:v>25.601661580873376</c:v>
                </c:pt>
                <c:pt idx="923">
                  <c:v>25.601734906076235</c:v>
                </c:pt>
                <c:pt idx="924">
                  <c:v>25.601808230214598</c:v>
                </c:pt>
                <c:pt idx="925">
                  <c:v>25.601881553288489</c:v>
                </c:pt>
                <c:pt idx="926">
                  <c:v>25.601954875297917</c:v>
                </c:pt>
                <c:pt idx="927">
                  <c:v>25.60202819624288</c:v>
                </c:pt>
                <c:pt idx="928">
                  <c:v>25.602101516123394</c:v>
                </c:pt>
                <c:pt idx="929">
                  <c:v>25.602174834939483</c:v>
                </c:pt>
                <c:pt idx="930">
                  <c:v>25.602248152691118</c:v>
                </c:pt>
                <c:pt idx="931">
                  <c:v>25.602321469378349</c:v>
                </c:pt>
                <c:pt idx="932">
                  <c:v>25.602394785001191</c:v>
                </c:pt>
                <c:pt idx="933">
                  <c:v>25.602468099559605</c:v>
                </c:pt>
                <c:pt idx="934">
                  <c:v>25.602541413053657</c:v>
                </c:pt>
                <c:pt idx="935">
                  <c:v>25.602614725483321</c:v>
                </c:pt>
                <c:pt idx="936">
                  <c:v>25.602688036848644</c:v>
                </c:pt>
                <c:pt idx="937">
                  <c:v>25.602761347149592</c:v>
                </c:pt>
                <c:pt idx="938">
                  <c:v>25.602834656386204</c:v>
                </c:pt>
                <c:pt idx="939">
                  <c:v>25.602907964558483</c:v>
                </c:pt>
                <c:pt idx="940">
                  <c:v>25.602981271666447</c:v>
                </c:pt>
                <c:pt idx="941">
                  <c:v>25.6030545777101</c:v>
                </c:pt>
                <c:pt idx="942">
                  <c:v>25.603127882689453</c:v>
                </c:pt>
                <c:pt idx="943">
                  <c:v>25.603201186604515</c:v>
                </c:pt>
                <c:pt idx="944">
                  <c:v>25.603274489455291</c:v>
                </c:pt>
                <c:pt idx="945">
                  <c:v>25.60334779124182</c:v>
                </c:pt>
                <c:pt idx="946">
                  <c:v>25.603421091964069</c:v>
                </c:pt>
                <c:pt idx="947">
                  <c:v>25.603494391622093</c:v>
                </c:pt>
                <c:pt idx="948">
                  <c:v>25.603567690215883</c:v>
                </c:pt>
                <c:pt idx="949">
                  <c:v>25.603640987745422</c:v>
                </c:pt>
                <c:pt idx="950">
                  <c:v>25.603714284210771</c:v>
                </c:pt>
                <c:pt idx="951">
                  <c:v>25.603787579611893</c:v>
                </c:pt>
                <c:pt idx="952">
                  <c:v>25.603860873948854</c:v>
                </c:pt>
                <c:pt idx="953">
                  <c:v>25.603934167221613</c:v>
                </c:pt>
                <c:pt idx="954">
                  <c:v>25.604007459430211</c:v>
                </c:pt>
                <c:pt idx="955">
                  <c:v>25.604080750574632</c:v>
                </c:pt>
                <c:pt idx="956">
                  <c:v>25.604154040654908</c:v>
                </c:pt>
                <c:pt idx="957">
                  <c:v>25.604227329671044</c:v>
                </c:pt>
                <c:pt idx="958">
                  <c:v>25.604300617623068</c:v>
                </c:pt>
                <c:pt idx="959">
                  <c:v>25.604373904510954</c:v>
                </c:pt>
                <c:pt idx="960">
                  <c:v>25.604447190334739</c:v>
                </c:pt>
                <c:pt idx="961">
                  <c:v>25.604520475094422</c:v>
                </c:pt>
                <c:pt idx="962">
                  <c:v>25.604593758790024</c:v>
                </c:pt>
                <c:pt idx="963">
                  <c:v>25.604667041421557</c:v>
                </c:pt>
                <c:pt idx="964">
                  <c:v>25.604740322989006</c:v>
                </c:pt>
                <c:pt idx="965">
                  <c:v>25.604813603492417</c:v>
                </c:pt>
                <c:pt idx="966">
                  <c:v>25.604886882931787</c:v>
                </c:pt>
                <c:pt idx="967">
                  <c:v>25.604960161307112</c:v>
                </c:pt>
                <c:pt idx="968">
                  <c:v>25.60503343861841</c:v>
                </c:pt>
                <c:pt idx="969">
                  <c:v>25.605106714865705</c:v>
                </c:pt>
                <c:pt idx="970">
                  <c:v>25.605179990048999</c:v>
                </c:pt>
                <c:pt idx="971">
                  <c:v>25.605253264168308</c:v>
                </c:pt>
                <c:pt idx="972">
                  <c:v>25.605326537223622</c:v>
                </c:pt>
                <c:pt idx="973">
                  <c:v>25.605399809214987</c:v>
                </c:pt>
                <c:pt idx="974">
                  <c:v>25.605473080142382</c:v>
                </c:pt>
                <c:pt idx="975">
                  <c:v>25.605546350005834</c:v>
                </c:pt>
                <c:pt idx="976">
                  <c:v>25.605619618805342</c:v>
                </c:pt>
                <c:pt idx="977">
                  <c:v>25.605692886540922</c:v>
                </c:pt>
                <c:pt idx="978">
                  <c:v>25.605766153212596</c:v>
                </c:pt>
                <c:pt idx="979">
                  <c:v>25.605839418820363</c:v>
                </c:pt>
                <c:pt idx="980">
                  <c:v>25.605912683364235</c:v>
                </c:pt>
                <c:pt idx="981">
                  <c:v>25.605985946844218</c:v>
                </c:pt>
                <c:pt idx="982">
                  <c:v>25.606059209260327</c:v>
                </c:pt>
                <c:pt idx="983">
                  <c:v>25.606132470612579</c:v>
                </c:pt>
                <c:pt idx="984">
                  <c:v>25.606205730900982</c:v>
                </c:pt>
                <c:pt idx="985">
                  <c:v>25.606278990125531</c:v>
                </c:pt>
                <c:pt idx="986">
                  <c:v>25.606352248286253</c:v>
                </c:pt>
                <c:pt idx="987">
                  <c:v>25.606425505383164</c:v>
                </c:pt>
                <c:pt idx="988">
                  <c:v>25.606498761416244</c:v>
                </c:pt>
                <c:pt idx="989">
                  <c:v>25.606572016385549</c:v>
                </c:pt>
                <c:pt idx="990">
                  <c:v>25.606645270291057</c:v>
                </c:pt>
                <c:pt idx="991">
                  <c:v>25.606718523132777</c:v>
                </c:pt>
                <c:pt idx="992">
                  <c:v>25.60679177491075</c:v>
                </c:pt>
                <c:pt idx="993">
                  <c:v>25.606865025624966</c:v>
                </c:pt>
                <c:pt idx="994">
                  <c:v>25.606938275275425</c:v>
                </c:pt>
                <c:pt idx="995">
                  <c:v>25.607011523862155</c:v>
                </c:pt>
                <c:pt idx="996">
                  <c:v>25.607084771385164</c:v>
                </c:pt>
                <c:pt idx="997">
                  <c:v>25.607158017844444</c:v>
                </c:pt>
                <c:pt idx="998">
                  <c:v>25.607231263240028</c:v>
                </c:pt>
                <c:pt idx="999">
                  <c:v>25.607304507571925</c:v>
                </c:pt>
                <c:pt idx="1000">
                  <c:v>25.607377750840147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Calculs!$I$4:$I$1004</c:f>
              <c:numCache>
                <c:formatCode>0.00</c:formatCode>
                <c:ptCount val="1001"/>
                <c:pt idx="0">
                  <c:v>155.35373067854024</c:v>
                </c:pt>
                <c:pt idx="1">
                  <c:v>155.06134051984847</c:v>
                </c:pt>
                <c:pt idx="2">
                  <c:v>154.76972965955503</c:v>
                </c:pt>
                <c:pt idx="3">
                  <c:v>154.47889438781959</c:v>
                </c:pt>
                <c:pt idx="4">
                  <c:v>154.18883101853439</c:v>
                </c:pt>
                <c:pt idx="5">
                  <c:v>153.89953588913477</c:v>
                </c:pt>
                <c:pt idx="6">
                  <c:v>153.61100536041158</c:v>
                </c:pt>
                <c:pt idx="7">
                  <c:v>153.32323581632545</c:v>
                </c:pt>
                <c:pt idx="8">
                  <c:v>153.03622366382288</c:v>
                </c:pt>
                <c:pt idx="9">
                  <c:v>152.74996533265389</c:v>
                </c:pt>
                <c:pt idx="10">
                  <c:v>152.46445727519156</c:v>
                </c:pt>
                <c:pt idx="11">
                  <c:v>152.17969257764403</c:v>
                </c:pt>
                <c:pt idx="12">
                  <c:v>151.89566442143229</c:v>
                </c:pt>
                <c:pt idx="13">
                  <c:v>151.61236947090168</c:v>
                </c:pt>
                <c:pt idx="14">
                  <c:v>151.32980441035627</c:v>
                </c:pt>
                <c:pt idx="15">
                  <c:v>151.04796594390899</c:v>
                </c:pt>
                <c:pt idx="16">
                  <c:v>150.76685079533308</c:v>
                </c:pt>
                <c:pt idx="17">
                  <c:v>150.4864557079151</c:v>
                </c:pt>
                <c:pt idx="18">
                  <c:v>150.2067774443091</c:v>
                </c:pt>
                <c:pt idx="19">
                  <c:v>149.92781278639205</c:v>
                </c:pt>
                <c:pt idx="20">
                  <c:v>149.64955853512089</c:v>
                </c:pt>
                <c:pt idx="21">
                  <c:v>149.3720132059577</c:v>
                </c:pt>
                <c:pt idx="22">
                  <c:v>149.09517529796628</c:v>
                </c:pt>
                <c:pt idx="23">
                  <c:v>148.8190415984609</c:v>
                </c:pt>
                <c:pt idx="24">
                  <c:v>148.54360891420905</c:v>
                </c:pt>
                <c:pt idx="25">
                  <c:v>148.2688740712839</c:v>
                </c:pt>
                <c:pt idx="26">
                  <c:v>147.99483391491873</c:v>
                </c:pt>
                <c:pt idx="27">
                  <c:v>147.72148530936215</c:v>
                </c:pt>
                <c:pt idx="28">
                  <c:v>147.44882513773524</c:v>
                </c:pt>
                <c:pt idx="29">
                  <c:v>147.17685030188923</c:v>
                </c:pt>
                <c:pt idx="30">
                  <c:v>146.9055577222654</c:v>
                </c:pt>
                <c:pt idx="31">
                  <c:v>146.63494433775523</c:v>
                </c:pt>
                <c:pt idx="32">
                  <c:v>146.36500710556271</c:v>
                </c:pt>
                <c:pt idx="33">
                  <c:v>146.09574300106735</c:v>
                </c:pt>
                <c:pt idx="34">
                  <c:v>145.82714901768861</c:v>
                </c:pt>
                <c:pt idx="35">
                  <c:v>145.55922216675154</c:v>
                </c:pt>
                <c:pt idx="36">
                  <c:v>145.29195947735371</c:v>
                </c:pt>
                <c:pt idx="37">
                  <c:v>145.02535799623308</c:v>
                </c:pt>
                <c:pt idx="38">
                  <c:v>144.75941478763744</c:v>
                </c:pt>
                <c:pt idx="39">
                  <c:v>144.49412693319462</c:v>
                </c:pt>
                <c:pt idx="40">
                  <c:v>144.22949153178408</c:v>
                </c:pt>
                <c:pt idx="41">
                  <c:v>143.96550569940976</c:v>
                </c:pt>
                <c:pt idx="42">
                  <c:v>143.7021665690738</c:v>
                </c:pt>
                <c:pt idx="43">
                  <c:v>143.43947129065145</c:v>
                </c:pt>
                <c:pt idx="44">
                  <c:v>143.17741703076734</c:v>
                </c:pt>
                <c:pt idx="45">
                  <c:v>142.91600097267246</c:v>
                </c:pt>
                <c:pt idx="46">
                  <c:v>142.65522031612252</c:v>
                </c:pt>
                <c:pt idx="47">
                  <c:v>142.39507227725741</c:v>
                </c:pt>
                <c:pt idx="48">
                  <c:v>142.13555408848126</c:v>
                </c:pt>
                <c:pt idx="49">
                  <c:v>141.87666299834439</c:v>
                </c:pt>
                <c:pt idx="50">
                  <c:v>141.61839627142538</c:v>
                </c:pt>
                <c:pt idx="51">
                  <c:v>141.36075118821498</c:v>
                </c:pt>
                <c:pt idx="52">
                  <c:v>141.10372504500043</c:v>
                </c:pt>
                <c:pt idx="53">
                  <c:v>140.84731515375114</c:v>
                </c:pt>
                <c:pt idx="54">
                  <c:v>140.59151884200534</c:v>
                </c:pt>
                <c:pt idx="55">
                  <c:v>140.33633345275757</c:v>
                </c:pt>
                <c:pt idx="56">
                  <c:v>140.08175634434724</c:v>
                </c:pt>
                <c:pt idx="57">
                  <c:v>139.82778489034828</c:v>
                </c:pt>
                <c:pt idx="58">
                  <c:v>139.57441647945961</c:v>
                </c:pt>
                <c:pt idx="59">
                  <c:v>139.32164851539642</c:v>
                </c:pt>
                <c:pt idx="60">
                  <c:v>139.0694784167828</c:v>
                </c:pt>
                <c:pt idx="61">
                  <c:v>138.817903617045</c:v>
                </c:pt>
                <c:pt idx="62">
                  <c:v>138.56692156430566</c:v>
                </c:pt>
                <c:pt idx="63">
                  <c:v>138.31652972127893</c:v>
                </c:pt>
                <c:pt idx="64">
                  <c:v>138.06672556516671</c:v>
                </c:pt>
                <c:pt idx="65">
                  <c:v>137.8175065875555</c:v>
                </c:pt>
                <c:pt idx="66">
                  <c:v>137.56887029431428</c:v>
                </c:pt>
                <c:pt idx="67">
                  <c:v>137.32081420549326</c:v>
                </c:pt>
                <c:pt idx="68">
                  <c:v>137.0733358552236</c:v>
                </c:pt>
                <c:pt idx="69">
                  <c:v>136.82643279161775</c:v>
                </c:pt>
                <c:pt idx="70">
                  <c:v>136.58010257667078</c:v>
                </c:pt>
                <c:pt idx="71">
                  <c:v>136.33434278616264</c:v>
                </c:pt>
                <c:pt idx="72">
                  <c:v>136.08915100956111</c:v>
                </c:pt>
                <c:pt idx="73">
                  <c:v>135.84452484992573</c:v>
                </c:pt>
                <c:pt idx="74">
                  <c:v>135.60046192381239</c:v>
                </c:pt>
                <c:pt idx="75">
                  <c:v>135.35695986117864</c:v>
                </c:pt>
                <c:pt idx="76">
                  <c:v>135.11401630529036</c:v>
                </c:pt>
                <c:pt idx="77">
                  <c:v>134.87162891262847</c:v>
                </c:pt>
                <c:pt idx="78">
                  <c:v>134.62979535279692</c:v>
                </c:pt>
                <c:pt idx="79">
                  <c:v>134.38851330843138</c:v>
                </c:pt>
                <c:pt idx="80">
                  <c:v>134.14778047510853</c:v>
                </c:pt>
                <c:pt idx="81">
                  <c:v>133.90759456125636</c:v>
                </c:pt>
                <c:pt idx="82">
                  <c:v>133.66795328806509</c:v>
                </c:pt>
                <c:pt idx="83">
                  <c:v>133.42885438939868</c:v>
                </c:pt>
                <c:pt idx="84">
                  <c:v>133.19029561170748</c:v>
                </c:pt>
                <c:pt idx="85">
                  <c:v>132.95227471394134</c:v>
                </c:pt>
                <c:pt idx="86">
                  <c:v>132.71478946746339</c:v>
                </c:pt>
                <c:pt idx="87">
                  <c:v>132.47783765596478</c:v>
                </c:pt>
                <c:pt idx="88">
                  <c:v>132.24141707537987</c:v>
                </c:pt>
                <c:pt idx="89">
                  <c:v>132.00552553380246</c:v>
                </c:pt>
                <c:pt idx="90">
                  <c:v>131.77016085140235</c:v>
                </c:pt>
                <c:pt idx="91">
                  <c:v>131.53532086034286</c:v>
                </c:pt>
                <c:pt idx="92">
                  <c:v>131.30100340469889</c:v>
                </c:pt>
                <c:pt idx="93">
                  <c:v>131.06720634037578</c:v>
                </c:pt>
                <c:pt idx="94">
                  <c:v>130.83392753502869</c:v>
                </c:pt>
                <c:pt idx="95">
                  <c:v>130.60116486798282</c:v>
                </c:pt>
                <c:pt idx="96">
                  <c:v>130.36891623015424</c:v>
                </c:pt>
                <c:pt idx="97">
                  <c:v>130.13717952397121</c:v>
                </c:pt>
                <c:pt idx="98">
                  <c:v>129.9059526632964</c:v>
                </c:pt>
                <c:pt idx="99">
                  <c:v>129.6752335733496</c:v>
                </c:pt>
                <c:pt idx="100">
                  <c:v>129.44502019063106</c:v>
                </c:pt>
                <c:pt idx="101">
                  <c:v>127.14816832029723</c:v>
                </c:pt>
                <c:pt idx="102">
                  <c:v>124.90104066086714</c:v>
                </c:pt>
                <c:pt idx="103">
                  <c:v>122.70165899065802</c:v>
                </c:pt>
                <c:pt idx="104">
                  <c:v>120.54814946090673</c:v>
                </c:pt>
                <c:pt idx="105">
                  <c:v>118.43873586672464</c:v>
                </c:pt>
                <c:pt idx="106">
                  <c:v>116.37173344447527</c:v>
                </c:pt>
                <c:pt idx="107">
                  <c:v>114.34554314876956</c:v>
                </c:pt>
                <c:pt idx="108">
                  <c:v>112.35864636704704</c:v>
                </c:pt>
                <c:pt idx="109">
                  <c:v>110.40960003394868</c:v>
                </c:pt>
                <c:pt idx="110">
                  <c:v>108.49703211145625</c:v>
                </c:pt>
                <c:pt idx="111">
                  <c:v>106.61963740412872</c:v>
                </c:pt>
                <c:pt idx="112">
                  <c:v>104.77617368176188</c:v>
                </c:pt>
                <c:pt idx="113">
                  <c:v>102.96545808447347</c:v>
                </c:pt>
                <c:pt idx="114">
                  <c:v>101.1863637876145</c:v>
                </c:pt>
                <c:pt idx="115">
                  <c:v>99.437816906054977</c:v>
                </c:pt>
                <c:pt idx="116">
                  <c:v>97.718793619326476</c:v>
                </c:pt>
                <c:pt idx="117">
                  <c:v>96.028317500840799</c:v>
                </c:pt>
                <c:pt idx="118">
                  <c:v>94.365457035973733</c:v>
                </c:pt>
                <c:pt idx="119">
                  <c:v>92.729323315219347</c:v>
                </c:pt>
                <c:pt idx="120">
                  <c:v>91.1190678899044</c:v>
                </c:pt>
                <c:pt idx="121">
                  <c:v>89.533880779116899</c:v>
                </c:pt>
                <c:pt idx="122">
                  <c:v>87.972988617563487</c:v>
                </c:pt>
                <c:pt idx="123">
                  <c:v>86.435652935036117</c:v>
                </c:pt>
                <c:pt idx="124">
                  <c:v>84.921168559054379</c:v>
                </c:pt>
                <c:pt idx="125">
                  <c:v>83.428862133059951</c:v>
                </c:pt>
                <c:pt idx="126">
                  <c:v>81.958090743288054</c:v>
                </c:pt>
                <c:pt idx="127">
                  <c:v>80.508240648130922</c:v>
                </c:pt>
                <c:pt idx="128">
                  <c:v>79.078726104449501</c:v>
                </c:pt>
                <c:pt idx="129">
                  <c:v>77.668988285887281</c:v>
                </c:pt>
                <c:pt idx="130">
                  <c:v>76.278494288800175</c:v>
                </c:pt>
                <c:pt idx="131">
                  <c:v>74.906736221944385</c:v>
                </c:pt>
                <c:pt idx="132">
                  <c:v>73.553230376564244</c:v>
                </c:pt>
                <c:pt idx="133">
                  <c:v>72.217516473999979</c:v>
                </c:pt>
                <c:pt idx="134">
                  <c:v>70.899156988393585</c:v>
                </c:pt>
                <c:pt idx="135">
                  <c:v>69.597736542515634</c:v>
                </c:pt>
                <c:pt idx="136">
                  <c:v>68.312861375168296</c:v>
                </c:pt>
                <c:pt idx="137">
                  <c:v>67.044158879046122</c:v>
                </c:pt>
                <c:pt idx="138">
                  <c:v>65.79127720835686</c:v>
                </c:pt>
                <c:pt idx="139">
                  <c:v>64.55388495592581</c:v>
                </c:pt>
                <c:pt idx="140">
                  <c:v>63.331670899929307</c:v>
                </c:pt>
                <c:pt idx="141">
                  <c:v>62.124343820830887</c:v>
                </c:pt>
                <c:pt idx="142">
                  <c:v>60.931632389528353</c:v>
                </c:pt>
                <c:pt idx="143">
                  <c:v>59.753285128165338</c:v>
                </c:pt>
                <c:pt idx="144">
                  <c:v>58.589070445517557</c:v>
                </c:pt>
                <c:pt idx="145">
                  <c:v>57.438776749334544</c:v>
                </c:pt>
                <c:pt idx="146">
                  <c:v>56.302212638502716</c:v>
                </c:pt>
                <c:pt idx="147">
                  <c:v>55.179207178395387</c:v>
                </c:pt>
                <c:pt idx="148">
                  <c:v>54.069610263289547</c:v>
                </c:pt>
                <c:pt idx="149">
                  <c:v>52.973293070255458</c:v>
                </c:pt>
                <c:pt idx="150">
                  <c:v>51.890148609459743</c:v>
                </c:pt>
                <c:pt idx="151">
                  <c:v>50.820092376360101</c:v>
                </c:pt>
                <c:pt idx="152">
                  <c:v>49.763063111800534</c:v>
                </c:pt>
                <c:pt idx="153">
                  <c:v>48.719023676528408</c:v>
                </c:pt>
                <c:pt idx="154">
                  <c:v>47.687962047130554</c:v>
                </c:pt>
                <c:pt idx="155">
                  <c:v>46.669892440802592</c:v>
                </c:pt>
                <c:pt idx="156">
                  <c:v>45.664856576691889</c:v>
                </c:pt>
                <c:pt idx="157">
                  <c:v>44.67292508175035</c:v>
                </c:pt>
                <c:pt idx="158">
                  <c:v>43.694199049045281</c:v>
                </c:pt>
                <c:pt idx="159">
                  <c:v>42.728811756238628</c:v>
                </c:pt>
                <c:pt idx="160">
                  <c:v>41.776930551370505</c:v>
                </c:pt>
                <c:pt idx="161">
                  <c:v>40.838758912066019</c:v>
                </c:pt>
                <c:pt idx="162">
                  <c:v>39.914538682690534</c:v>
                </c:pt>
                <c:pt idx="163">
                  <c:v>39.004552491643771</c:v>
                </c:pt>
                <c:pt idx="164">
                  <c:v>38.10912634770709</c:v>
                </c:pt>
                <c:pt idx="165">
                  <c:v>37.228632409899845</c:v>
                </c:pt>
                <c:pt idx="166">
                  <c:v>36.363491919375328</c:v>
                </c:pt>
                <c:pt idx="167">
                  <c:v>35.514178274162788</c:v>
                </c:pt>
                <c:pt idx="168">
                  <c:v>34.681220217664809</c:v>
                </c:pt>
                <c:pt idx="169">
                  <c:v>33.865205099335128</c:v>
                </c:pt>
                <c:pt idx="170">
                  <c:v>33.066782150457954</c:v>
                </c:pt>
                <c:pt idx="171">
                  <c:v>32.286665698998924</c:v>
                </c:pt>
                <c:pt idx="172">
                  <c:v>31.525638224725114</c:v>
                </c:pt>
                <c:pt idx="173">
                  <c:v>30.784553128946346</c:v>
                </c:pt>
                <c:pt idx="174">
                  <c:v>30.064337062278511</c:v>
                </c:pt>
                <c:pt idx="175">
                  <c:v>29.365991619094043</c:v>
                </c:pt>
                <c:pt idx="176">
                  <c:v>28.690594169649469</c:v>
                </c:pt>
                <c:pt idx="177">
                  <c:v>28.039297561842233</c:v>
                </c:pt>
                <c:pt idx="178">
                  <c:v>27.413328386687304</c:v>
                </c:pt>
                <c:pt idx="179">
                  <c:v>26.813983468648193</c:v>
                </c:pt>
                <c:pt idx="180">
                  <c:v>26.242624219005528</c:v>
                </c:pt>
                <c:pt idx="181">
                  <c:v>25.700668484022085</c:v>
                </c:pt>
                <c:pt idx="182">
                  <c:v>25.189579537545868</c:v>
                </c:pt>
                <c:pt idx="183">
                  <c:v>24.710851918408657</c:v>
                </c:pt>
                <c:pt idx="184">
                  <c:v>24.26599390483414</c:v>
                </c:pt>
                <c:pt idx="185">
                  <c:v>23.856506557658605</c:v>
                </c:pt>
                <c:pt idx="186">
                  <c:v>23.483859454368496</c:v>
                </c:pt>
                <c:pt idx="187">
                  <c:v>23.149463473641923</c:v>
                </c:pt>
                <c:pt idx="188">
                  <c:v>22.854641263932017</c:v>
                </c:pt>
                <c:pt idx="189">
                  <c:v>22.60059631874503</c:v>
                </c:pt>
                <c:pt idx="190">
                  <c:v>22.388381855306921</c:v>
                </c:pt>
                <c:pt idx="191">
                  <c:v>22.218870914908223</c:v>
                </c:pt>
                <c:pt idx="192">
                  <c:v>22.092729232937252</c:v>
                </c:pt>
                <c:pt idx="193">
                  <c:v>22.010392430088363</c:v>
                </c:pt>
                <c:pt idx="194">
                  <c:v>21.972048932159367</c:v>
                </c:pt>
                <c:pt idx="195">
                  <c:v>21.977629732841692</c:v>
                </c:pt>
                <c:pt idx="196">
                  <c:v>22.026805693983597</c:v>
                </c:pt>
                <c:pt idx="197">
                  <c:v>22.11899257492745</c:v>
                </c:pt>
                <c:pt idx="198">
                  <c:v>22.253363455819471</c:v>
                </c:pt>
                <c:pt idx="199">
                  <c:v>22.42886773291918</c:v>
                </c:pt>
                <c:pt idx="200">
                  <c:v>22.644255473210105</c:v>
                </c:pt>
                <c:pt idx="201">
                  <c:v>22.898105660060985</c:v>
                </c:pt>
                <c:pt idx="202">
                  <c:v>23.188856757477634</c:v>
                </c:pt>
                <c:pt idx="203">
                  <c:v>23.514838060720578</c:v>
                </c:pt>
                <c:pt idx="204">
                  <c:v>23.874300460283479</c:v>
                </c:pt>
                <c:pt idx="205">
                  <c:v>24.265445487789538</c:v>
                </c:pt>
                <c:pt idx="206">
                  <c:v>24.686451796446242</c:v>
                </c:pt>
                <c:pt idx="207">
                  <c:v>25.135498519041736</c:v>
                </c:pt>
                <c:pt idx="208">
                  <c:v>25.610785214755786</c:v>
                </c:pt>
                <c:pt idx="209">
                  <c:v>26.110548343748512</c:v>
                </c:pt>
                <c:pt idx="210">
                  <c:v>26.633074386491938</c:v>
                </c:pt>
                <c:pt idx="211">
                  <c:v>27.176709851801782</c:v>
                </c:pt>
                <c:pt idx="212">
                  <c:v>27.739868497667604</c:v>
                </c:pt>
                <c:pt idx="213">
                  <c:v>28.321036129620023</c:v>
                </c:pt>
                <c:pt idx="214">
                  <c:v>28.918773351150865</c:v>
                </c:pt>
                <c:pt idx="215">
                  <c:v>29.531716628159668</c:v>
                </c:pt>
                <c:pt idx="216">
                  <c:v>30.15857800213664</c:v>
                </c:pt>
                <c:pt idx="217">
                  <c:v>30.798143751048464</c:v>
                </c:pt>
                <c:pt idx="218">
                  <c:v>31.449272257453728</c:v>
                </c:pt>
                <c:pt idx="219">
                  <c:v>32.110891303666143</c:v>
                </c:pt>
                <c:pt idx="220">
                  <c:v>32.781994976081293</c:v>
                </c:pt>
                <c:pt idx="221">
                  <c:v>33.461640326445249</c:v>
                </c:pt>
                <c:pt idx="222">
                  <c:v>34.148943907548208</c:v>
                </c:pt>
                <c:pt idx="223">
                  <c:v>34.84307827476902</c:v>
                </c:pt>
                <c:pt idx="224">
                  <c:v>35.5432685229569</c:v>
                </c:pt>
                <c:pt idx="225">
                  <c:v>36.248788910003348</c:v>
                </c:pt>
                <c:pt idx="226">
                  <c:v>36.95895960372021</c:v>
                </c:pt>
                <c:pt idx="227">
                  <c:v>37.673143576850407</c:v>
                </c:pt>
                <c:pt idx="228">
                  <c:v>38.390743665754684</c:v>
                </c:pt>
                <c:pt idx="229">
                  <c:v>39.111199801124904</c:v>
                </c:pt>
                <c:pt idx="230">
                  <c:v>39.833986413600698</c:v>
                </c:pt>
                <c:pt idx="231">
                  <c:v>40.558610013086167</c:v>
                </c:pt>
                <c:pt idx="232">
                  <c:v>41.284606937598745</c:v>
                </c:pt>
                <c:pt idx="233">
                  <c:v>42.011541265400325</c:v>
                </c:pt>
                <c:pt idx="234">
                  <c:v>42.739002882768531</c:v>
                </c:pt>
                <c:pt idx="235">
                  <c:v>43.466605698905695</c:v>
                </c:pt>
                <c:pt idx="236">
                  <c:v>44.193985999027831</c:v>
                </c:pt>
                <c:pt idx="237">
                  <c:v>44.920800926523796</c:v>
                </c:pt>
                <c:pt idx="238">
                  <c:v>45.646727085144931</c:v>
                </c:pt>
                <c:pt idx="239">
                  <c:v>46.37145925241537</c:v>
                </c:pt>
                <c:pt idx="240">
                  <c:v>47.094709195792689</c:v>
                </c:pt>
                <c:pt idx="241">
                  <c:v>47.816204583520992</c:v>
                </c:pt>
                <c:pt idx="242">
                  <c:v>48.535687982573783</c:v>
                </c:pt>
                <c:pt idx="243">
                  <c:v>49.252915936561955</c:v>
                </c:pt>
                <c:pt idx="244">
                  <c:v>49.967658116965616</c:v>
                </c:pt>
                <c:pt idx="245">
                  <c:v>50.679696541526596</c:v>
                </c:pt>
                <c:pt idx="246">
                  <c:v>51.388824854102729</c:v>
                </c:pt>
                <c:pt idx="247">
                  <c:v>52.094847660730117</c:v>
                </c:pt>
                <c:pt idx="248">
                  <c:v>52.797579917061697</c:v>
                </c:pt>
                <c:pt idx="249">
                  <c:v>53.496846362747689</c:v>
                </c:pt>
                <c:pt idx="250">
                  <c:v>54.192480998695082</c:v>
                </c:pt>
                <c:pt idx="251">
                  <c:v>54.884326603488567</c:v>
                </c:pt>
                <c:pt idx="252">
                  <c:v>55.572234285575497</c:v>
                </c:pt>
                <c:pt idx="253">
                  <c:v>56.25606306811251</c:v>
                </c:pt>
                <c:pt idx="254">
                  <c:v>56.935679503643271</c:v>
                </c:pt>
                <c:pt idx="255">
                  <c:v>57.610957316026109</c:v>
                </c:pt>
                <c:pt idx="256">
                  <c:v>58.281777067259156</c:v>
                </c:pt>
                <c:pt idx="257">
                  <c:v>58.94802584705922</c:v>
                </c:pt>
                <c:pt idx="258">
                  <c:v>59.609596983242142</c:v>
                </c:pt>
                <c:pt idx="259">
                  <c:v>60.266389771126377</c:v>
                </c:pt>
                <c:pt idx="260">
                  <c:v>60.91830922034071</c:v>
                </c:pt>
                <c:pt idx="261">
                  <c:v>61.565265817561858</c:v>
                </c:pt>
                <c:pt idx="262">
                  <c:v>62.207175303839598</c:v>
                </c:pt>
                <c:pt idx="263">
                  <c:v>62.843958465287393</c:v>
                </c:pt>
                <c:pt idx="264">
                  <c:v>63.475540936025624</c:v>
                </c:pt>
                <c:pt idx="265">
                  <c:v>64.101853012364231</c:v>
                </c:pt>
                <c:pt idx="266">
                  <c:v>64.722829477302028</c:v>
                </c:pt>
                <c:pt idx="267">
                  <c:v>65.338409434502438</c:v>
                </c:pt>
                <c:pt idx="268">
                  <c:v>65.948536150980232</c:v>
                </c:pt>
                <c:pt idx="269">
                  <c:v>66.553156907802318</c:v>
                </c:pt>
                <c:pt idx="270">
                  <c:v>67.152222858167278</c:v>
                </c:pt>
                <c:pt idx="271">
                  <c:v>67.7456888922855</c:v>
                </c:pt>
                <c:pt idx="272">
                  <c:v>68.333513508532349</c:v>
                </c:pt>
                <c:pt idx="273">
                  <c:v>68.915658690394565</c:v>
                </c:pt>
                <c:pt idx="274">
                  <c:v>69.492089788771793</c:v>
                </c:pt>
                <c:pt idx="275">
                  <c:v>70.062775409234732</c:v>
                </c:pt>
                <c:pt idx="276">
                  <c:v>70.627687303876115</c:v>
                </c:pt>
                <c:pt idx="277">
                  <c:v>71.186800267423536</c:v>
                </c:pt>
                <c:pt idx="278">
                  <c:v>71.740092037311754</c:v>
                </c:pt>
                <c:pt idx="279">
                  <c:v>72.287543197439746</c:v>
                </c:pt>
                <c:pt idx="280">
                  <c:v>72.82913708536114</c:v>
                </c:pt>
                <c:pt idx="281">
                  <c:v>73.364859702679666</c:v>
                </c:pt>
                <c:pt idx="282">
                  <c:v>73.894699628440989</c:v>
                </c:pt>
                <c:pt idx="283">
                  <c:v>74.418647935331094</c:v>
                </c:pt>
                <c:pt idx="284">
                  <c:v>74.936698108507684</c:v>
                </c:pt>
                <c:pt idx="285">
                  <c:v>75.448845966907086</c:v>
                </c:pt>
                <c:pt idx="286">
                  <c:v>75.955089586882309</c:v>
                </c:pt>
                <c:pt idx="287">
                  <c:v>76.455429228041268</c:v>
                </c:pt>
                <c:pt idx="288">
                  <c:v>76.949867261165423</c:v>
                </c:pt>
                <c:pt idx="289">
                  <c:v>77.438408098099757</c:v>
                </c:pt>
                <c:pt idx="290">
                  <c:v>77.921058123514513</c:v>
                </c:pt>
                <c:pt idx="291">
                  <c:v>78.397825628447947</c:v>
                </c:pt>
                <c:pt idx="292">
                  <c:v>78.868720745547449</c:v>
                </c:pt>
                <c:pt idx="293">
                  <c:v>79.333755385933202</c:v>
                </c:pt>
                <c:pt idx="294">
                  <c:v>79.792943177615726</c:v>
                </c:pt>
                <c:pt idx="295">
                  <c:v>80.246299405404031</c:v>
                </c:pt>
                <c:pt idx="296">
                  <c:v>80.693840952247015</c:v>
                </c:pt>
                <c:pt idx="297">
                  <c:v>81.135586241955494</c:v>
                </c:pt>
                <c:pt idx="298">
                  <c:v>81.571555183256535</c:v>
                </c:pt>
                <c:pt idx="299">
                  <c:v>82.001769115136341</c:v>
                </c:pt>
                <c:pt idx="300">
                  <c:v>82.426250753430963</c:v>
                </c:pt>
                <c:pt idx="301">
                  <c:v>82.845024138627835</c:v>
                </c:pt>
                <c:pt idx="302">
                  <c:v>83.258114584844336</c:v>
                </c:pt>
                <c:pt idx="303">
                  <c:v>83.665548629951644</c:v>
                </c:pt>
                <c:pt idx="304">
                  <c:v>84.067353986814979</c:v>
                </c:pt>
                <c:pt idx="305">
                  <c:v>84.463559495623969</c:v>
                </c:pt>
                <c:pt idx="306">
                  <c:v>84.854195077287784</c:v>
                </c:pt>
                <c:pt idx="307">
                  <c:v>85.239291687872523</c:v>
                </c:pt>
                <c:pt idx="308">
                  <c:v>85.618881274059262</c:v>
                </c:pt>
                <c:pt idx="309">
                  <c:v>85.992996729602893</c:v>
                </c:pt>
                <c:pt idx="310">
                  <c:v>86.361671852772986</c:v>
                </c:pt>
                <c:pt idx="311">
                  <c:v>86.724941304759312</c:v>
                </c:pt>
                <c:pt idx="312">
                  <c:v>87.082840569025194</c:v>
                </c:pt>
                <c:pt idx="313">
                  <c:v>87.435405911593264</c:v>
                </c:pt>
                <c:pt idx="314">
                  <c:v>87.782674342248598</c:v>
                </c:pt>
                <c:pt idx="315">
                  <c:v>88.124683576645182</c:v>
                </c:pt>
                <c:pt idx="316">
                  <c:v>88.461471999301907</c:v>
                </c:pt>
                <c:pt idx="317">
                  <c:v>88.793078627475239</c:v>
                </c:pt>
                <c:pt idx="318">
                  <c:v>89.119543075895834</c:v>
                </c:pt>
                <c:pt idx="319">
                  <c:v>89.440905522356928</c:v>
                </c:pt>
                <c:pt idx="320">
                  <c:v>89.757206674142651</c:v>
                </c:pt>
                <c:pt idx="321">
                  <c:v>90.068487735284577</c:v>
                </c:pt>
                <c:pt idx="322">
                  <c:v>90.374790374635467</c:v>
                </c:pt>
                <c:pt idx="323">
                  <c:v>90.676156694748528</c:v>
                </c:pt>
                <c:pt idx="324">
                  <c:v>90.972629201551896</c:v>
                </c:pt>
                <c:pt idx="325">
                  <c:v>91.264250774806897</c:v>
                </c:pt>
                <c:pt idx="326">
                  <c:v>91.551064639339884</c:v>
                </c:pt>
                <c:pt idx="327">
                  <c:v>91.833114337036662</c:v>
                </c:pt>
                <c:pt idx="328">
                  <c:v>92.110443699589084</c:v>
                </c:pt>
                <c:pt idx="329">
                  <c:v>92.383096821983457</c:v>
                </c:pt>
                <c:pt idx="330">
                  <c:v>92.651118036719907</c:v>
                </c:pt>
                <c:pt idx="331">
                  <c:v>92.914551888752712</c:v>
                </c:pt>
                <c:pt idx="332">
                  <c:v>93.173443111140813</c:v>
                </c:pt>
                <c:pt idx="333">
                  <c:v>93.427836601398369</c:v>
                </c:pt>
                <c:pt idx="334">
                  <c:v>93.677777398534488</c:v>
                </c:pt>
                <c:pt idx="335">
                  <c:v>93.923310660772287</c:v>
                </c:pt>
                <c:pt idx="336">
                  <c:v>94.164481643936313</c:v>
                </c:pt>
                <c:pt idx="337">
                  <c:v>94.401335680498207</c:v>
                </c:pt>
                <c:pt idx="338">
                  <c:v>94.633918159269783</c:v>
                </c:pt>
                <c:pt idx="339">
                  <c:v>94.862274505733524</c:v>
                </c:pt>
                <c:pt idx="340">
                  <c:v>95.086450162999455</c:v>
                </c:pt>
                <c:pt idx="341">
                  <c:v>95.306490573378198</c:v>
                </c:pt>
                <c:pt idx="342">
                  <c:v>95.522441160559723</c:v>
                </c:pt>
                <c:pt idx="343">
                  <c:v>95.73434731238693</c:v>
                </c:pt>
                <c:pt idx="344">
                  <c:v>95.942254364213852</c:v>
                </c:pt>
                <c:pt idx="345">
                  <c:v>96.146207582837803</c:v>
                </c:pt>
                <c:pt idx="346">
                  <c:v>96.346252150994999</c:v>
                </c:pt>
                <c:pt idx="347">
                  <c:v>96.542433152408847</c:v>
                </c:pt>
                <c:pt idx="348">
                  <c:v>96.734795557380892</c:v>
                </c:pt>
                <c:pt idx="349">
                  <c:v>96.923384208913475</c:v>
                </c:pt>
                <c:pt idx="350">
                  <c:v>97.108243809353766</c:v>
                </c:pt>
                <c:pt idx="351">
                  <c:v>97.289418907548907</c:v>
                </c:pt>
                <c:pt idx="352">
                  <c:v>97.466953886501514</c:v>
                </c:pt>
                <c:pt idx="353">
                  <c:v>97.640892951515539</c:v>
                </c:pt>
                <c:pt idx="354">
                  <c:v>97.811280118821756</c:v>
                </c:pt>
                <c:pt idx="355">
                  <c:v>97.978159204673048</c:v>
                </c:pt>
                <c:pt idx="356">
                  <c:v>98.14157381489882</c:v>
                </c:pt>
                <c:pt idx="357">
                  <c:v>98.30156733490881</c:v>
                </c:pt>
                <c:pt idx="358">
                  <c:v>98.458182920135698</c:v>
                </c:pt>
                <c:pt idx="359">
                  <c:v>98.611463486907098</c:v>
                </c:pt>
                <c:pt idx="360">
                  <c:v>98.761451703736327</c:v>
                </c:pt>
                <c:pt idx="361">
                  <c:v>98.908189983022709</c:v>
                </c:pt>
                <c:pt idx="362">
                  <c:v>99.051720473151008</c:v>
                </c:pt>
                <c:pt idx="363">
                  <c:v>99.192085050980879</c:v>
                </c:pt>
                <c:pt idx="364">
                  <c:v>99.329325314716229</c:v>
                </c:pt>
                <c:pt idx="365">
                  <c:v>99.463482577145356</c:v>
                </c:pt>
                <c:pt idx="366">
                  <c:v>99.594597859242171</c:v>
                </c:pt>
                <c:pt idx="367">
                  <c:v>99.722711884119477</c:v>
                </c:pt>
                <c:pt idx="368">
                  <c:v>99.847865071324748</c:v>
                </c:pt>
                <c:pt idx="369">
                  <c:v>99.970097531469719</c:v>
                </c:pt>
                <c:pt idx="370">
                  <c:v>100.0894490611845</c:v>
                </c:pt>
                <c:pt idx="371">
                  <c:v>100.20595913838756</c:v>
                </c:pt>
                <c:pt idx="372">
                  <c:v>100.31966691786266</c:v>
                </c:pt>
                <c:pt idx="373">
                  <c:v>100.43061122713426</c:v>
                </c:pt>
                <c:pt idx="374">
                  <c:v>100.53883056263302</c:v>
                </c:pt>
                <c:pt idx="375">
                  <c:v>100.64436308614253</c:v>
                </c:pt>
                <c:pt idx="376">
                  <c:v>100.74724662151975</c:v>
                </c:pt>
                <c:pt idx="377">
                  <c:v>100.84751865168036</c:v>
                </c:pt>
                <c:pt idx="378">
                  <c:v>100.94521631584171</c:v>
                </c:pt>
                <c:pt idx="379">
                  <c:v>100.9453114477421</c:v>
                </c:pt>
                <c:pt idx="380">
                  <c:v>100.9454065771461</c:v>
                </c:pt>
                <c:pt idx="381">
                  <c:v>100.94550170405377</c:v>
                </c:pt>
                <c:pt idx="382">
                  <c:v>100.9455968284651</c:v>
                </c:pt>
                <c:pt idx="383">
                  <c:v>100.94569195038014</c:v>
                </c:pt>
                <c:pt idx="384">
                  <c:v>100.94578706979895</c:v>
                </c:pt>
                <c:pt idx="385">
                  <c:v>100.94588218672155</c:v>
                </c:pt>
                <c:pt idx="386">
                  <c:v>100.94597730114796</c:v>
                </c:pt>
                <c:pt idx="387">
                  <c:v>100.94607241307824</c:v>
                </c:pt>
                <c:pt idx="388">
                  <c:v>100.94616752251241</c:v>
                </c:pt>
                <c:pt idx="389">
                  <c:v>100.94626262945053</c:v>
                </c:pt>
                <c:pt idx="390">
                  <c:v>100.94635773389261</c:v>
                </c:pt>
                <c:pt idx="391">
                  <c:v>100.94645283583868</c:v>
                </c:pt>
                <c:pt idx="392">
                  <c:v>100.94654793528881</c:v>
                </c:pt>
                <c:pt idx="393">
                  <c:v>100.94664303224302</c:v>
                </c:pt>
                <c:pt idx="394">
                  <c:v>100.94673812670133</c:v>
                </c:pt>
                <c:pt idx="395">
                  <c:v>100.9468332186638</c:v>
                </c:pt>
                <c:pt idx="396">
                  <c:v>100.94692830813045</c:v>
                </c:pt>
                <c:pt idx="397">
                  <c:v>100.94702339510133</c:v>
                </c:pt>
                <c:pt idx="398">
                  <c:v>100.94711847957645</c:v>
                </c:pt>
                <c:pt idx="399">
                  <c:v>100.94721356155587</c:v>
                </c:pt>
                <c:pt idx="400">
                  <c:v>100.9473086410396</c:v>
                </c:pt>
                <c:pt idx="401">
                  <c:v>100.94740371802773</c:v>
                </c:pt>
                <c:pt idx="402">
                  <c:v>100.94749879252022</c:v>
                </c:pt>
                <c:pt idx="403">
                  <c:v>100.94759386451716</c:v>
                </c:pt>
                <c:pt idx="404">
                  <c:v>100.94768893401857</c:v>
                </c:pt>
                <c:pt idx="405">
                  <c:v>100.94778400102447</c:v>
                </c:pt>
                <c:pt idx="406">
                  <c:v>100.94787906553493</c:v>
                </c:pt>
                <c:pt idx="407">
                  <c:v>100.94797412754998</c:v>
                </c:pt>
                <c:pt idx="408">
                  <c:v>100.94806918706963</c:v>
                </c:pt>
                <c:pt idx="409">
                  <c:v>100.94816424409393</c:v>
                </c:pt>
                <c:pt idx="410">
                  <c:v>100.9482592986229</c:v>
                </c:pt>
                <c:pt idx="411">
                  <c:v>100.94835435065661</c:v>
                </c:pt>
                <c:pt idx="412">
                  <c:v>100.94844940019507</c:v>
                </c:pt>
                <c:pt idx="413">
                  <c:v>100.94854444723832</c:v>
                </c:pt>
                <c:pt idx="414">
                  <c:v>100.94863949178639</c:v>
                </c:pt>
                <c:pt idx="415">
                  <c:v>100.94873453383936</c:v>
                </c:pt>
                <c:pt idx="416">
                  <c:v>100.94882957339719</c:v>
                </c:pt>
                <c:pt idx="417">
                  <c:v>100.94892461045998</c:v>
                </c:pt>
                <c:pt idx="418">
                  <c:v>100.94901964502773</c:v>
                </c:pt>
                <c:pt idx="419">
                  <c:v>100.94911467710048</c:v>
                </c:pt>
                <c:pt idx="420">
                  <c:v>100.94920970667829</c:v>
                </c:pt>
                <c:pt idx="421">
                  <c:v>100.94930473376117</c:v>
                </c:pt>
                <c:pt idx="422">
                  <c:v>100.94939975834917</c:v>
                </c:pt>
                <c:pt idx="423">
                  <c:v>100.94949478044232</c:v>
                </c:pt>
                <c:pt idx="424">
                  <c:v>100.94958980004066</c:v>
                </c:pt>
                <c:pt idx="425">
                  <c:v>100.94968481714422</c:v>
                </c:pt>
                <c:pt idx="426">
                  <c:v>100.94977983175303</c:v>
                </c:pt>
                <c:pt idx="427">
                  <c:v>100.94987484386714</c:v>
                </c:pt>
                <c:pt idx="428">
                  <c:v>100.94996985348658</c:v>
                </c:pt>
                <c:pt idx="429">
                  <c:v>100.95006486061139</c:v>
                </c:pt>
                <c:pt idx="430">
                  <c:v>100.9501598652416</c:v>
                </c:pt>
                <c:pt idx="431">
                  <c:v>100.95025486737725</c:v>
                </c:pt>
                <c:pt idx="432">
                  <c:v>100.95034986701836</c:v>
                </c:pt>
                <c:pt idx="433">
                  <c:v>100.95044486416501</c:v>
                </c:pt>
                <c:pt idx="434">
                  <c:v>100.95053985881717</c:v>
                </c:pt>
                <c:pt idx="435">
                  <c:v>100.95063485097494</c:v>
                </c:pt>
                <c:pt idx="436">
                  <c:v>100.9507298406383</c:v>
                </c:pt>
                <c:pt idx="437">
                  <c:v>100.95082482780732</c:v>
                </c:pt>
                <c:pt idx="438">
                  <c:v>100.95091981248203</c:v>
                </c:pt>
                <c:pt idx="439">
                  <c:v>100.95101479466247</c:v>
                </c:pt>
                <c:pt idx="440">
                  <c:v>100.95110977434868</c:v>
                </c:pt>
                <c:pt idx="441">
                  <c:v>100.95120475154066</c:v>
                </c:pt>
                <c:pt idx="442">
                  <c:v>100.95129972623846</c:v>
                </c:pt>
                <c:pt idx="443">
                  <c:v>100.95139469844214</c:v>
                </c:pt>
                <c:pt idx="444">
                  <c:v>100.95148966815175</c:v>
                </c:pt>
                <c:pt idx="445">
                  <c:v>100.95158463536727</c:v>
                </c:pt>
                <c:pt idx="446">
                  <c:v>100.95167960008878</c:v>
                </c:pt>
                <c:pt idx="447">
                  <c:v>100.95177456231629</c:v>
                </c:pt>
                <c:pt idx="448">
                  <c:v>100.95186952204985</c:v>
                </c:pt>
                <c:pt idx="449">
                  <c:v>100.9519644792895</c:v>
                </c:pt>
                <c:pt idx="450">
                  <c:v>100.95205943403525</c:v>
                </c:pt>
                <c:pt idx="451">
                  <c:v>100.95215438628716</c:v>
                </c:pt>
                <c:pt idx="452">
                  <c:v>100.95224933604527</c:v>
                </c:pt>
                <c:pt idx="453">
                  <c:v>100.9523442833096</c:v>
                </c:pt>
                <c:pt idx="454">
                  <c:v>100.95243922808018</c:v>
                </c:pt>
                <c:pt idx="455">
                  <c:v>100.95253417035705</c:v>
                </c:pt>
                <c:pt idx="456">
                  <c:v>100.95262911014026</c:v>
                </c:pt>
                <c:pt idx="457">
                  <c:v>100.95272404742984</c:v>
                </c:pt>
                <c:pt idx="458">
                  <c:v>100.95281898222582</c:v>
                </c:pt>
                <c:pt idx="459">
                  <c:v>100.95291391452825</c:v>
                </c:pt>
                <c:pt idx="460">
                  <c:v>100.95300884433716</c:v>
                </c:pt>
                <c:pt idx="461">
                  <c:v>100.95310377165256</c:v>
                </c:pt>
                <c:pt idx="462">
                  <c:v>100.95319869647452</c:v>
                </c:pt>
                <c:pt idx="463">
                  <c:v>100.95329361880307</c:v>
                </c:pt>
                <c:pt idx="464">
                  <c:v>100.95338853863822</c:v>
                </c:pt>
                <c:pt idx="465">
                  <c:v>100.95348345598003</c:v>
                </c:pt>
                <c:pt idx="466">
                  <c:v>100.95357837082855</c:v>
                </c:pt>
                <c:pt idx="467">
                  <c:v>100.95367328318376</c:v>
                </c:pt>
                <c:pt idx="468">
                  <c:v>100.95376819304576</c:v>
                </c:pt>
                <c:pt idx="469">
                  <c:v>100.95386310041457</c:v>
                </c:pt>
                <c:pt idx="470">
                  <c:v>100.95395800529019</c:v>
                </c:pt>
                <c:pt idx="471">
                  <c:v>100.95405290767268</c:v>
                </c:pt>
                <c:pt idx="472">
                  <c:v>100.95414780756208</c:v>
                </c:pt>
                <c:pt idx="473">
                  <c:v>100.9542427049584</c:v>
                </c:pt>
                <c:pt idx="474">
                  <c:v>100.95433759986173</c:v>
                </c:pt>
                <c:pt idx="475">
                  <c:v>100.95443249227205</c:v>
                </c:pt>
                <c:pt idx="476">
                  <c:v>100.95452738218943</c:v>
                </c:pt>
                <c:pt idx="477">
                  <c:v>100.95462226961389</c:v>
                </c:pt>
                <c:pt idx="478">
                  <c:v>100.95471715454546</c:v>
                </c:pt>
                <c:pt idx="479">
                  <c:v>100.95481203698421</c:v>
                </c:pt>
                <c:pt idx="480">
                  <c:v>100.95490691693014</c:v>
                </c:pt>
                <c:pt idx="481">
                  <c:v>100.95500179438328</c:v>
                </c:pt>
                <c:pt idx="482">
                  <c:v>100.95509666934369</c:v>
                </c:pt>
                <c:pt idx="483">
                  <c:v>100.9551915418114</c:v>
                </c:pt>
                <c:pt idx="484">
                  <c:v>100.95528641178646</c:v>
                </c:pt>
                <c:pt idx="485">
                  <c:v>100.95538127926886</c:v>
                </c:pt>
                <c:pt idx="486">
                  <c:v>100.9554761442587</c:v>
                </c:pt>
                <c:pt idx="487">
                  <c:v>100.95557100675597</c:v>
                </c:pt>
                <c:pt idx="488">
                  <c:v>100.95566586676071</c:v>
                </c:pt>
                <c:pt idx="489">
                  <c:v>100.95576072427296</c:v>
                </c:pt>
                <c:pt idx="490">
                  <c:v>100.95585557929277</c:v>
                </c:pt>
                <c:pt idx="491">
                  <c:v>100.95595043182017</c:v>
                </c:pt>
                <c:pt idx="492">
                  <c:v>100.95604528185518</c:v>
                </c:pt>
                <c:pt idx="493">
                  <c:v>100.95614012939785</c:v>
                </c:pt>
                <c:pt idx="494">
                  <c:v>100.95623497444821</c:v>
                </c:pt>
                <c:pt idx="495">
                  <c:v>100.95632981700631</c:v>
                </c:pt>
                <c:pt idx="496">
                  <c:v>100.95642465707216</c:v>
                </c:pt>
                <c:pt idx="497">
                  <c:v>100.95651949464582</c:v>
                </c:pt>
                <c:pt idx="498">
                  <c:v>100.9566143297273</c:v>
                </c:pt>
                <c:pt idx="499">
                  <c:v>100.95670916231666</c:v>
                </c:pt>
                <c:pt idx="500">
                  <c:v>100.95680399241392</c:v>
                </c:pt>
                <c:pt idx="501">
                  <c:v>100.95689882001913</c:v>
                </c:pt>
                <c:pt idx="502">
                  <c:v>100.95699364513231</c:v>
                </c:pt>
                <c:pt idx="503">
                  <c:v>100.95708846775351</c:v>
                </c:pt>
                <c:pt idx="504">
                  <c:v>100.95718328788276</c:v>
                </c:pt>
                <c:pt idx="505">
                  <c:v>100.9572781055201</c:v>
                </c:pt>
                <c:pt idx="506">
                  <c:v>100.95737292066555</c:v>
                </c:pt>
                <c:pt idx="507">
                  <c:v>100.95746773331916</c:v>
                </c:pt>
                <c:pt idx="508">
                  <c:v>100.95756254348098</c:v>
                </c:pt>
                <c:pt idx="509">
                  <c:v>100.957657351151</c:v>
                </c:pt>
                <c:pt idx="510">
                  <c:v>100.95775215632931</c:v>
                </c:pt>
                <c:pt idx="511">
                  <c:v>100.95784695901591</c:v>
                </c:pt>
                <c:pt idx="512">
                  <c:v>100.95794175921084</c:v>
                </c:pt>
                <c:pt idx="513">
                  <c:v>100.95803655691415</c:v>
                </c:pt>
                <c:pt idx="514">
                  <c:v>100.95813135212587</c:v>
                </c:pt>
                <c:pt idx="515">
                  <c:v>100.95822614484604</c:v>
                </c:pt>
                <c:pt idx="516">
                  <c:v>100.95832093507468</c:v>
                </c:pt>
                <c:pt idx="517">
                  <c:v>100.95841572281184</c:v>
                </c:pt>
                <c:pt idx="518">
                  <c:v>100.95851050805756</c:v>
                </c:pt>
                <c:pt idx="519">
                  <c:v>100.95860529081183</c:v>
                </c:pt>
                <c:pt idx="520">
                  <c:v>100.95870007107476</c:v>
                </c:pt>
                <c:pt idx="521">
                  <c:v>100.95879484884634</c:v>
                </c:pt>
                <c:pt idx="522">
                  <c:v>100.9588896241266</c:v>
                </c:pt>
                <c:pt idx="523">
                  <c:v>100.95898439691561</c:v>
                </c:pt>
                <c:pt idx="524">
                  <c:v>100.95907916721337</c:v>
                </c:pt>
                <c:pt idx="525">
                  <c:v>100.95917393501993</c:v>
                </c:pt>
                <c:pt idx="526">
                  <c:v>100.95926870033534</c:v>
                </c:pt>
                <c:pt idx="527">
                  <c:v>100.95936346315962</c:v>
                </c:pt>
                <c:pt idx="528">
                  <c:v>100.95945822349282</c:v>
                </c:pt>
                <c:pt idx="529">
                  <c:v>100.95955298133494</c:v>
                </c:pt>
                <c:pt idx="530">
                  <c:v>100.95964773668607</c:v>
                </c:pt>
                <c:pt idx="531">
                  <c:v>100.95974248954619</c:v>
                </c:pt>
                <c:pt idx="532">
                  <c:v>100.95983723991537</c:v>
                </c:pt>
                <c:pt idx="533">
                  <c:v>100.95993198779364</c:v>
                </c:pt>
                <c:pt idx="534">
                  <c:v>100.96002673318104</c:v>
                </c:pt>
                <c:pt idx="535">
                  <c:v>100.96012147607759</c:v>
                </c:pt>
                <c:pt idx="536">
                  <c:v>100.96021621648333</c:v>
                </c:pt>
                <c:pt idx="537">
                  <c:v>100.9603109543983</c:v>
                </c:pt>
                <c:pt idx="538">
                  <c:v>100.96040568982255</c:v>
                </c:pt>
                <c:pt idx="539">
                  <c:v>100.9605004227561</c:v>
                </c:pt>
                <c:pt idx="540">
                  <c:v>100.96059515319895</c:v>
                </c:pt>
                <c:pt idx="541">
                  <c:v>100.96068988115121</c:v>
                </c:pt>
                <c:pt idx="542">
                  <c:v>100.96078460661289</c:v>
                </c:pt>
                <c:pt idx="543">
                  <c:v>100.96087932958399</c:v>
                </c:pt>
                <c:pt idx="544">
                  <c:v>100.96097405006459</c:v>
                </c:pt>
                <c:pt idx="545">
                  <c:v>100.96106876805469</c:v>
                </c:pt>
                <c:pt idx="546">
                  <c:v>100.96116348355434</c:v>
                </c:pt>
                <c:pt idx="547">
                  <c:v>100.96125819656361</c:v>
                </c:pt>
                <c:pt idx="548">
                  <c:v>100.96135290708247</c:v>
                </c:pt>
                <c:pt idx="549">
                  <c:v>100.96144761511101</c:v>
                </c:pt>
                <c:pt idx="550">
                  <c:v>100.96154232064923</c:v>
                </c:pt>
                <c:pt idx="551">
                  <c:v>100.96163702369721</c:v>
                </c:pt>
                <c:pt idx="552">
                  <c:v>100.96173172425493</c:v>
                </c:pt>
                <c:pt idx="553">
                  <c:v>100.96182642232246</c:v>
                </c:pt>
                <c:pt idx="554">
                  <c:v>100.96192111789982</c:v>
                </c:pt>
                <c:pt idx="555">
                  <c:v>100.96201581098705</c:v>
                </c:pt>
                <c:pt idx="556">
                  <c:v>100.96211050158421</c:v>
                </c:pt>
                <c:pt idx="557">
                  <c:v>100.9622051896913</c:v>
                </c:pt>
                <c:pt idx="558">
                  <c:v>100.96229987530839</c:v>
                </c:pt>
                <c:pt idx="559">
                  <c:v>100.96239455843549</c:v>
                </c:pt>
                <c:pt idx="560">
                  <c:v>100.96248923907264</c:v>
                </c:pt>
                <c:pt idx="561">
                  <c:v>100.96258391721987</c:v>
                </c:pt>
                <c:pt idx="562">
                  <c:v>100.96267859287724</c:v>
                </c:pt>
                <c:pt idx="563">
                  <c:v>100.96277326604476</c:v>
                </c:pt>
                <c:pt idx="564">
                  <c:v>100.96286793672249</c:v>
                </c:pt>
                <c:pt idx="565">
                  <c:v>100.96296260491043</c:v>
                </c:pt>
                <c:pt idx="566">
                  <c:v>100.96305727060866</c:v>
                </c:pt>
                <c:pt idx="567">
                  <c:v>100.96315193381717</c:v>
                </c:pt>
                <c:pt idx="568">
                  <c:v>100.96324659453603</c:v>
                </c:pt>
                <c:pt idx="569">
                  <c:v>100.96334125276528</c:v>
                </c:pt>
                <c:pt idx="570">
                  <c:v>100.96343590850492</c:v>
                </c:pt>
                <c:pt idx="571">
                  <c:v>100.96353056175501</c:v>
                </c:pt>
                <c:pt idx="572">
                  <c:v>100.96362521251559</c:v>
                </c:pt>
                <c:pt idx="573">
                  <c:v>100.96371986078668</c:v>
                </c:pt>
                <c:pt idx="574">
                  <c:v>100.96381450656834</c:v>
                </c:pt>
                <c:pt idx="575">
                  <c:v>100.96390914986057</c:v>
                </c:pt>
                <c:pt idx="576">
                  <c:v>100.96400379066345</c:v>
                </c:pt>
                <c:pt idx="577">
                  <c:v>100.96409842897697</c:v>
                </c:pt>
                <c:pt idx="578">
                  <c:v>100.96419306480119</c:v>
                </c:pt>
                <c:pt idx="579">
                  <c:v>100.96428769813616</c:v>
                </c:pt>
                <c:pt idx="580">
                  <c:v>100.96438232898188</c:v>
                </c:pt>
                <c:pt idx="581">
                  <c:v>100.96447695733841</c:v>
                </c:pt>
                <c:pt idx="582">
                  <c:v>100.96457158320578</c:v>
                </c:pt>
                <c:pt idx="583">
                  <c:v>100.96466620658403</c:v>
                </c:pt>
                <c:pt idx="584">
                  <c:v>100.96476082747317</c:v>
                </c:pt>
                <c:pt idx="585">
                  <c:v>100.96485544587327</c:v>
                </c:pt>
                <c:pt idx="586">
                  <c:v>100.96495006178435</c:v>
                </c:pt>
                <c:pt idx="587">
                  <c:v>100.96504467520646</c:v>
                </c:pt>
                <c:pt idx="588">
                  <c:v>100.9651392861396</c:v>
                </c:pt>
                <c:pt idx="589">
                  <c:v>100.96523389458385</c:v>
                </c:pt>
                <c:pt idx="590">
                  <c:v>100.96532850053923</c:v>
                </c:pt>
                <c:pt idx="591">
                  <c:v>100.96542310400577</c:v>
                </c:pt>
                <c:pt idx="592">
                  <c:v>100.9655177049835</c:v>
                </c:pt>
                <c:pt idx="593">
                  <c:v>100.96561230347247</c:v>
                </c:pt>
                <c:pt idx="594">
                  <c:v>100.96570689947269</c:v>
                </c:pt>
                <c:pt idx="595">
                  <c:v>100.96580149298424</c:v>
                </c:pt>
                <c:pt idx="596">
                  <c:v>100.96589608400711</c:v>
                </c:pt>
                <c:pt idx="597">
                  <c:v>100.96599067254138</c:v>
                </c:pt>
                <c:pt idx="598">
                  <c:v>100.96608525858704</c:v>
                </c:pt>
                <c:pt idx="599">
                  <c:v>100.96617984214416</c:v>
                </c:pt>
                <c:pt idx="600">
                  <c:v>100.96627442321277</c:v>
                </c:pt>
                <c:pt idx="601">
                  <c:v>100.96636900179288</c:v>
                </c:pt>
                <c:pt idx="602">
                  <c:v>100.96646357788457</c:v>
                </c:pt>
                <c:pt idx="603">
                  <c:v>100.96655815148783</c:v>
                </c:pt>
                <c:pt idx="604">
                  <c:v>100.96665272260272</c:v>
                </c:pt>
                <c:pt idx="605">
                  <c:v>100.96674729122925</c:v>
                </c:pt>
                <c:pt idx="606">
                  <c:v>100.96684185736751</c:v>
                </c:pt>
                <c:pt idx="607">
                  <c:v>100.96693642101749</c:v>
                </c:pt>
                <c:pt idx="608">
                  <c:v>100.96703098217925</c:v>
                </c:pt>
                <c:pt idx="609">
                  <c:v>100.96712554085282</c:v>
                </c:pt>
                <c:pt idx="610">
                  <c:v>100.96722009703821</c:v>
                </c:pt>
                <c:pt idx="611">
                  <c:v>100.96731465073549</c:v>
                </c:pt>
                <c:pt idx="612">
                  <c:v>100.96740920194468</c:v>
                </c:pt>
                <c:pt idx="613">
                  <c:v>100.96750375066581</c:v>
                </c:pt>
                <c:pt idx="614">
                  <c:v>100.96759829689894</c:v>
                </c:pt>
                <c:pt idx="615">
                  <c:v>100.96769284064408</c:v>
                </c:pt>
                <c:pt idx="616">
                  <c:v>100.96778738190127</c:v>
                </c:pt>
                <c:pt idx="617">
                  <c:v>100.96788192067055</c:v>
                </c:pt>
                <c:pt idx="618">
                  <c:v>100.96797645695196</c:v>
                </c:pt>
                <c:pt idx="619">
                  <c:v>100.96807099074553</c:v>
                </c:pt>
                <c:pt idx="620">
                  <c:v>100.96816552205131</c:v>
                </c:pt>
                <c:pt idx="621">
                  <c:v>100.96826005086932</c:v>
                </c:pt>
                <c:pt idx="622">
                  <c:v>100.96835457719959</c:v>
                </c:pt>
                <c:pt idx="623">
                  <c:v>100.96844910104217</c:v>
                </c:pt>
                <c:pt idx="624">
                  <c:v>100.96854362239711</c:v>
                </c:pt>
                <c:pt idx="625">
                  <c:v>100.96863814126439</c:v>
                </c:pt>
                <c:pt idx="626">
                  <c:v>100.96873265764413</c:v>
                </c:pt>
                <c:pt idx="627">
                  <c:v>100.96882717153628</c:v>
                </c:pt>
                <c:pt idx="628">
                  <c:v>100.96892168294092</c:v>
                </c:pt>
                <c:pt idx="629">
                  <c:v>100.96901619185807</c:v>
                </c:pt>
                <c:pt idx="630">
                  <c:v>100.96911069828781</c:v>
                </c:pt>
                <c:pt idx="631">
                  <c:v>100.96920520223011</c:v>
                </c:pt>
                <c:pt idx="632">
                  <c:v>100.96929970368507</c:v>
                </c:pt>
                <c:pt idx="633">
                  <c:v>100.96939420265267</c:v>
                </c:pt>
                <c:pt idx="634">
                  <c:v>100.96948869913297</c:v>
                </c:pt>
                <c:pt idx="635">
                  <c:v>100.969583193126</c:v>
                </c:pt>
                <c:pt idx="636">
                  <c:v>100.9696776846318</c:v>
                </c:pt>
                <c:pt idx="637">
                  <c:v>100.96977217365043</c:v>
                </c:pt>
                <c:pt idx="638">
                  <c:v>100.96986666018188</c:v>
                </c:pt>
                <c:pt idx="639">
                  <c:v>100.9699611442262</c:v>
                </c:pt>
                <c:pt idx="640">
                  <c:v>100.97005562578343</c:v>
                </c:pt>
                <c:pt idx="641">
                  <c:v>100.97015010485363</c:v>
                </c:pt>
                <c:pt idx="642">
                  <c:v>100.9702445814368</c:v>
                </c:pt>
                <c:pt idx="643">
                  <c:v>100.970339055533</c:v>
                </c:pt>
                <c:pt idx="644">
                  <c:v>100.97043352714226</c:v>
                </c:pt>
                <c:pt idx="645">
                  <c:v>100.97052799626459</c:v>
                </c:pt>
                <c:pt idx="646">
                  <c:v>100.97062246290007</c:v>
                </c:pt>
                <c:pt idx="647">
                  <c:v>100.97071692704871</c:v>
                </c:pt>
                <c:pt idx="648">
                  <c:v>100.97081138871054</c:v>
                </c:pt>
                <c:pt idx="649">
                  <c:v>100.9709058478856</c:v>
                </c:pt>
                <c:pt idx="650">
                  <c:v>100.97100030457395</c:v>
                </c:pt>
                <c:pt idx="651">
                  <c:v>100.97109475877559</c:v>
                </c:pt>
                <c:pt idx="652">
                  <c:v>100.97118921049058</c:v>
                </c:pt>
                <c:pt idx="653">
                  <c:v>100.97128365971894</c:v>
                </c:pt>
                <c:pt idx="654">
                  <c:v>100.9713781064607</c:v>
                </c:pt>
                <c:pt idx="655">
                  <c:v>100.97147255071593</c:v>
                </c:pt>
                <c:pt idx="656">
                  <c:v>100.97156699248464</c:v>
                </c:pt>
                <c:pt idx="657">
                  <c:v>100.97166143176688</c:v>
                </c:pt>
                <c:pt idx="658">
                  <c:v>100.97175586856265</c:v>
                </c:pt>
                <c:pt idx="659">
                  <c:v>100.97185030287204</c:v>
                </c:pt>
                <c:pt idx="660">
                  <c:v>100.97194473469504</c:v>
                </c:pt>
                <c:pt idx="661">
                  <c:v>100.9720391640317</c:v>
                </c:pt>
                <c:pt idx="662">
                  <c:v>100.97213359088207</c:v>
                </c:pt>
                <c:pt idx="663">
                  <c:v>100.97222801524617</c:v>
                </c:pt>
                <c:pt idx="664">
                  <c:v>100.97232243712406</c:v>
                </c:pt>
                <c:pt idx="665">
                  <c:v>100.97241685651572</c:v>
                </c:pt>
                <c:pt idx="666">
                  <c:v>100.97251127342125</c:v>
                </c:pt>
                <c:pt idx="667">
                  <c:v>100.97260568784066</c:v>
                </c:pt>
                <c:pt idx="668">
                  <c:v>100.97270009977397</c:v>
                </c:pt>
                <c:pt idx="669">
                  <c:v>100.97279450922123</c:v>
                </c:pt>
                <c:pt idx="670">
                  <c:v>100.97288891618247</c:v>
                </c:pt>
                <c:pt idx="671">
                  <c:v>100.97298332065775</c:v>
                </c:pt>
                <c:pt idx="672">
                  <c:v>100.97307772264705</c:v>
                </c:pt>
                <c:pt idx="673">
                  <c:v>100.97317212215047</c:v>
                </c:pt>
                <c:pt idx="674">
                  <c:v>100.97326651916802</c:v>
                </c:pt>
                <c:pt idx="675">
                  <c:v>100.97336091369974</c:v>
                </c:pt>
                <c:pt idx="676">
                  <c:v>100.97345530574563</c:v>
                </c:pt>
                <c:pt idx="677">
                  <c:v>100.97354969530576</c:v>
                </c:pt>
                <c:pt idx="678">
                  <c:v>100.97364408238018</c:v>
                </c:pt>
                <c:pt idx="679">
                  <c:v>100.97373846696888</c:v>
                </c:pt>
                <c:pt idx="680">
                  <c:v>100.97383284907195</c:v>
                </c:pt>
                <c:pt idx="681">
                  <c:v>100.9739272286894</c:v>
                </c:pt>
                <c:pt idx="682">
                  <c:v>100.97402160582125</c:v>
                </c:pt>
                <c:pt idx="683">
                  <c:v>100.97411598046754</c:v>
                </c:pt>
                <c:pt idx="684">
                  <c:v>100.97421035262833</c:v>
                </c:pt>
                <c:pt idx="685">
                  <c:v>100.97430472230364</c:v>
                </c:pt>
                <c:pt idx="686">
                  <c:v>100.97439908949352</c:v>
                </c:pt>
                <c:pt idx="687">
                  <c:v>100.97449345419797</c:v>
                </c:pt>
                <c:pt idx="688">
                  <c:v>100.97458781641706</c:v>
                </c:pt>
                <c:pt idx="689">
                  <c:v>100.97468217615079</c:v>
                </c:pt>
                <c:pt idx="690">
                  <c:v>100.97477653339924</c:v>
                </c:pt>
                <c:pt idx="691">
                  <c:v>100.97487088816241</c:v>
                </c:pt>
                <c:pt idx="692">
                  <c:v>100.97496524044035</c:v>
                </c:pt>
                <c:pt idx="693">
                  <c:v>100.97505959023312</c:v>
                </c:pt>
                <c:pt idx="694">
                  <c:v>100.9751539375407</c:v>
                </c:pt>
                <c:pt idx="695">
                  <c:v>100.97524828236318</c:v>
                </c:pt>
                <c:pt idx="696">
                  <c:v>100.97534262470056</c:v>
                </c:pt>
                <c:pt idx="697">
                  <c:v>100.9754369645529</c:v>
                </c:pt>
                <c:pt idx="698">
                  <c:v>100.97553130192023</c:v>
                </c:pt>
                <c:pt idx="699">
                  <c:v>100.97562563680256</c:v>
                </c:pt>
                <c:pt idx="700">
                  <c:v>100.97571996919997</c:v>
                </c:pt>
                <c:pt idx="701">
                  <c:v>100.97581429911246</c:v>
                </c:pt>
                <c:pt idx="702">
                  <c:v>100.97590862654009</c:v>
                </c:pt>
                <c:pt idx="703">
                  <c:v>100.97600295148288</c:v>
                </c:pt>
                <c:pt idx="704">
                  <c:v>100.97609727394085</c:v>
                </c:pt>
                <c:pt idx="705">
                  <c:v>100.97619159391408</c:v>
                </c:pt>
                <c:pt idx="706">
                  <c:v>100.97628591140257</c:v>
                </c:pt>
                <c:pt idx="707">
                  <c:v>100.97638022640638</c:v>
                </c:pt>
                <c:pt idx="708">
                  <c:v>100.97647453892552</c:v>
                </c:pt>
                <c:pt idx="709">
                  <c:v>100.97656884896003</c:v>
                </c:pt>
                <c:pt idx="710">
                  <c:v>100.97666315650996</c:v>
                </c:pt>
                <c:pt idx="711">
                  <c:v>100.97675746157533</c:v>
                </c:pt>
                <c:pt idx="712">
                  <c:v>100.97685176415619</c:v>
                </c:pt>
                <c:pt idx="713">
                  <c:v>100.97694606425257</c:v>
                </c:pt>
                <c:pt idx="714">
                  <c:v>100.97704036186452</c:v>
                </c:pt>
                <c:pt idx="715">
                  <c:v>100.97713465699205</c:v>
                </c:pt>
                <c:pt idx="716">
                  <c:v>100.97722894963522</c:v>
                </c:pt>
                <c:pt idx="717">
                  <c:v>100.97732323979403</c:v>
                </c:pt>
                <c:pt idx="718">
                  <c:v>100.97741752746856</c:v>
                </c:pt>
                <c:pt idx="719">
                  <c:v>100.97751181265882</c:v>
                </c:pt>
                <c:pt idx="720">
                  <c:v>100.97760609536485</c:v>
                </c:pt>
                <c:pt idx="721">
                  <c:v>100.97770037558668</c:v>
                </c:pt>
                <c:pt idx="722">
                  <c:v>100.97779465332435</c:v>
                </c:pt>
                <c:pt idx="723">
                  <c:v>100.9778889285779</c:v>
                </c:pt>
                <c:pt idx="724">
                  <c:v>100.97798320134737</c:v>
                </c:pt>
                <c:pt idx="725">
                  <c:v>100.97807747163279</c:v>
                </c:pt>
                <c:pt idx="726">
                  <c:v>100.97817173943417</c:v>
                </c:pt>
                <c:pt idx="727">
                  <c:v>100.9782660047516</c:v>
                </c:pt>
                <c:pt idx="728">
                  <c:v>100.97836026758507</c:v>
                </c:pt>
                <c:pt idx="729">
                  <c:v>100.97845452793463</c:v>
                </c:pt>
                <c:pt idx="730">
                  <c:v>100.97854878580033</c:v>
                </c:pt>
                <c:pt idx="731">
                  <c:v>100.97864304118218</c:v>
                </c:pt>
                <c:pt idx="732">
                  <c:v>100.97873729408025</c:v>
                </c:pt>
                <c:pt idx="733">
                  <c:v>100.97883154449454</c:v>
                </c:pt>
                <c:pt idx="734">
                  <c:v>100.9789257924251</c:v>
                </c:pt>
                <c:pt idx="735">
                  <c:v>100.97902003787198</c:v>
                </c:pt>
                <c:pt idx="736">
                  <c:v>100.97911428083519</c:v>
                </c:pt>
                <c:pt idx="737">
                  <c:v>100.97920852131476</c:v>
                </c:pt>
                <c:pt idx="738">
                  <c:v>100.97930275931078</c:v>
                </c:pt>
                <c:pt idx="739">
                  <c:v>100.97939699482322</c:v>
                </c:pt>
                <c:pt idx="740">
                  <c:v>100.97949122785215</c:v>
                </c:pt>
                <c:pt idx="741">
                  <c:v>100.97958545839762</c:v>
                </c:pt>
                <c:pt idx="742">
                  <c:v>100.97967968645963</c:v>
                </c:pt>
                <c:pt idx="743">
                  <c:v>100.97977391203824</c:v>
                </c:pt>
                <c:pt idx="744">
                  <c:v>100.97986813513346</c:v>
                </c:pt>
                <c:pt idx="745">
                  <c:v>100.97996235574536</c:v>
                </c:pt>
                <c:pt idx="746">
                  <c:v>100.98005657387395</c:v>
                </c:pt>
                <c:pt idx="747">
                  <c:v>100.98015078951927</c:v>
                </c:pt>
                <c:pt idx="748">
                  <c:v>100.98024500268137</c:v>
                </c:pt>
                <c:pt idx="749">
                  <c:v>100.9803392133603</c:v>
                </c:pt>
                <c:pt idx="750">
                  <c:v>100.98043342155603</c:v>
                </c:pt>
                <c:pt idx="751">
                  <c:v>100.98052762726866</c:v>
                </c:pt>
                <c:pt idx="752">
                  <c:v>100.98062183049819</c:v>
                </c:pt>
                <c:pt idx="753">
                  <c:v>100.98071603124467</c:v>
                </c:pt>
                <c:pt idx="754">
                  <c:v>100.98081022950815</c:v>
                </c:pt>
                <c:pt idx="755">
                  <c:v>100.98090442528864</c:v>
                </c:pt>
                <c:pt idx="756">
                  <c:v>100.98099861858617</c:v>
                </c:pt>
                <c:pt idx="757">
                  <c:v>100.98109280940081</c:v>
                </c:pt>
                <c:pt idx="758">
                  <c:v>100.98118699773258</c:v>
                </c:pt>
                <c:pt idx="759">
                  <c:v>100.9812811835815</c:v>
                </c:pt>
                <c:pt idx="760">
                  <c:v>100.98137536694762</c:v>
                </c:pt>
                <c:pt idx="761">
                  <c:v>100.98146954783098</c:v>
                </c:pt>
                <c:pt idx="762">
                  <c:v>100.98156372623161</c:v>
                </c:pt>
                <c:pt idx="763">
                  <c:v>100.98165790214955</c:v>
                </c:pt>
                <c:pt idx="764">
                  <c:v>100.98175207558482</c:v>
                </c:pt>
                <c:pt idx="765">
                  <c:v>100.98184624653747</c:v>
                </c:pt>
                <c:pt idx="766">
                  <c:v>100.98194041500754</c:v>
                </c:pt>
                <c:pt idx="767">
                  <c:v>100.98203458099505</c:v>
                </c:pt>
                <c:pt idx="768">
                  <c:v>100.98212874450006</c:v>
                </c:pt>
                <c:pt idx="769">
                  <c:v>100.98222290552256</c:v>
                </c:pt>
                <c:pt idx="770">
                  <c:v>100.98231706406263</c:v>
                </c:pt>
                <c:pt idx="771">
                  <c:v>100.9824112201203</c:v>
                </c:pt>
                <c:pt idx="772">
                  <c:v>100.98250537369557</c:v>
                </c:pt>
                <c:pt idx="773">
                  <c:v>100.98259952478853</c:v>
                </c:pt>
                <c:pt idx="774">
                  <c:v>100.98269367339917</c:v>
                </c:pt>
                <c:pt idx="775">
                  <c:v>100.98278781952756</c:v>
                </c:pt>
                <c:pt idx="776">
                  <c:v>100.98288196317371</c:v>
                </c:pt>
                <c:pt idx="777">
                  <c:v>100.98297610433768</c:v>
                </c:pt>
                <c:pt idx="778">
                  <c:v>100.98307024301947</c:v>
                </c:pt>
                <c:pt idx="779">
                  <c:v>100.98316437921916</c:v>
                </c:pt>
                <c:pt idx="780">
                  <c:v>100.98325851293676</c:v>
                </c:pt>
                <c:pt idx="781">
                  <c:v>100.98335264417229</c:v>
                </c:pt>
                <c:pt idx="782">
                  <c:v>100.98344677292582</c:v>
                </c:pt>
                <c:pt idx="783">
                  <c:v>100.98354089919735</c:v>
                </c:pt>
                <c:pt idx="784">
                  <c:v>100.98363502298695</c:v>
                </c:pt>
                <c:pt idx="785">
                  <c:v>100.98372914429464</c:v>
                </c:pt>
                <c:pt idx="786">
                  <c:v>100.98382326312046</c:v>
                </c:pt>
                <c:pt idx="787">
                  <c:v>100.98391737946444</c:v>
                </c:pt>
                <c:pt idx="788">
                  <c:v>100.98401149332661</c:v>
                </c:pt>
                <c:pt idx="789">
                  <c:v>100.98410560470701</c:v>
                </c:pt>
                <c:pt idx="790">
                  <c:v>100.98419971360569</c:v>
                </c:pt>
                <c:pt idx="791">
                  <c:v>100.98429382002266</c:v>
                </c:pt>
                <c:pt idx="792">
                  <c:v>100.98438792395797</c:v>
                </c:pt>
                <c:pt idx="793">
                  <c:v>100.98448202541167</c:v>
                </c:pt>
                <c:pt idx="794">
                  <c:v>100.98457612438378</c:v>
                </c:pt>
                <c:pt idx="795">
                  <c:v>100.98467022087432</c:v>
                </c:pt>
                <c:pt idx="796">
                  <c:v>100.98476431488336</c:v>
                </c:pt>
                <c:pt idx="797">
                  <c:v>100.98485840641092</c:v>
                </c:pt>
                <c:pt idx="798">
                  <c:v>100.98495249545704</c:v>
                </c:pt>
                <c:pt idx="799">
                  <c:v>100.98504658202172</c:v>
                </c:pt>
                <c:pt idx="800">
                  <c:v>100.98514066610507</c:v>
                </c:pt>
                <c:pt idx="801">
                  <c:v>100.98523474770705</c:v>
                </c:pt>
                <c:pt idx="802">
                  <c:v>100.98532882682774</c:v>
                </c:pt>
                <c:pt idx="803">
                  <c:v>100.98542290346715</c:v>
                </c:pt>
                <c:pt idx="804">
                  <c:v>100.98551697762535</c:v>
                </c:pt>
                <c:pt idx="805">
                  <c:v>100.98561104930234</c:v>
                </c:pt>
                <c:pt idx="806">
                  <c:v>100.98570511849817</c:v>
                </c:pt>
                <c:pt idx="807">
                  <c:v>100.9857991852129</c:v>
                </c:pt>
                <c:pt idx="808">
                  <c:v>100.98589324944649</c:v>
                </c:pt>
                <c:pt idx="809">
                  <c:v>100.98598731119907</c:v>
                </c:pt>
                <c:pt idx="810">
                  <c:v>100.98608137047061</c:v>
                </c:pt>
                <c:pt idx="811">
                  <c:v>100.98617542726119</c:v>
                </c:pt>
                <c:pt idx="812">
                  <c:v>100.98626948157082</c:v>
                </c:pt>
                <c:pt idx="813">
                  <c:v>100.98636353339953</c:v>
                </c:pt>
                <c:pt idx="814">
                  <c:v>100.98645758274736</c:v>
                </c:pt>
                <c:pt idx="815">
                  <c:v>100.98655162961435</c:v>
                </c:pt>
                <c:pt idx="816">
                  <c:v>100.98664567400056</c:v>
                </c:pt>
                <c:pt idx="817">
                  <c:v>100.98673971590598</c:v>
                </c:pt>
                <c:pt idx="818">
                  <c:v>100.98683375533068</c:v>
                </c:pt>
                <c:pt idx="819">
                  <c:v>100.98692779227468</c:v>
                </c:pt>
                <c:pt idx="820">
                  <c:v>100.98702182673802</c:v>
                </c:pt>
                <c:pt idx="821">
                  <c:v>100.98711585872073</c:v>
                </c:pt>
                <c:pt idx="822">
                  <c:v>100.98720988822286</c:v>
                </c:pt>
                <c:pt idx="823">
                  <c:v>100.98730391524442</c:v>
                </c:pt>
                <c:pt idx="824">
                  <c:v>100.9873979397855</c:v>
                </c:pt>
                <c:pt idx="825">
                  <c:v>100.98749196184608</c:v>
                </c:pt>
                <c:pt idx="826">
                  <c:v>100.98758598142618</c:v>
                </c:pt>
                <c:pt idx="827">
                  <c:v>100.98767999852591</c:v>
                </c:pt>
                <c:pt idx="828">
                  <c:v>100.98777401314524</c:v>
                </c:pt>
                <c:pt idx="829">
                  <c:v>100.98786802528424</c:v>
                </c:pt>
                <c:pt idx="830">
                  <c:v>100.98796203494292</c:v>
                </c:pt>
                <c:pt idx="831">
                  <c:v>100.98805604212136</c:v>
                </c:pt>
                <c:pt idx="832">
                  <c:v>100.98815004681956</c:v>
                </c:pt>
                <c:pt idx="833">
                  <c:v>100.98824404903755</c:v>
                </c:pt>
                <c:pt idx="834">
                  <c:v>100.98833804877538</c:v>
                </c:pt>
                <c:pt idx="835">
                  <c:v>100.98843204603308</c:v>
                </c:pt>
                <c:pt idx="836">
                  <c:v>100.9885260408107</c:v>
                </c:pt>
                <c:pt idx="837">
                  <c:v>100.98862003310828</c:v>
                </c:pt>
                <c:pt idx="838">
                  <c:v>100.98871402292582</c:v>
                </c:pt>
                <c:pt idx="839">
                  <c:v>100.98880801026338</c:v>
                </c:pt>
                <c:pt idx="840">
                  <c:v>100.988901995121</c:v>
                </c:pt>
                <c:pt idx="841">
                  <c:v>100.98899597749872</c:v>
                </c:pt>
                <c:pt idx="842">
                  <c:v>100.98908995739654</c:v>
                </c:pt>
                <c:pt idx="843">
                  <c:v>100.98918393481453</c:v>
                </c:pt>
                <c:pt idx="844">
                  <c:v>100.98927790975273</c:v>
                </c:pt>
                <c:pt idx="845">
                  <c:v>100.98937188221115</c:v>
                </c:pt>
                <c:pt idx="846">
                  <c:v>100.98946585218982</c:v>
                </c:pt>
                <c:pt idx="847">
                  <c:v>100.98955981968882</c:v>
                </c:pt>
                <c:pt idx="848">
                  <c:v>100.98965378470814</c:v>
                </c:pt>
                <c:pt idx="849">
                  <c:v>100.98974774724785</c:v>
                </c:pt>
                <c:pt idx="850">
                  <c:v>100.98984170730795</c:v>
                </c:pt>
                <c:pt idx="851">
                  <c:v>100.98993566488851</c:v>
                </c:pt>
                <c:pt idx="852">
                  <c:v>100.99002961998954</c:v>
                </c:pt>
                <c:pt idx="853">
                  <c:v>100.9901235726111</c:v>
                </c:pt>
                <c:pt idx="854">
                  <c:v>100.9902175227532</c:v>
                </c:pt>
                <c:pt idx="855">
                  <c:v>100.99031147041589</c:v>
                </c:pt>
                <c:pt idx="856">
                  <c:v>100.9904054155992</c:v>
                </c:pt>
                <c:pt idx="857">
                  <c:v>100.99049935830318</c:v>
                </c:pt>
                <c:pt idx="858">
                  <c:v>100.99059329852784</c:v>
                </c:pt>
                <c:pt idx="859">
                  <c:v>100.99068723627323</c:v>
                </c:pt>
                <c:pt idx="860">
                  <c:v>100.9907811715394</c:v>
                </c:pt>
                <c:pt idx="861">
                  <c:v>100.99087510432636</c:v>
                </c:pt>
                <c:pt idx="862">
                  <c:v>100.99096903463416</c:v>
                </c:pt>
                <c:pt idx="863">
                  <c:v>100.99106296246283</c:v>
                </c:pt>
                <c:pt idx="864">
                  <c:v>100.99115688781241</c:v>
                </c:pt>
                <c:pt idx="865">
                  <c:v>100.99125081068294</c:v>
                </c:pt>
                <c:pt idx="866">
                  <c:v>100.99134473107443</c:v>
                </c:pt>
                <c:pt idx="867">
                  <c:v>100.99143864898696</c:v>
                </c:pt>
                <c:pt idx="868">
                  <c:v>100.99153256442054</c:v>
                </c:pt>
                <c:pt idx="869">
                  <c:v>100.99162647737521</c:v>
                </c:pt>
                <c:pt idx="870">
                  <c:v>100.99172038785099</c:v>
                </c:pt>
                <c:pt idx="871">
                  <c:v>100.99181429584795</c:v>
                </c:pt>
                <c:pt idx="872">
                  <c:v>100.99190820136606</c:v>
                </c:pt>
                <c:pt idx="873">
                  <c:v>100.99200210440544</c:v>
                </c:pt>
                <c:pt idx="874">
                  <c:v>100.99209600496607</c:v>
                </c:pt>
                <c:pt idx="875">
                  <c:v>100.992189903048</c:v>
                </c:pt>
                <c:pt idx="876">
                  <c:v>100.99228379865129</c:v>
                </c:pt>
                <c:pt idx="877">
                  <c:v>100.99237769177593</c:v>
                </c:pt>
                <c:pt idx="878">
                  <c:v>100.99247158242197</c:v>
                </c:pt>
                <c:pt idx="879">
                  <c:v>100.99256547058945</c:v>
                </c:pt>
                <c:pt idx="880">
                  <c:v>100.99265935627842</c:v>
                </c:pt>
                <c:pt idx="881">
                  <c:v>100.99275323948892</c:v>
                </c:pt>
                <c:pt idx="882">
                  <c:v>100.99284712022096</c:v>
                </c:pt>
                <c:pt idx="883">
                  <c:v>100.99294099847458</c:v>
                </c:pt>
                <c:pt idx="884">
                  <c:v>100.99303487424983</c:v>
                </c:pt>
                <c:pt idx="885">
                  <c:v>100.99312874754673</c:v>
                </c:pt>
                <c:pt idx="886">
                  <c:v>100.99322261836532</c:v>
                </c:pt>
                <c:pt idx="887">
                  <c:v>100.99331648670565</c:v>
                </c:pt>
                <c:pt idx="888">
                  <c:v>100.99341035256774</c:v>
                </c:pt>
                <c:pt idx="889">
                  <c:v>100.99350421595162</c:v>
                </c:pt>
                <c:pt idx="890">
                  <c:v>100.99359807685735</c:v>
                </c:pt>
                <c:pt idx="891">
                  <c:v>100.99369193528494</c:v>
                </c:pt>
                <c:pt idx="892">
                  <c:v>100.99378579123444</c:v>
                </c:pt>
                <c:pt idx="893">
                  <c:v>100.99387964470588</c:v>
                </c:pt>
                <c:pt idx="894">
                  <c:v>100.99397349569931</c:v>
                </c:pt>
                <c:pt idx="895">
                  <c:v>100.99406734421473</c:v>
                </c:pt>
                <c:pt idx="896">
                  <c:v>100.99416119025221</c:v>
                </c:pt>
                <c:pt idx="897">
                  <c:v>100.9942550338118</c:v>
                </c:pt>
                <c:pt idx="898">
                  <c:v>100.99434887489348</c:v>
                </c:pt>
                <c:pt idx="899">
                  <c:v>100.99444271349735</c:v>
                </c:pt>
                <c:pt idx="900">
                  <c:v>100.99453654962338</c:v>
                </c:pt>
                <c:pt idx="901">
                  <c:v>100.99463038327163</c:v>
                </c:pt>
                <c:pt idx="902">
                  <c:v>100.99472421444217</c:v>
                </c:pt>
                <c:pt idx="903">
                  <c:v>100.994818043135</c:v>
                </c:pt>
                <c:pt idx="904">
                  <c:v>100.99491186935016</c:v>
                </c:pt>
                <c:pt idx="905">
                  <c:v>100.99500569308769</c:v>
                </c:pt>
                <c:pt idx="906">
                  <c:v>100.99509951434763</c:v>
                </c:pt>
                <c:pt idx="907">
                  <c:v>100.99519333313</c:v>
                </c:pt>
                <c:pt idx="908">
                  <c:v>100.99528714943487</c:v>
                </c:pt>
                <c:pt idx="909">
                  <c:v>100.99538096326225</c:v>
                </c:pt>
                <c:pt idx="910">
                  <c:v>100.99547477461218</c:v>
                </c:pt>
                <c:pt idx="911">
                  <c:v>100.99556858348468</c:v>
                </c:pt>
                <c:pt idx="912">
                  <c:v>100.9956623898798</c:v>
                </c:pt>
                <c:pt idx="913">
                  <c:v>100.99575619379759</c:v>
                </c:pt>
                <c:pt idx="914">
                  <c:v>100.99584999523806</c:v>
                </c:pt>
                <c:pt idx="915">
                  <c:v>100.99594379420127</c:v>
                </c:pt>
                <c:pt idx="916">
                  <c:v>100.99603759068722</c:v>
                </c:pt>
                <c:pt idx="917">
                  <c:v>100.99613138469599</c:v>
                </c:pt>
                <c:pt idx="918">
                  <c:v>100.9962251762276</c:v>
                </c:pt>
                <c:pt idx="919">
                  <c:v>100.99631896528204</c:v>
                </c:pt>
                <c:pt idx="920">
                  <c:v>100.99641275185941</c:v>
                </c:pt>
                <c:pt idx="921">
                  <c:v>100.99650653595972</c:v>
                </c:pt>
                <c:pt idx="922">
                  <c:v>100.996600317583</c:v>
                </c:pt>
                <c:pt idx="923">
                  <c:v>100.99669409672929</c:v>
                </c:pt>
                <c:pt idx="924">
                  <c:v>100.99678787339863</c:v>
                </c:pt>
                <c:pt idx="925">
                  <c:v>100.99688164759105</c:v>
                </c:pt>
                <c:pt idx="926">
                  <c:v>100.99697541930661</c:v>
                </c:pt>
                <c:pt idx="927">
                  <c:v>100.99706918854531</c:v>
                </c:pt>
                <c:pt idx="928">
                  <c:v>100.9971629553072</c:v>
                </c:pt>
                <c:pt idx="929">
                  <c:v>100.99725671959233</c:v>
                </c:pt>
                <c:pt idx="930">
                  <c:v>100.9973504814007</c:v>
                </c:pt>
                <c:pt idx="931">
                  <c:v>100.99744424073238</c:v>
                </c:pt>
                <c:pt idx="932">
                  <c:v>100.9975379975874</c:v>
                </c:pt>
                <c:pt idx="933">
                  <c:v>100.99763175196576</c:v>
                </c:pt>
                <c:pt idx="934">
                  <c:v>100.99772550386753</c:v>
                </c:pt>
                <c:pt idx="935">
                  <c:v>100.99781925329275</c:v>
                </c:pt>
                <c:pt idx="936">
                  <c:v>100.99791300024145</c:v>
                </c:pt>
                <c:pt idx="937">
                  <c:v>100.99800674471365</c:v>
                </c:pt>
                <c:pt idx="938">
                  <c:v>100.99810048670939</c:v>
                </c:pt>
                <c:pt idx="939">
                  <c:v>100.99819422622873</c:v>
                </c:pt>
                <c:pt idx="940">
                  <c:v>100.99828796327168</c:v>
                </c:pt>
                <c:pt idx="941">
                  <c:v>100.99838169783827</c:v>
                </c:pt>
                <c:pt idx="942">
                  <c:v>100.99847542992856</c:v>
                </c:pt>
                <c:pt idx="943">
                  <c:v>100.99856915954258</c:v>
                </c:pt>
                <c:pt idx="944">
                  <c:v>100.99866288668035</c:v>
                </c:pt>
                <c:pt idx="945">
                  <c:v>100.99875661134193</c:v>
                </c:pt>
                <c:pt idx="946">
                  <c:v>100.99885033352733</c:v>
                </c:pt>
                <c:pt idx="947">
                  <c:v>100.9989440532366</c:v>
                </c:pt>
                <c:pt idx="948">
                  <c:v>100.99903777046978</c:v>
                </c:pt>
                <c:pt idx="949">
                  <c:v>100.99913148522688</c:v>
                </c:pt>
                <c:pt idx="950">
                  <c:v>100.99922519750797</c:v>
                </c:pt>
                <c:pt idx="951">
                  <c:v>100.99931890731305</c:v>
                </c:pt>
                <c:pt idx="952">
                  <c:v>100.99941261464221</c:v>
                </c:pt>
                <c:pt idx="953">
                  <c:v>100.99950631949542</c:v>
                </c:pt>
                <c:pt idx="954">
                  <c:v>100.99960002187277</c:v>
                </c:pt>
                <c:pt idx="955">
                  <c:v>100.99969372177424</c:v>
                </c:pt>
                <c:pt idx="956">
                  <c:v>100.99978741919992</c:v>
                </c:pt>
                <c:pt idx="957">
                  <c:v>100.99988111414982</c:v>
                </c:pt>
                <c:pt idx="958">
                  <c:v>100.99997480662398</c:v>
                </c:pt>
                <c:pt idx="959">
                  <c:v>101.00006849662243</c:v>
                </c:pt>
                <c:pt idx="960">
                  <c:v>101.00016218414522</c:v>
                </c:pt>
                <c:pt idx="961">
                  <c:v>101.00025586919236</c:v>
                </c:pt>
                <c:pt idx="962">
                  <c:v>101.0003495517639</c:v>
                </c:pt>
                <c:pt idx="963">
                  <c:v>101.0004432318599</c:v>
                </c:pt>
                <c:pt idx="964">
                  <c:v>101.00053690948035</c:v>
                </c:pt>
                <c:pt idx="965">
                  <c:v>101.00063058462533</c:v>
                </c:pt>
                <c:pt idx="966">
                  <c:v>101.00072425729483</c:v>
                </c:pt>
                <c:pt idx="967">
                  <c:v>101.00081792748892</c:v>
                </c:pt>
                <c:pt idx="968">
                  <c:v>101.00091159520763</c:v>
                </c:pt>
                <c:pt idx="969">
                  <c:v>101.00100526045098</c:v>
                </c:pt>
                <c:pt idx="970">
                  <c:v>101.00109892321902</c:v>
                </c:pt>
                <c:pt idx="971">
                  <c:v>101.00119258351179</c:v>
                </c:pt>
                <c:pt idx="972">
                  <c:v>101.00128624132931</c:v>
                </c:pt>
                <c:pt idx="973">
                  <c:v>101.00137989667162</c:v>
                </c:pt>
                <c:pt idx="974">
                  <c:v>101.00147354953877</c:v>
                </c:pt>
                <c:pt idx="975">
                  <c:v>101.00156719993079</c:v>
                </c:pt>
                <c:pt idx="976">
                  <c:v>101.0016608478477</c:v>
                </c:pt>
                <c:pt idx="977">
                  <c:v>101.00175449328954</c:v>
                </c:pt>
                <c:pt idx="978">
                  <c:v>101.00184813625636</c:v>
                </c:pt>
                <c:pt idx="979">
                  <c:v>101.00194177674818</c:v>
                </c:pt>
                <c:pt idx="980">
                  <c:v>101.00203541476505</c:v>
                </c:pt>
                <c:pt idx="981">
                  <c:v>101.00212905030699</c:v>
                </c:pt>
                <c:pt idx="982">
                  <c:v>101.00222268337406</c:v>
                </c:pt>
                <c:pt idx="983">
                  <c:v>101.00231631396626</c:v>
                </c:pt>
                <c:pt idx="984">
                  <c:v>101.00240994208366</c:v>
                </c:pt>
                <c:pt idx="985">
                  <c:v>101.00250356772627</c:v>
                </c:pt>
                <c:pt idx="986">
                  <c:v>101.00259719089414</c:v>
                </c:pt>
                <c:pt idx="987">
                  <c:v>101.00269081158729</c:v>
                </c:pt>
                <c:pt idx="988">
                  <c:v>101.00278442980577</c:v>
                </c:pt>
                <c:pt idx="989">
                  <c:v>101.00287804554964</c:v>
                </c:pt>
                <c:pt idx="990">
                  <c:v>101.00297165881888</c:v>
                </c:pt>
                <c:pt idx="991">
                  <c:v>101.00306526961356</c:v>
                </c:pt>
                <c:pt idx="992">
                  <c:v>101.00315887793371</c:v>
                </c:pt>
                <c:pt idx="993">
                  <c:v>101.00325248377939</c:v>
                </c:pt>
                <c:pt idx="994">
                  <c:v>101.00334608715058</c:v>
                </c:pt>
                <c:pt idx="995">
                  <c:v>101.00343968804735</c:v>
                </c:pt>
                <c:pt idx="996">
                  <c:v>101.00353328646975</c:v>
                </c:pt>
                <c:pt idx="997">
                  <c:v>101.00362688241778</c:v>
                </c:pt>
                <c:pt idx="998">
                  <c:v>101.0037204758915</c:v>
                </c:pt>
                <c:pt idx="999">
                  <c:v>101.00381406689094</c:v>
                </c:pt>
                <c:pt idx="1000">
                  <c:v>101.00390765541614</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Calculs!$AG$4:$AG$1004</c:f>
              <c:numCache>
                <c:formatCode>0.00</c:formatCode>
                <c:ptCount val="1001"/>
                <c:pt idx="0">
                  <c:v>0</c:v>
                </c:pt>
                <c:pt idx="1">
                  <c:v>-29.239211071498517</c:v>
                </c:pt>
                <c:pt idx="2">
                  <c:v>-29.161281839073979</c:v>
                </c:pt>
                <c:pt idx="3">
                  <c:v>-29.083723592722944</c:v>
                </c:pt>
                <c:pt idx="4">
                  <c:v>-29.006533959204532</c:v>
                </c:pt>
                <c:pt idx="5">
                  <c:v>-28.929710584216878</c:v>
                </c:pt>
                <c:pt idx="6">
                  <c:v>-28.853251132214893</c:v>
                </c:pt>
                <c:pt idx="7">
                  <c:v>-28.777153286230138</c:v>
                </c:pt>
                <c:pt idx="8">
                  <c:v>-28.701414747692681</c:v>
                </c:pt>
                <c:pt idx="9">
                  <c:v>-28.626033236254898</c:v>
                </c:pt>
                <c:pt idx="10">
                  <c:v>-28.551006489617315</c:v>
                </c:pt>
                <c:pt idx="11">
                  <c:v>-28.476671124298221</c:v>
                </c:pt>
                <c:pt idx="12">
                  <c:v>-28.403017619016524</c:v>
                </c:pt>
                <c:pt idx="13">
                  <c:v>-28.3296976813483</c:v>
                </c:pt>
                <c:pt idx="14">
                  <c:v>-28.256709315436165</c:v>
                </c:pt>
                <c:pt idx="15">
                  <c:v>-28.184050540405082</c:v>
                </c:pt>
                <c:pt idx="16">
                  <c:v>-28.111719390226462</c:v>
                </c:pt>
                <c:pt idx="17">
                  <c:v>-28.039713913583697</c:v>
                </c:pt>
                <c:pt idx="18">
                  <c:v>-27.968032173739175</c:v>
                </c:pt>
                <c:pt idx="19">
                  <c:v>-27.896672248402538</c:v>
                </c:pt>
                <c:pt idx="20">
                  <c:v>-27.825632229600487</c:v>
                </c:pt>
                <c:pt idx="21">
                  <c:v>-27.754740666814413</c:v>
                </c:pt>
                <c:pt idx="22">
                  <c:v>-27.683999199892376</c:v>
                </c:pt>
                <c:pt idx="23">
                  <c:v>-27.613579003781602</c:v>
                </c:pt>
                <c:pt idx="24">
                  <c:v>-27.543478133189893</c:v>
                </c:pt>
                <c:pt idx="25">
                  <c:v>-27.473694657544158</c:v>
                </c:pt>
                <c:pt idx="26">
                  <c:v>-27.404226660855901</c:v>
                </c:pt>
                <c:pt idx="27">
                  <c:v>-27.335072241588151</c:v>
                </c:pt>
                <c:pt idx="28">
                  <c:v>-27.266229512523832</c:v>
                </c:pt>
                <c:pt idx="29">
                  <c:v>-27.197696600635503</c:v>
                </c:pt>
                <c:pt idx="30">
                  <c:v>-27.129471646956446</c:v>
                </c:pt>
                <c:pt idx="31">
                  <c:v>-27.061552806453193</c:v>
                </c:pt>
                <c:pt idx="32">
                  <c:v>-26.993938247899337</c:v>
                </c:pt>
                <c:pt idx="33">
                  <c:v>-26.926626153750661</c:v>
                </c:pt>
                <c:pt idx="34">
                  <c:v>-26.859614720021668</c:v>
                </c:pt>
                <c:pt idx="35">
                  <c:v>-26.792902156163297</c:v>
                </c:pt>
                <c:pt idx="36">
                  <c:v>-26.726486684941996</c:v>
                </c:pt>
                <c:pt idx="37">
                  <c:v>-26.660366542320041</c:v>
                </c:pt>
                <c:pt idx="38">
                  <c:v>-26.594539977337092</c:v>
                </c:pt>
                <c:pt idx="39">
                  <c:v>-26.529005251993009</c:v>
                </c:pt>
                <c:pt idx="40">
                  <c:v>-26.46376064113187</c:v>
                </c:pt>
                <c:pt idx="41">
                  <c:v>-26.3988044323272</c:v>
                </c:pt>
                <c:pt idx="42">
                  <c:v>-26.334134925768389</c:v>
                </c:pt>
                <c:pt idx="43">
                  <c:v>-26.269750434148328</c:v>
                </c:pt>
                <c:pt idx="44">
                  <c:v>-26.205649282552137</c:v>
                </c:pt>
                <c:pt idx="45">
                  <c:v>-26.141829808347087</c:v>
                </c:pt>
                <c:pt idx="46">
                  <c:v>-26.078290361073684</c:v>
                </c:pt>
                <c:pt idx="47">
                  <c:v>-26.015029302337812</c:v>
                </c:pt>
                <c:pt idx="48">
                  <c:v>-25.952045005704051</c:v>
                </c:pt>
                <c:pt idx="49">
                  <c:v>-25.889335856590009</c:v>
                </c:pt>
                <c:pt idx="50">
                  <c:v>-25.826900252161856</c:v>
                </c:pt>
                <c:pt idx="51">
                  <c:v>-25.764736601230794</c:v>
                </c:pt>
                <c:pt idx="52">
                  <c:v>-25.702843324150749</c:v>
                </c:pt>
                <c:pt idx="53">
                  <c:v>-25.641218852716904</c:v>
                </c:pt>
                <c:pt idx="54">
                  <c:v>-25.579861630065437</c:v>
                </c:pt>
                <c:pt idx="55">
                  <c:v>-25.518770110574238</c:v>
                </c:pt>
                <c:pt idx="56">
                  <c:v>-25.457942759764574</c:v>
                </c:pt>
                <c:pt idx="57">
                  <c:v>-25.397378054203813</c:v>
                </c:pt>
                <c:pt idx="58">
                  <c:v>-25.337074481409125</c:v>
                </c:pt>
                <c:pt idx="59">
                  <c:v>-25.277030539752168</c:v>
                </c:pt>
                <c:pt idx="60">
                  <c:v>-25.217244738364656</c:v>
                </c:pt>
                <c:pt idx="61">
                  <c:v>-25.157715597045019</c:v>
                </c:pt>
                <c:pt idx="62">
                  <c:v>-25.098441646165895</c:v>
                </c:pt>
                <c:pt idx="63">
                  <c:v>-25.039421426582571</c:v>
                </c:pt>
                <c:pt idx="64">
                  <c:v>-24.980653489542387</c:v>
                </c:pt>
                <c:pt idx="65">
                  <c:v>-24.922136396595029</c:v>
                </c:pt>
                <c:pt idx="66">
                  <c:v>-24.863868719503699</c:v>
                </c:pt>
                <c:pt idx="67">
                  <c:v>-24.805849040157163</c:v>
                </c:pt>
                <c:pt idx="68">
                  <c:v>-24.748075950482747</c:v>
                </c:pt>
                <c:pt idx="69">
                  <c:v>-24.69054805236015</c:v>
                </c:pt>
                <c:pt idx="70">
                  <c:v>-24.633263957536087</c:v>
                </c:pt>
                <c:pt idx="71">
                  <c:v>-24.576222287539849</c:v>
                </c:pt>
                <c:pt idx="72">
                  <c:v>-24.519421673599663</c:v>
                </c:pt>
                <c:pt idx="73">
                  <c:v>-24.46286075655987</c:v>
                </c:pt>
                <c:pt idx="74">
                  <c:v>-24.406538186798954</c:v>
                </c:pt>
                <c:pt idx="75">
                  <c:v>-24.350452624148399</c:v>
                </c:pt>
                <c:pt idx="76">
                  <c:v>-24.294602737812195</c:v>
                </c:pt>
                <c:pt idx="77">
                  <c:v>-24.238987206287419</c:v>
                </c:pt>
                <c:pt idx="78">
                  <c:v>-24.183604717285334</c:v>
                </c:pt>
                <c:pt idx="79">
                  <c:v>-24.128453967653357</c:v>
                </c:pt>
                <c:pt idx="80">
                  <c:v>-24.073533663297873</c:v>
                </c:pt>
                <c:pt idx="81">
                  <c:v>-24.018842519107636</c:v>
                </c:pt>
                <c:pt idx="82">
                  <c:v>-23.964379258878118</c:v>
                </c:pt>
                <c:pt idx="83">
                  <c:v>-23.910142615236438</c:v>
                </c:pt>
                <c:pt idx="84">
                  <c:v>-23.856131329567027</c:v>
                </c:pt>
                <c:pt idx="85">
                  <c:v>-23.802344151938197</c:v>
                </c:pt>
                <c:pt idx="86">
                  <c:v>-23.748779841029204</c:v>
                </c:pt>
                <c:pt idx="87">
                  <c:v>-23.695437164058113</c:v>
                </c:pt>
                <c:pt idx="88">
                  <c:v>-23.642314896710428</c:v>
                </c:pt>
                <c:pt idx="89">
                  <c:v>-23.58941182306825</c:v>
                </c:pt>
                <c:pt idx="90">
                  <c:v>-23.536726735540299</c:v>
                </c:pt>
                <c:pt idx="91">
                  <c:v>-23.484258434792501</c:v>
                </c:pt>
                <c:pt idx="92">
                  <c:v>-23.432005729679247</c:v>
                </c:pt>
                <c:pt idx="93">
                  <c:v>-23.379967437175374</c:v>
                </c:pt>
                <c:pt idx="94">
                  <c:v>-23.328142382308762</c:v>
                </c:pt>
                <c:pt idx="95">
                  <c:v>-23.276529398093516</c:v>
                </c:pt>
                <c:pt idx="96">
                  <c:v>-23.225127325463959</c:v>
                </c:pt>
                <c:pt idx="97">
                  <c:v>-23.173935013209075</c:v>
                </c:pt>
                <c:pt idx="98">
                  <c:v>-23.12295131790767</c:v>
                </c:pt>
                <c:pt idx="99">
                  <c:v>-23.072175103864133</c:v>
                </c:pt>
                <c:pt idx="100">
                  <c:v>-23.021605243044824</c:v>
                </c:pt>
                <c:pt idx="101">
                  <c:v>-22.971240615015052</c:v>
                </c:pt>
                <c:pt idx="102">
                  <c:v>-22.47408880854799</c:v>
                </c:pt>
                <c:pt idx="103">
                  <c:v>-21.996722770093285</c:v>
                </c:pt>
                <c:pt idx="104">
                  <c:v>-21.538098953456831</c:v>
                </c:pt>
                <c:pt idx="105">
                  <c:v>-21.097241113886483</c:v>
                </c:pt>
                <c:pt idx="106">
                  <c:v>-20.673235044612742</c:v>
                </c:pt>
                <c:pt idx="107">
                  <c:v>-20.265223781506648</c:v>
                </c:pt>
                <c:pt idx="108">
                  <c:v>-19.872403228120067</c:v>
                </c:pt>
                <c:pt idx="109">
                  <c:v>-19.494018158736829</c:v>
                </c:pt>
                <c:pt idx="110">
                  <c:v>-19.129358561758657</c:v>
                </c:pt>
                <c:pt idx="111">
                  <c:v>-18.777756289867504</c:v>
                </c:pt>
                <c:pt idx="112">
                  <c:v>-18.438581987022154</c:v>
                </c:pt>
                <c:pt idx="113">
                  <c:v>-18.111242265527792</c:v>
                </c:pt>
                <c:pt idx="114">
                  <c:v>-17.795177109219377</c:v>
                </c:pt>
                <c:pt idx="115">
                  <c:v>-17.489857481270633</c:v>
                </c:pt>
                <c:pt idx="116">
                  <c:v>-17.194783117322771</c:v>
                </c:pt>
                <c:pt idx="117">
                  <c:v>-16.909480486556127</c:v>
                </c:pt>
                <c:pt idx="118">
                  <c:v>-16.63350090503474</c:v>
                </c:pt>
                <c:pt idx="119">
                  <c:v>-16.366418787165472</c:v>
                </c:pt>
                <c:pt idx="120">
                  <c:v>-16.107830022452497</c:v>
                </c:pt>
                <c:pt idx="121">
                  <c:v>-15.857350465915175</c:v>
                </c:pt>
                <c:pt idx="122">
                  <c:v>-15.614614531589517</c:v>
                </c:pt>
                <c:pt idx="123">
                  <c:v>-15.379273879466478</c:v>
                </c:pt>
                <c:pt idx="124">
                  <c:v>-15.150996187046058</c:v>
                </c:pt>
                <c:pt idx="125">
                  <c:v>-14.929463997417532</c:v>
                </c:pt>
                <c:pt idx="126">
                  <c:v>-14.714373636421563</c:v>
                </c:pt>
                <c:pt idx="127">
                  <c:v>-14.505434192019148</c:v>
                </c:pt>
                <c:pt idx="128">
                  <c:v>-14.302366549491808</c:v>
                </c:pt>
                <c:pt idx="129">
                  <c:v>-14.104902476534534</c:v>
                </c:pt>
                <c:pt idx="130">
                  <c:v>-13.912783752682358</c:v>
                </c:pt>
                <c:pt idx="131">
                  <c:v>-13.725761337838584</c:v>
                </c:pt>
                <c:pt idx="132">
                  <c:v>-13.543594574951413</c:v>
                </c:pt>
                <c:pt idx="133">
                  <c:v>-13.366050422119505</c:v>
                </c:pt>
                <c:pt idx="134">
                  <c:v>-13.192902709599139</c:v>
                </c:pt>
                <c:pt idx="135">
                  <c:v>-13.02393141733852</c:v>
                </c:pt>
                <c:pt idx="136">
                  <c:v>-12.858921968780617</c:v>
                </c:pt>
                <c:pt idx="137">
                  <c:v>-12.697664536756822</c:v>
                </c:pt>
                <c:pt idx="138">
                  <c:v>-12.539953357341439</c:v>
                </c:pt>
                <c:pt idx="139">
                  <c:v>-12.385586047552728</c:v>
                </c:pt>
                <c:pt idx="140">
                  <c:v>-12.234362922772233</c:v>
                </c:pt>
                <c:pt idx="141">
                  <c:v>-12.086086309711298</c:v>
                </c:pt>
                <c:pt idx="142">
                  <c:v>-11.940559850684478</c:v>
                </c:pt>
                <c:pt idx="143">
                  <c:v>-11.79758779485584</c:v>
                </c:pt>
                <c:pt idx="144">
                  <c:v>-11.656974272008906</c:v>
                </c:pt>
                <c:pt idx="145">
                  <c:v>-11.518522544257884</c:v>
                </c:pt>
                <c:pt idx="146">
                  <c:v>-11.382034230971728</c:v>
                </c:pt>
                <c:pt idx="147">
                  <c:v>-11.24730850202967</c:v>
                </c:pt>
                <c:pt idx="148">
                  <c:v>-11.114141234376262</c:v>
                </c:pt>
                <c:pt idx="149">
                  <c:v>-10.98232412670613</c:v>
                </c:pt>
                <c:pt idx="150">
                  <c:v>-10.851643766999269</c:v>
                </c:pt>
                <c:pt idx="151">
                  <c:v>-10.721880647565563</c:v>
                </c:pt>
                <c:pt idx="152">
                  <c:v>-10.592808122267945</c:v>
                </c:pt>
                <c:pt idx="153">
                  <c:v>-10.464191300709542</c:v>
                </c:pt>
                <c:pt idx="154">
                  <c:v>-10.335785874433522</c:v>
                </c:pt>
                <c:pt idx="155">
                  <c:v>-10.20733687064816</c:v>
                </c:pt>
                <c:pt idx="156">
                  <c:v>-10.078577329722158</c:v>
                </c:pt>
                <c:pt idx="157">
                  <c:v>-9.9492269037814367</c:v>
                </c:pt>
                <c:pt idx="158">
                  <c:v>-9.8189903752857504</c:v>
                </c:pt>
                <c:pt idx="159">
                  <c:v>-9.687556096603771</c:v>
                </c:pt>
                <c:pt idx="160">
                  <c:v>-9.5545943545026262</c:v>
                </c:pt>
                <c:pt idx="161">
                  <c:v>-9.4197556673209561</c:v>
                </c:pt>
                <c:pt idx="162">
                  <c:v>-9.2826690276439727</c:v>
                </c:pt>
                <c:pt idx="163">
                  <c:v>-9.1429401098300609</c:v>
                </c:pt>
                <c:pt idx="164">
                  <c:v>-9.0001494700855904</c:v>
                </c:pt>
                <c:pt idx="165">
                  <c:v>-8.8538507773300967</c:v>
                </c:pt>
                <c:pt idx="166">
                  <c:v>-8.7035691262636696</c:v>
                </c:pt>
                <c:pt idx="167">
                  <c:v>-8.5487995002979318</c:v>
                </c:pt>
                <c:pt idx="168">
                  <c:v>-8.3890054718005835</c:v>
                </c:pt>
                <c:pt idx="169">
                  <c:v>-8.2236182508506719</c:v>
                </c:pt>
                <c:pt idx="170">
                  <c:v>-8.0520362217167047</c:v>
                </c:pt>
                <c:pt idx="171">
                  <c:v>-7.8736251386484319</c:v>
                </c:pt>
                <c:pt idx="172">
                  <c:v>-7.6877191890498846</c:v>
                </c:pt>
                <c:pt idx="173">
                  <c:v>-7.493623171846755</c:v>
                </c:pt>
                <c:pt idx="174">
                  <c:v>-7.2906160802207802</c:v>
                </c:pt>
                <c:pt idx="175">
                  <c:v>-7.0779564180530556</c:v>
                </c:pt>
                <c:pt idx="176">
                  <c:v>-6.8548896140738398</c:v>
                </c:pt>
                <c:pt idx="177">
                  <c:v>-6.6206579206338496</c:v>
                </c:pt>
                <c:pt idx="178">
                  <c:v>-6.3745131867480627</c:v>
                </c:pt>
                <c:pt idx="179">
                  <c:v>-6.1157328668164386</c:v>
                </c:pt>
                <c:pt idx="180">
                  <c:v>-5.8436395542629764</c:v>
                </c:pt>
                <c:pt idx="181">
                  <c:v>-5.5576241990080018</c:v>
                </c:pt>
                <c:pt idx="182">
                  <c:v>-5.2571729653280999</c:v>
                </c:pt>
                <c:pt idx="183">
                  <c:v>-4.9418974015733728</c:v>
                </c:pt>
                <c:pt idx="184">
                  <c:v>-4.6115672219171078</c:v>
                </c:pt>
                <c:pt idx="185">
                  <c:v>-4.2661445515780878</c:v>
                </c:pt>
                <c:pt idx="186">
                  <c:v>-3.9058179871824352</c:v>
                </c:pt>
                <c:pt idx="187">
                  <c:v>-3.5310343214986171</c:v>
                </c:pt>
                <c:pt idx="188">
                  <c:v>-3.1425253483340398</c:v>
                </c:pt>
                <c:pt idx="189">
                  <c:v>-2.7413268897072194</c:v>
                </c:pt>
                <c:pt idx="190">
                  <c:v>-2.3287871718783517</c:v>
                </c:pt>
                <c:pt idx="191">
                  <c:v>-1.9065620059751076</c:v>
                </c:pt>
                <c:pt idx="192">
                  <c:v>-1.4765949524677522</c:v>
                </c:pt>
                <c:pt idx="193">
                  <c:v>-1.0410817544392361</c:v>
                </c:pt>
                <c:pt idx="194">
                  <c:v>-0.60241972179265901</c:v>
                </c:pt>
                <c:pt idx="195">
                  <c:v>-0.16314426854479563</c:v>
                </c:pt>
                <c:pt idx="196">
                  <c:v>0.27414377577215099</c:v>
                </c:pt>
                <c:pt idx="197">
                  <c:v>0.70685537764787476</c:v>
                </c:pt>
                <c:pt idx="198">
                  <c:v>1.1324897798610771</c:v>
                </c:pt>
                <c:pt idx="199">
                  <c:v>1.5487050787604035</c:v>
                </c:pt>
                <c:pt idx="200">
                  <c:v>1.953378428360399</c:v>
                </c:pt>
                <c:pt idx="201">
                  <c:v>2.3446525928351178</c:v>
                </c:pt>
                <c:pt idx="202">
                  <c:v>2.7209670416341498</c:v>
                </c:pt>
                <c:pt idx="203">
                  <c:v>3.0810732964047287</c:v>
                </c:pt>
                <c:pt idx="204">
                  <c:v>3.4240355814333849</c:v>
                </c:pt>
                <c:pt idx="205">
                  <c:v>3.7492188477899884</c:v>
                </c:pt>
                <c:pt idx="206">
                  <c:v>4.0562668647080047</c:v>
                </c:pt>
                <c:pt idx="207">
                  <c:v>4.3450733051898842</c:v>
                </c:pt>
                <c:pt idx="208">
                  <c:v>4.6157486582903395</c:v>
                </c:pt>
                <c:pt idx="209">
                  <c:v>4.8685854706584752</c:v>
                </c:pt>
                <c:pt idx="210">
                  <c:v>5.1040239538068644</c:v>
                </c:pt>
                <c:pt idx="211">
                  <c:v>5.3226194789611707</c:v>
                </c:pt>
                <c:pt idx="212">
                  <c:v>5.5250129848866258</c:v>
                </c:pt>
                <c:pt idx="213">
                  <c:v>5.7119048887532502</c:v>
                </c:pt>
                <c:pt idx="214">
                  <c:v>5.8840327374681767</c:v>
                </c:pt>
                <c:pt idx="215">
                  <c:v>6.0421525720107034</c:v>
                </c:pt>
                <c:pt idx="216">
                  <c:v>6.1870237941415596</c:v>
                </c:pt>
                <c:pt idx="217">
                  <c:v>6.3193972112770753</c:v>
                </c:pt>
                <c:pt idx="218">
                  <c:v>6.440005876824701</c:v>
                </c:pt>
                <c:pt idx="219">
                  <c:v>6.54955832556176</c:v>
                </c:pt>
                <c:pt idx="220">
                  <c:v>6.6487338140496046</c:v>
                </c:pt>
                <c:pt idx="221">
                  <c:v>6.7381792042538384</c:v>
                </c:pt>
                <c:pt idx="222">
                  <c:v>6.8185071665348387</c:v>
                </c:pt>
                <c:pt idx="223">
                  <c:v>6.8902954202236781</c:v>
                </c:pt>
                <c:pt idx="224">
                  <c:v>6.9540867721871704</c:v>
                </c:pt>
                <c:pt idx="225">
                  <c:v>7.0103897536380906</c:v>
                </c:pt>
                <c:pt idx="226">
                  <c:v>7.0596796915632432</c:v>
                </c:pt>
                <c:pt idx="227">
                  <c:v>7.1024000828842251</c:v>
                </c:pt>
                <c:pt idx="228">
                  <c:v>7.1389641667027597</c:v>
                </c:pt>
                <c:pt idx="229">
                  <c:v>7.1697566129032948</c:v>
                </c:pt>
                <c:pt idx="230">
                  <c:v>7.1951352643590241</c:v>
                </c:pt>
                <c:pt idx="231">
                  <c:v>7.2154328854696095</c:v>
                </c:pt>
                <c:pt idx="232">
                  <c:v>7.230958882228105</c:v>
                </c:pt>
                <c:pt idx="233">
                  <c:v>7.2420009689351259</c:v>
                </c:pt>
                <c:pt idx="234">
                  <c:v>7.2488267644763686</c:v>
                </c:pt>
                <c:pt idx="235">
                  <c:v>7.2516853071341458</c:v>
                </c:pt>
                <c:pt idx="236">
                  <c:v>7.2508084815426024</c:v>
                </c:pt>
                <c:pt idx="237">
                  <c:v>7.2464123548977089</c:v>
                </c:pt>
                <c:pt idx="238">
                  <c:v>7.2386984221297928</c:v>
                </c:pt>
                <c:pt idx="239">
                  <c:v>7.2278547616295494</c:v>
                </c:pt>
                <c:pt idx="240">
                  <c:v>7.214057104444759</c:v>
                </c:pt>
                <c:pt idx="241">
                  <c:v>7.1974698207605936</c:v>
                </c:pt>
                <c:pt idx="242">
                  <c:v>7.1782468280424849</c:v>
                </c:pt>
                <c:pt idx="243">
                  <c:v>7.1565324255377876</c:v>
                </c:pt>
                <c:pt idx="244">
                  <c:v>7.1324620599638955</c:v>
                </c:pt>
                <c:pt idx="245">
                  <c:v>7.1061630272064491</c:v>
                </c:pt>
                <c:pt idx="246">
                  <c:v>7.0777551147496061</c:v>
                </c:pt>
                <c:pt idx="247">
                  <c:v>7.0473511893917289</c:v>
                </c:pt>
                <c:pt idx="248">
                  <c:v>7.0150577345862519</c:v>
                </c:pt>
                <c:pt idx="249">
                  <c:v>6.980975341506797</c:v>
                </c:pt>
                <c:pt idx="250">
                  <c:v>6.945199157680273</c:v>
                </c:pt>
                <c:pt idx="251">
                  <c:v>6.9078192967714749</c:v>
                </c:pt>
                <c:pt idx="252">
                  <c:v>6.8689212128443895</c:v>
                </c:pt>
                <c:pt idx="253">
                  <c:v>6.8285860421738276</c:v>
                </c:pt>
                <c:pt idx="254">
                  <c:v>6.7868909154395105</c:v>
                </c:pt>
                <c:pt idx="255">
                  <c:v>6.7439092429055005</c:v>
                </c:pt>
                <c:pt idx="256">
                  <c:v>6.6997109749719801</c:v>
                </c:pt>
                <c:pt idx="257">
                  <c:v>6.654362840284632</c:v>
                </c:pt>
                <c:pt idx="258">
                  <c:v>6.6079285633993514</c:v>
                </c:pt>
                <c:pt idx="259">
                  <c:v>6.5604690638262957</c:v>
                </c:pt>
                <c:pt idx="260">
                  <c:v>6.5120426381173147</c:v>
                </c:pt>
                <c:pt idx="261">
                  <c:v>6.4627051265134963</c:v>
                </c:pt>
                <c:pt idx="262">
                  <c:v>6.4125100655347005</c:v>
                </c:pt>
                <c:pt idx="263">
                  <c:v>6.3615088277693603</c:v>
                </c:pt>
                <c:pt idx="264">
                  <c:v>6.3097507500099148</c:v>
                </c:pt>
                <c:pt idx="265">
                  <c:v>6.2572832507763696</c:v>
                </c:pt>
                <c:pt idx="266">
                  <c:v>6.2041519381764711</c:v>
                </c:pt>
                <c:pt idx="267">
                  <c:v>6.1504007089655328</c:v>
                </c:pt>
                <c:pt idx="268">
                  <c:v>6.0960718395912323</c:v>
                </c:pt>
                <c:pt idx="269">
                  <c:v>6.0412060699377221</c:v>
                </c:pt>
                <c:pt idx="270">
                  <c:v>5.9858426804192622</c:v>
                </c:pt>
                <c:pt idx="271">
                  <c:v>5.9300195630149402</c:v>
                </c:pt>
                <c:pt idx="272">
                  <c:v>5.8737732867829084</c:v>
                </c:pt>
                <c:pt idx="273">
                  <c:v>5.817139158344256</c:v>
                </c:pt>
                <c:pt idx="274">
                  <c:v>5.7601512777826711</c:v>
                </c:pt>
                <c:pt idx="275">
                  <c:v>5.7028425903661706</c:v>
                </c:pt>
                <c:pt idx="276">
                  <c:v>5.6452449344608278</c:v>
                </c:pt>
                <c:pt idx="277">
                  <c:v>5.5873890859734665</c:v>
                </c:pt>
                <c:pt idx="278">
                  <c:v>5.5293047996302223</c:v>
                </c:pt>
                <c:pt idx="279">
                  <c:v>5.4710208473706574</c:v>
                </c:pt>
                <c:pt idx="280">
                  <c:v>5.4125650541121058</c:v>
                </c:pt>
                <c:pt idx="281">
                  <c:v>5.3539643311165408</c:v>
                </c:pt>
                <c:pt idx="282">
                  <c:v>5.2952447071714062</c:v>
                </c:pt>
                <c:pt idx="283">
                  <c:v>5.236431357777299</c:v>
                </c:pt>
                <c:pt idx="284">
                  <c:v>5.177548632518195</c:v>
                </c:pt>
                <c:pt idx="285">
                  <c:v>5.1186200807743543</c:v>
                </c:pt>
                <c:pt idx="286">
                  <c:v>5.0596684759238313</c:v>
                </c:pt>
                <c:pt idx="287">
                  <c:v>5.0007158381656005</c:v>
                </c:pt>
                <c:pt idx="288">
                  <c:v>4.9417834560854477</c:v>
                </c:pt>
                <c:pt idx="289">
                  <c:v>4.8828919070749786</c:v>
                </c:pt>
                <c:pt idx="290">
                  <c:v>4.8240610767043011</c:v>
                </c:pt>
                <c:pt idx="291">
                  <c:v>4.7653101771399333</c:v>
                </c:pt>
                <c:pt idx="292">
                  <c:v>4.7066577646912497</c:v>
                </c:pt>
                <c:pt idx="293">
                  <c:v>4.6481217565612551</c:v>
                </c:pt>
                <c:pt idx="294">
                  <c:v>4.5897194468707525</c:v>
                </c:pt>
                <c:pt idx="295">
                  <c:v>4.5314675220184917</c:v>
                </c:pt>
                <c:pt idx="296">
                  <c:v>4.4733820754344258</c:v>
                </c:pt>
                <c:pt idx="297">
                  <c:v>4.4154786217776767</c:v>
                </c:pt>
                <c:pt idx="298">
                  <c:v>4.3577721106263008</c:v>
                </c:pt>
                <c:pt idx="299">
                  <c:v>4.3002769397013809</c:v>
                </c:pt>
                <c:pt idx="300">
                  <c:v>4.2430069676640567</c:v>
                </c:pt>
                <c:pt idx="301">
                  <c:v>4.185975526520485</c:v>
                </c:pt>
                <c:pt idx="302">
                  <c:v>4.1291954336662764</c:v>
                </c:pt>
                <c:pt idx="303">
                  <c:v>4.0726790035990179</c:v>
                </c:pt>
                <c:pt idx="304">
                  <c:v>4.0164380593246145</c:v>
                </c:pt>
                <c:pt idx="305">
                  <c:v>3.9604839434807788</c:v>
                </c:pt>
                <c:pt idx="306">
                  <c:v>3.9048275291984229</c:v>
                </c:pt>
                <c:pt idx="307">
                  <c:v>3.8494792307199264</c:v>
                </c:pt>
                <c:pt idx="308">
                  <c:v>3.7944490137910005</c:v>
                </c:pt>
                <c:pt idx="309">
                  <c:v>3.7397464058413554</c:v>
                </c:pt>
                <c:pt idx="310">
                  <c:v>3.6853805059676166</c:v>
                </c:pt>
                <c:pt idx="311">
                  <c:v>3.6313599947305928</c:v>
                </c:pt>
                <c:pt idx="312">
                  <c:v>3.5776931437775223</c:v>
                </c:pt>
                <c:pt idx="313">
                  <c:v>3.5243878252989651</c:v>
                </c:pt>
                <c:pt idx="314">
                  <c:v>3.4714515213286212</c:v>
                </c:pt>
                <c:pt idx="315">
                  <c:v>3.4188913328936339</c:v>
                </c:pt>
                <c:pt idx="316">
                  <c:v>3.3667139890218403</c:v>
                </c:pt>
                <c:pt idx="317">
                  <c:v>3.3149258556117713</c:v>
                </c:pt>
                <c:pt idx="318">
                  <c:v>3.2635329441703753</c:v>
                </c:pt>
                <c:pt idx="319">
                  <c:v>3.212540920422855</c:v>
                </c:pt>
                <c:pt idx="320">
                  <c:v>3.1619551127983447</c:v>
                </c:pt>
                <c:pt idx="321">
                  <c:v>3.1117805207947224</c:v>
                </c:pt>
                <c:pt idx="322">
                  <c:v>3.0620218232252849</c:v>
                </c:pt>
                <c:pt idx="323">
                  <c:v>3.0126833863496651</c:v>
                </c:pt>
                <c:pt idx="324">
                  <c:v>2.9637692718909863</c:v>
                </c:pt>
                <c:pt idx="325">
                  <c:v>2.9152832449408308</c:v>
                </c:pt>
                <c:pt idx="326">
                  <c:v>2.8672287817535427</c:v>
                </c:pt>
                <c:pt idx="327">
                  <c:v>2.8196090774307869</c:v>
                </c:pt>
                <c:pt idx="328">
                  <c:v>2.7724270534973989</c:v>
                </c:pt>
                <c:pt idx="329">
                  <c:v>2.725685365369201</c:v>
                </c:pt>
                <c:pt idx="330">
                  <c:v>2.6793864097132305</c:v>
                </c:pt>
                <c:pt idx="331">
                  <c:v>2.6335323317009491</c:v>
                </c:pt>
                <c:pt idx="332">
                  <c:v>2.5881250321545748</c:v>
                </c:pt>
                <c:pt idx="333">
                  <c:v>2.5431661745867675</c:v>
                </c:pt>
                <c:pt idx="334">
                  <c:v>2.4986571921338436</c:v>
                </c:pt>
                <c:pt idx="335">
                  <c:v>2.4545992943825281</c:v>
                </c:pt>
                <c:pt idx="336">
                  <c:v>2.4109934740902288</c:v>
                </c:pt>
                <c:pt idx="337">
                  <c:v>2.3678405137988543</c:v>
                </c:pt>
                <c:pt idx="338">
                  <c:v>2.3251409923421527</c:v>
                </c:pt>
                <c:pt idx="339">
                  <c:v>2.2828952912464739</c:v>
                </c:pt>
                <c:pt idx="340">
                  <c:v>2.2411036010249408</c:v>
                </c:pt>
                <c:pt idx="341">
                  <c:v>2.1997659273649761</c:v>
                </c:pt>
                <c:pt idx="342">
                  <c:v>2.1588820972092133</c:v>
                </c:pt>
                <c:pt idx="343">
                  <c:v>2.1184517647296959</c:v>
                </c:pt>
                <c:pt idx="344">
                  <c:v>2.078474417195495</c:v>
                </c:pt>
                <c:pt idx="345">
                  <c:v>2.0389493807337908</c:v>
                </c:pt>
                <c:pt idx="346">
                  <c:v>1.9998758259844527</c:v>
                </c:pt>
                <c:pt idx="347">
                  <c:v>1.9612527736483409</c:v>
                </c:pt>
                <c:pt idx="348">
                  <c:v>1.9230790999295229</c:v>
                </c:pt>
                <c:pt idx="349">
                  <c:v>1.8853535418715248</c:v>
                </c:pt>
                <c:pt idx="350">
                  <c:v>1.8480747025880868</c:v>
                </c:pt>
                <c:pt idx="351">
                  <c:v>1.8112410563885621</c:v>
                </c:pt>
                <c:pt idx="352">
                  <c:v>1.7748509537984605</c:v>
                </c:pt>
                <c:pt idx="353">
                  <c:v>1.7389026264755714</c:v>
                </c:pt>
                <c:pt idx="354">
                  <c:v>1.7033941920220688</c:v>
                </c:pt>
                <c:pt idx="355">
                  <c:v>1.6683236586932022</c:v>
                </c:pt>
                <c:pt idx="356">
                  <c:v>1.6336889300031299</c:v>
                </c:pt>
                <c:pt idx="357">
                  <c:v>1.5994878092285667</c:v>
                </c:pt>
                <c:pt idx="358">
                  <c:v>1.565718003810824</c:v>
                </c:pt>
                <c:pt idx="359">
                  <c:v>1.5323771296571476</c:v>
                </c:pt>
                <c:pt idx="360">
                  <c:v>1.4994627153419362</c:v>
                </c:pt>
                <c:pt idx="361">
                  <c:v>1.466972206208828</c:v>
                </c:pt>
                <c:pt idx="362">
                  <c:v>1.4349029683743879</c:v>
                </c:pt>
                <c:pt idx="363">
                  <c:v>1.4032522926344431</c:v>
                </c:pt>
                <c:pt idx="364">
                  <c:v>1.3720173982738615</c:v>
                </c:pt>
                <c:pt idx="365">
                  <c:v>1.3411954367809127</c:v>
                </c:pt>
                <c:pt idx="366">
                  <c:v>1.3107834954670921</c:v>
                </c:pt>
                <c:pt idx="367">
                  <c:v>1.2807786009936031</c:v>
                </c:pt>
                <c:pt idx="368">
                  <c:v>1.251177722805485</c:v>
                </c:pt>
                <c:pt idx="369">
                  <c:v>1.2219777764745654</c:v>
                </c:pt>
                <c:pt idx="370">
                  <c:v>1.1931756269523923</c:v>
                </c:pt>
                <c:pt idx="371">
                  <c:v>1.1647680917342829</c:v>
                </c:pt>
                <c:pt idx="372">
                  <c:v>1.1367519439357459</c:v>
                </c:pt>
                <c:pt idx="373">
                  <c:v>1.1091239152824812</c:v>
                </c:pt>
                <c:pt idx="374">
                  <c:v>1.0818806990152243</c:v>
                </c:pt>
                <c:pt idx="375">
                  <c:v>1.0550189527106504</c:v>
                </c:pt>
                <c:pt idx="376">
                  <c:v>1.0285353010197387</c:v>
                </c:pt>
                <c:pt idx="377">
                  <c:v>1.0024263383247725</c:v>
                </c:pt>
                <c:pt idx="378">
                  <c:v>0.97668863131641181</c:v>
                </c:pt>
                <c:pt idx="379">
                  <c:v>0.95131872149205421</c:v>
                </c:pt>
                <c:pt idx="380">
                  <c:v>0.95129375760533463</c:v>
                </c:pt>
                <c:pt idx="381">
                  <c:v>0.95126879407684228</c:v>
                </c:pt>
                <c:pt idx="382">
                  <c:v>0.95124383090656117</c:v>
                </c:pt>
                <c:pt idx="383">
                  <c:v>0.95121886809449663</c:v>
                </c:pt>
                <c:pt idx="384">
                  <c:v>0.95119390564064155</c:v>
                </c:pt>
                <c:pt idx="385">
                  <c:v>0.95116894354498704</c:v>
                </c:pt>
                <c:pt idx="386">
                  <c:v>0.951143981807542</c:v>
                </c:pt>
                <c:pt idx="387">
                  <c:v>0.95111902042829755</c:v>
                </c:pt>
                <c:pt idx="388">
                  <c:v>0.95109405940725011</c:v>
                </c:pt>
                <c:pt idx="389">
                  <c:v>0.95106909874439438</c:v>
                </c:pt>
                <c:pt idx="390">
                  <c:v>0.95104413843972502</c:v>
                </c:pt>
                <c:pt idx="391">
                  <c:v>0.95101917849324202</c:v>
                </c:pt>
                <c:pt idx="392">
                  <c:v>0.95099421890494362</c:v>
                </c:pt>
                <c:pt idx="393">
                  <c:v>0.95096925967482804</c:v>
                </c:pt>
                <c:pt idx="394">
                  <c:v>0.95094430080288106</c:v>
                </c:pt>
                <c:pt idx="395">
                  <c:v>0.95091934228910269</c:v>
                </c:pt>
                <c:pt idx="396">
                  <c:v>0.95089438413350358</c:v>
                </c:pt>
                <c:pt idx="397">
                  <c:v>0.95086942633606419</c:v>
                </c:pt>
                <c:pt idx="398">
                  <c:v>0.95084446889678986</c:v>
                </c:pt>
                <c:pt idx="399">
                  <c:v>0.95081951181567526</c:v>
                </c:pt>
                <c:pt idx="400">
                  <c:v>0.95079455509271149</c:v>
                </c:pt>
                <c:pt idx="401">
                  <c:v>0.95076959872790212</c:v>
                </c:pt>
                <c:pt idx="402">
                  <c:v>0.95074464272123826</c:v>
                </c:pt>
                <c:pt idx="403">
                  <c:v>0.9507196870727217</c:v>
                </c:pt>
                <c:pt idx="404">
                  <c:v>0.95069473178234709</c:v>
                </c:pt>
                <c:pt idx="405">
                  <c:v>0.95066977685010912</c:v>
                </c:pt>
                <c:pt idx="406">
                  <c:v>0.95064482227601133</c:v>
                </c:pt>
                <c:pt idx="407">
                  <c:v>0.95061986806004128</c:v>
                </c:pt>
                <c:pt idx="408">
                  <c:v>0.95059491420219722</c:v>
                </c:pt>
                <c:pt idx="409">
                  <c:v>0.95056996070247557</c:v>
                </c:pt>
                <c:pt idx="410">
                  <c:v>0.95054500756088345</c:v>
                </c:pt>
                <c:pt idx="411">
                  <c:v>0.95052005477740309</c:v>
                </c:pt>
                <c:pt idx="412">
                  <c:v>0.95049510235203982</c:v>
                </c:pt>
                <c:pt idx="413">
                  <c:v>0.95047015028478476</c:v>
                </c:pt>
                <c:pt idx="414">
                  <c:v>0.95044519857563614</c:v>
                </c:pt>
                <c:pt idx="415">
                  <c:v>0.95042024722459928</c:v>
                </c:pt>
                <c:pt idx="416">
                  <c:v>0.95039529623165464</c:v>
                </c:pt>
                <c:pt idx="417">
                  <c:v>0.95037034559681288</c:v>
                </c:pt>
                <c:pt idx="418">
                  <c:v>0.95034539532005979</c:v>
                </c:pt>
                <c:pt idx="419">
                  <c:v>0.9503204454014007</c:v>
                </c:pt>
                <c:pt idx="420">
                  <c:v>0.95029549584082851</c:v>
                </c:pt>
                <c:pt idx="421">
                  <c:v>0.95027054663833965</c:v>
                </c:pt>
                <c:pt idx="422">
                  <c:v>0.95024559779393059</c:v>
                </c:pt>
                <c:pt idx="423">
                  <c:v>0.95022064930759598</c:v>
                </c:pt>
                <c:pt idx="424">
                  <c:v>0.95019570117933938</c:v>
                </c:pt>
                <c:pt idx="425">
                  <c:v>0.95017075340914658</c:v>
                </c:pt>
                <c:pt idx="426">
                  <c:v>0.95014580599702469</c:v>
                </c:pt>
                <c:pt idx="427">
                  <c:v>0.95012085894296483</c:v>
                </c:pt>
                <c:pt idx="428">
                  <c:v>0.95009591224696521</c:v>
                </c:pt>
                <c:pt idx="429">
                  <c:v>0.95007096590902052</c:v>
                </c:pt>
                <c:pt idx="430">
                  <c:v>0.95004601992913074</c:v>
                </c:pt>
                <c:pt idx="431">
                  <c:v>0.95002107430729055</c:v>
                </c:pt>
                <c:pt idx="432">
                  <c:v>0.94999612904348751</c:v>
                </c:pt>
                <c:pt idx="433">
                  <c:v>0.94997118413773585</c:v>
                </c:pt>
                <c:pt idx="434">
                  <c:v>0.94994623959001778</c:v>
                </c:pt>
                <c:pt idx="435">
                  <c:v>0.9499212954003422</c:v>
                </c:pt>
                <c:pt idx="436">
                  <c:v>0.9498963515686949</c:v>
                </c:pt>
                <c:pt idx="437">
                  <c:v>0.94987140809507586</c:v>
                </c:pt>
                <c:pt idx="438">
                  <c:v>0.94984646497948688</c:v>
                </c:pt>
                <c:pt idx="439">
                  <c:v>0.94982152222191374</c:v>
                </c:pt>
                <c:pt idx="440">
                  <c:v>0.94979657982236176</c:v>
                </c:pt>
                <c:pt idx="441">
                  <c:v>0.94977163778082208</c:v>
                </c:pt>
                <c:pt idx="442">
                  <c:v>0.94974669609729645</c:v>
                </c:pt>
                <c:pt idx="443">
                  <c:v>0.94972175477178666</c:v>
                </c:pt>
                <c:pt idx="444">
                  <c:v>0.94969681380427495</c:v>
                </c:pt>
                <c:pt idx="445">
                  <c:v>0.94967187319476309</c:v>
                </c:pt>
                <c:pt idx="446">
                  <c:v>0.94964693294324931</c:v>
                </c:pt>
                <c:pt idx="447">
                  <c:v>0.94962199304973538</c:v>
                </c:pt>
                <c:pt idx="448">
                  <c:v>0.94959705351421242</c:v>
                </c:pt>
                <c:pt idx="449">
                  <c:v>0.94957211433666977</c:v>
                </c:pt>
                <c:pt idx="450">
                  <c:v>0.94954717551711632</c:v>
                </c:pt>
                <c:pt idx="451">
                  <c:v>0.94952223705554495</c:v>
                </c:pt>
                <c:pt idx="452">
                  <c:v>0.94949729895194857</c:v>
                </c:pt>
                <c:pt idx="453">
                  <c:v>0.94947236120633072</c:v>
                </c:pt>
                <c:pt idx="454">
                  <c:v>0.94944742381867719</c:v>
                </c:pt>
                <c:pt idx="455">
                  <c:v>0.94942248678899688</c:v>
                </c:pt>
                <c:pt idx="456">
                  <c:v>0.94939755011727733</c:v>
                </c:pt>
                <c:pt idx="457">
                  <c:v>0.94937261380352389</c:v>
                </c:pt>
                <c:pt idx="458">
                  <c:v>0.94934767784772056</c:v>
                </c:pt>
                <c:pt idx="459">
                  <c:v>0.94932274224987445</c:v>
                </c:pt>
                <c:pt idx="460">
                  <c:v>0.94929780700998023</c:v>
                </c:pt>
                <c:pt idx="461">
                  <c:v>0.94927287212802725</c:v>
                </c:pt>
                <c:pt idx="462">
                  <c:v>0.94924793760402082</c:v>
                </c:pt>
                <c:pt idx="463">
                  <c:v>0.94922300343796095</c:v>
                </c:pt>
                <c:pt idx="464">
                  <c:v>0.94919806962982811</c:v>
                </c:pt>
                <c:pt idx="465">
                  <c:v>0.94917313617963828</c:v>
                </c:pt>
                <c:pt idx="466">
                  <c:v>0.94914820308737191</c:v>
                </c:pt>
                <c:pt idx="467">
                  <c:v>0.94912327035302724</c:v>
                </c:pt>
                <c:pt idx="468">
                  <c:v>0.94909833797661491</c:v>
                </c:pt>
                <c:pt idx="469">
                  <c:v>0.94907340595811363</c:v>
                </c:pt>
                <c:pt idx="470">
                  <c:v>0.94904847429753048</c:v>
                </c:pt>
                <c:pt idx="471">
                  <c:v>0.94902354299486369</c:v>
                </c:pt>
                <c:pt idx="472">
                  <c:v>0.94899861205010616</c:v>
                </c:pt>
                <c:pt idx="473">
                  <c:v>0.94897368146324546</c:v>
                </c:pt>
                <c:pt idx="474">
                  <c:v>0.94894875123429934</c:v>
                </c:pt>
                <c:pt idx="475">
                  <c:v>0.94892382136324649</c:v>
                </c:pt>
                <c:pt idx="476">
                  <c:v>0.94889889185009402</c:v>
                </c:pt>
                <c:pt idx="477">
                  <c:v>0.94887396269482593</c:v>
                </c:pt>
                <c:pt idx="478">
                  <c:v>0.94884903389745112</c:v>
                </c:pt>
                <c:pt idx="479">
                  <c:v>0.94882410545796247</c:v>
                </c:pt>
                <c:pt idx="480">
                  <c:v>0.94879917737635289</c:v>
                </c:pt>
                <c:pt idx="481">
                  <c:v>0.94877424965262236</c:v>
                </c:pt>
                <c:pt idx="482">
                  <c:v>0.94874932228677089</c:v>
                </c:pt>
                <c:pt idx="483">
                  <c:v>0.94872439527878782</c:v>
                </c:pt>
                <c:pt idx="484">
                  <c:v>0.94869946862867494</c:v>
                </c:pt>
                <c:pt idx="485">
                  <c:v>0.94867454233642334</c:v>
                </c:pt>
                <c:pt idx="486">
                  <c:v>0.94864961640204015</c:v>
                </c:pt>
                <c:pt idx="487">
                  <c:v>0.94862469082550938</c:v>
                </c:pt>
                <c:pt idx="488">
                  <c:v>0.94859976560683457</c:v>
                </c:pt>
                <c:pt idx="489">
                  <c:v>0.94857484074601039</c:v>
                </c:pt>
                <c:pt idx="490">
                  <c:v>0.94854991624303509</c:v>
                </c:pt>
                <c:pt idx="491">
                  <c:v>0.94852499209790331</c:v>
                </c:pt>
                <c:pt idx="492">
                  <c:v>0.94850006831060796</c:v>
                </c:pt>
                <c:pt idx="493">
                  <c:v>0.94847514488115792</c:v>
                </c:pt>
                <c:pt idx="494">
                  <c:v>0.9484502218095372</c:v>
                </c:pt>
                <c:pt idx="495">
                  <c:v>0.94842529909575113</c:v>
                </c:pt>
                <c:pt idx="496">
                  <c:v>0.94840037673978905</c:v>
                </c:pt>
                <c:pt idx="497">
                  <c:v>0.94837545474164919</c:v>
                </c:pt>
                <c:pt idx="498">
                  <c:v>0.94835053310133688</c:v>
                </c:pt>
                <c:pt idx="499">
                  <c:v>0.94832561181883435</c:v>
                </c:pt>
                <c:pt idx="500">
                  <c:v>0.94830069089414692</c:v>
                </c:pt>
                <c:pt idx="501">
                  <c:v>0.94827577032727461</c:v>
                </c:pt>
                <c:pt idx="502">
                  <c:v>0.94825085011820498</c:v>
                </c:pt>
                <c:pt idx="503">
                  <c:v>0.94822593026694157</c:v>
                </c:pt>
                <c:pt idx="504">
                  <c:v>0.94820101077347374</c:v>
                </c:pt>
                <c:pt idx="505">
                  <c:v>0.94817609163780681</c:v>
                </c:pt>
                <c:pt idx="506">
                  <c:v>0.94815117285992834</c:v>
                </c:pt>
                <c:pt idx="507">
                  <c:v>0.94812625443984366</c:v>
                </c:pt>
                <c:pt idx="508">
                  <c:v>0.94810133637754213</c:v>
                </c:pt>
                <c:pt idx="509">
                  <c:v>0.94807641867302905</c:v>
                </c:pt>
                <c:pt idx="510">
                  <c:v>0.94805150132629024</c:v>
                </c:pt>
                <c:pt idx="511">
                  <c:v>0.94802658433732745</c:v>
                </c:pt>
                <c:pt idx="512">
                  <c:v>0.94800166770614069</c:v>
                </c:pt>
                <c:pt idx="513">
                  <c:v>0.94797675143272109</c:v>
                </c:pt>
                <c:pt idx="514">
                  <c:v>0.94795183551706863</c:v>
                </c:pt>
                <c:pt idx="515">
                  <c:v>0.94792691995917444</c:v>
                </c:pt>
                <c:pt idx="516">
                  <c:v>0.94790200475904207</c:v>
                </c:pt>
                <c:pt idx="517">
                  <c:v>0.94787708991666442</c:v>
                </c:pt>
                <c:pt idx="518">
                  <c:v>0.9478521754320397</c:v>
                </c:pt>
                <c:pt idx="519">
                  <c:v>0.94782726130516259</c:v>
                </c:pt>
                <c:pt idx="520">
                  <c:v>0.9478023475360331</c:v>
                </c:pt>
                <c:pt idx="521">
                  <c:v>0.9477774341246441</c:v>
                </c:pt>
                <c:pt idx="522">
                  <c:v>0.94775252107099206</c:v>
                </c:pt>
                <c:pt idx="523">
                  <c:v>0.94772760837507697</c:v>
                </c:pt>
                <c:pt idx="524">
                  <c:v>0.9477026960368935</c:v>
                </c:pt>
                <c:pt idx="525">
                  <c:v>0.94767778405643455</c:v>
                </c:pt>
                <c:pt idx="526">
                  <c:v>0.94765287243370544</c:v>
                </c:pt>
                <c:pt idx="527">
                  <c:v>0.94762796116869552</c:v>
                </c:pt>
                <c:pt idx="528">
                  <c:v>0.94760305026139946</c:v>
                </c:pt>
                <c:pt idx="529">
                  <c:v>0.94757813971182081</c:v>
                </c:pt>
                <c:pt idx="530">
                  <c:v>0.94755322951995602</c:v>
                </c:pt>
                <c:pt idx="531">
                  <c:v>0.94752831968579621</c:v>
                </c:pt>
                <c:pt idx="532">
                  <c:v>0.94750341020934137</c:v>
                </c:pt>
                <c:pt idx="533">
                  <c:v>0.94747850109058795</c:v>
                </c:pt>
                <c:pt idx="534">
                  <c:v>0.94745359232953064</c:v>
                </c:pt>
                <c:pt idx="535">
                  <c:v>0.94742868392616586</c:v>
                </c:pt>
                <c:pt idx="536">
                  <c:v>0.94740377588049363</c:v>
                </c:pt>
                <c:pt idx="537">
                  <c:v>0.94737886819251038</c:v>
                </c:pt>
                <c:pt idx="538">
                  <c:v>0.94735396086221257</c:v>
                </c:pt>
                <c:pt idx="539">
                  <c:v>0.94732905388958422</c:v>
                </c:pt>
                <c:pt idx="540">
                  <c:v>0.94730414727464129</c:v>
                </c:pt>
                <c:pt idx="541">
                  <c:v>0.94727924101737848</c:v>
                </c:pt>
                <c:pt idx="542">
                  <c:v>0.94725433511777801</c:v>
                </c:pt>
                <c:pt idx="543">
                  <c:v>0.94722942957584166</c:v>
                </c:pt>
                <c:pt idx="544">
                  <c:v>0.94720452439156944</c:v>
                </c:pt>
                <c:pt idx="545">
                  <c:v>0.94717961956495955</c:v>
                </c:pt>
                <c:pt idx="546">
                  <c:v>0.94715471509600846</c:v>
                </c:pt>
                <c:pt idx="547">
                  <c:v>0.94712981098470372</c:v>
                </c:pt>
                <c:pt idx="548">
                  <c:v>0.9471049072310489</c:v>
                </c:pt>
                <c:pt idx="549">
                  <c:v>0.94708000383504753</c:v>
                </c:pt>
                <c:pt idx="550">
                  <c:v>0.94705510079668365</c:v>
                </c:pt>
                <c:pt idx="551">
                  <c:v>0.94703019811596434</c:v>
                </c:pt>
                <c:pt idx="552">
                  <c:v>0.9470052957928683</c:v>
                </c:pt>
                <c:pt idx="553">
                  <c:v>0.94698039382741328</c:v>
                </c:pt>
                <c:pt idx="554">
                  <c:v>0.94695549221958863</c:v>
                </c:pt>
                <c:pt idx="555">
                  <c:v>0.94693059096939081</c:v>
                </c:pt>
                <c:pt idx="556">
                  <c:v>0.94690569007681447</c:v>
                </c:pt>
                <c:pt idx="557">
                  <c:v>0.94688078954185428</c:v>
                </c:pt>
                <c:pt idx="558">
                  <c:v>0.94685588936451204</c:v>
                </c:pt>
                <c:pt idx="559">
                  <c:v>0.94683098954477707</c:v>
                </c:pt>
                <c:pt idx="560">
                  <c:v>0.94680609008265471</c:v>
                </c:pt>
                <c:pt idx="561">
                  <c:v>0.94678119097813251</c:v>
                </c:pt>
                <c:pt idx="562">
                  <c:v>0.9467562922312176</c:v>
                </c:pt>
                <c:pt idx="563">
                  <c:v>0.9467313938418993</c:v>
                </c:pt>
                <c:pt idx="564">
                  <c:v>0.94670649581017763</c:v>
                </c:pt>
                <c:pt idx="565">
                  <c:v>0.94668159813604369</c:v>
                </c:pt>
                <c:pt idx="566">
                  <c:v>0.94665670081949926</c:v>
                </c:pt>
                <c:pt idx="567">
                  <c:v>0.9466318038605408</c:v>
                </c:pt>
                <c:pt idx="568">
                  <c:v>0.94660690725916474</c:v>
                </c:pt>
                <c:pt idx="569">
                  <c:v>0.94658201101536399</c:v>
                </c:pt>
                <c:pt idx="570">
                  <c:v>0.94655711512913676</c:v>
                </c:pt>
                <c:pt idx="571">
                  <c:v>0.94653221960047951</c:v>
                </c:pt>
                <c:pt idx="572">
                  <c:v>0.94650732442939578</c:v>
                </c:pt>
                <c:pt idx="573">
                  <c:v>0.94648242961586782</c:v>
                </c:pt>
                <c:pt idx="574">
                  <c:v>0.94645753515990805</c:v>
                </c:pt>
                <c:pt idx="575">
                  <c:v>0.94643264106150404</c:v>
                </c:pt>
                <c:pt idx="576">
                  <c:v>0.9464077473206558</c:v>
                </c:pt>
                <c:pt idx="577">
                  <c:v>0.94638285393734556</c:v>
                </c:pt>
                <c:pt idx="578">
                  <c:v>0.94635796091159285</c:v>
                </c:pt>
                <c:pt idx="579">
                  <c:v>0.9463330682433817</c:v>
                </c:pt>
                <c:pt idx="580">
                  <c:v>0.94630817593271388</c:v>
                </c:pt>
                <c:pt idx="581">
                  <c:v>0.9462832839795734</c:v>
                </c:pt>
                <c:pt idx="582">
                  <c:v>0.94625839238397624</c:v>
                </c:pt>
                <c:pt idx="583">
                  <c:v>0.94623350114590288</c:v>
                </c:pt>
                <c:pt idx="584">
                  <c:v>0.94620861026536041</c:v>
                </c:pt>
                <c:pt idx="585">
                  <c:v>0.94618371974233995</c:v>
                </c:pt>
                <c:pt idx="586">
                  <c:v>0.94615882957683795</c:v>
                </c:pt>
                <c:pt idx="587">
                  <c:v>0.9461339397688544</c:v>
                </c:pt>
                <c:pt idx="588">
                  <c:v>0.94610905031837689</c:v>
                </c:pt>
                <c:pt idx="589">
                  <c:v>0.94608416122541961</c:v>
                </c:pt>
                <c:pt idx="590">
                  <c:v>0.94605927248996124</c:v>
                </c:pt>
                <c:pt idx="591">
                  <c:v>0.94603438411200536</c:v>
                </c:pt>
                <c:pt idx="592">
                  <c:v>0.94600949609155016</c:v>
                </c:pt>
                <c:pt idx="593">
                  <c:v>0.94598460842859033</c:v>
                </c:pt>
                <c:pt idx="594">
                  <c:v>0.94595972112312232</c:v>
                </c:pt>
                <c:pt idx="595">
                  <c:v>0.94593483417514435</c:v>
                </c:pt>
                <c:pt idx="596">
                  <c:v>0.94590994758465108</c:v>
                </c:pt>
                <c:pt idx="597">
                  <c:v>0.94588506135164074</c:v>
                </c:pt>
                <c:pt idx="598">
                  <c:v>0.94586017547610446</c:v>
                </c:pt>
                <c:pt idx="599">
                  <c:v>0.94583528995804755</c:v>
                </c:pt>
                <c:pt idx="600">
                  <c:v>0.9458104047974647</c:v>
                </c:pt>
                <c:pt idx="601">
                  <c:v>0.94578551999434346</c:v>
                </c:pt>
                <c:pt idx="602">
                  <c:v>0.94576063554868739</c:v>
                </c:pt>
                <c:pt idx="603">
                  <c:v>0.94573575146049826</c:v>
                </c:pt>
                <c:pt idx="604">
                  <c:v>0.9457108677297672</c:v>
                </c:pt>
                <c:pt idx="605">
                  <c:v>0.9456859843564871</c:v>
                </c:pt>
                <c:pt idx="606">
                  <c:v>0.94566110134066506</c:v>
                </c:pt>
                <c:pt idx="607">
                  <c:v>0.94563621868228509</c:v>
                </c:pt>
                <c:pt idx="608">
                  <c:v>0.94561133638134898</c:v>
                </c:pt>
                <c:pt idx="609">
                  <c:v>0.94558645443785672</c:v>
                </c:pt>
                <c:pt idx="610">
                  <c:v>0.94556157285179765</c:v>
                </c:pt>
                <c:pt idx="611">
                  <c:v>0.94553669162317533</c:v>
                </c:pt>
                <c:pt idx="612">
                  <c:v>0.94551181075198443</c:v>
                </c:pt>
                <c:pt idx="613">
                  <c:v>0.94548693023821961</c:v>
                </c:pt>
                <c:pt idx="614">
                  <c:v>0.94546205008188089</c:v>
                </c:pt>
                <c:pt idx="615">
                  <c:v>0.94543717028296115</c:v>
                </c:pt>
                <c:pt idx="616">
                  <c:v>0.94541229084146039</c:v>
                </c:pt>
                <c:pt idx="617">
                  <c:v>0.94538741175736973</c:v>
                </c:pt>
                <c:pt idx="618">
                  <c:v>0.94536253303069451</c:v>
                </c:pt>
                <c:pt idx="619">
                  <c:v>0.9453376546614205</c:v>
                </c:pt>
                <c:pt idx="620">
                  <c:v>0.94531277664955127</c:v>
                </c:pt>
                <c:pt idx="621">
                  <c:v>0.9452878989950797</c:v>
                </c:pt>
                <c:pt idx="622">
                  <c:v>0.94526302169801113</c:v>
                </c:pt>
                <c:pt idx="623">
                  <c:v>0.94523814475832957</c:v>
                </c:pt>
                <c:pt idx="624">
                  <c:v>0.94521326817604567</c:v>
                </c:pt>
                <c:pt idx="625">
                  <c:v>0.94518839195114168</c:v>
                </c:pt>
                <c:pt idx="626">
                  <c:v>0.94516351608362115</c:v>
                </c:pt>
                <c:pt idx="627">
                  <c:v>0.94513864057347696</c:v>
                </c:pt>
                <c:pt idx="628">
                  <c:v>0.94511376542071268</c:v>
                </c:pt>
                <c:pt idx="629">
                  <c:v>0.94508889062532297</c:v>
                </c:pt>
                <c:pt idx="630">
                  <c:v>0.94506401618730429</c:v>
                </c:pt>
                <c:pt idx="631">
                  <c:v>0.94503914210664419</c:v>
                </c:pt>
                <c:pt idx="632">
                  <c:v>0.94501426838335156</c:v>
                </c:pt>
                <c:pt idx="633">
                  <c:v>0.94498939501741397</c:v>
                </c:pt>
                <c:pt idx="634">
                  <c:v>0.94496452200883319</c:v>
                </c:pt>
                <c:pt idx="635">
                  <c:v>0.94493964935760566</c:v>
                </c:pt>
                <c:pt idx="636">
                  <c:v>0.94491477706372606</c:v>
                </c:pt>
                <c:pt idx="637">
                  <c:v>0.94488990512719084</c:v>
                </c:pt>
                <c:pt idx="638">
                  <c:v>0.94486503354800178</c:v>
                </c:pt>
                <c:pt idx="639">
                  <c:v>0.9448401623261411</c:v>
                </c:pt>
                <c:pt idx="640">
                  <c:v>0.9448152914616248</c:v>
                </c:pt>
                <c:pt idx="641">
                  <c:v>0.94479042095443866</c:v>
                </c:pt>
                <c:pt idx="642">
                  <c:v>0.94476555080457914</c:v>
                </c:pt>
                <c:pt idx="643">
                  <c:v>0.94474068101204445</c:v>
                </c:pt>
                <c:pt idx="644">
                  <c:v>0.94471581157682927</c:v>
                </c:pt>
                <c:pt idx="645">
                  <c:v>0.94469094249893004</c:v>
                </c:pt>
                <c:pt idx="646">
                  <c:v>0.94466607377835565</c:v>
                </c:pt>
                <c:pt idx="647">
                  <c:v>0.94464120541508301</c:v>
                </c:pt>
                <c:pt idx="648">
                  <c:v>0.94461633740912276</c:v>
                </c:pt>
                <c:pt idx="649">
                  <c:v>0.94459146976046249</c:v>
                </c:pt>
                <c:pt idx="650">
                  <c:v>0.94456660246910928</c:v>
                </c:pt>
                <c:pt idx="651">
                  <c:v>0.94454173553504717</c:v>
                </c:pt>
                <c:pt idx="652">
                  <c:v>0.94451686895827969</c:v>
                </c:pt>
                <c:pt idx="653">
                  <c:v>0.94449200273880507</c:v>
                </c:pt>
                <c:pt idx="654">
                  <c:v>0.94446713687661799</c:v>
                </c:pt>
                <c:pt idx="655">
                  <c:v>0.94444227137171666</c:v>
                </c:pt>
                <c:pt idx="656">
                  <c:v>0.94441740622408687</c:v>
                </c:pt>
                <c:pt idx="657">
                  <c:v>0.94439254143374107</c:v>
                </c:pt>
                <c:pt idx="658">
                  <c:v>0.94436767700066504</c:v>
                </c:pt>
                <c:pt idx="659">
                  <c:v>0.94434281292486411</c:v>
                </c:pt>
                <c:pt idx="660">
                  <c:v>0.94431794920632584</c:v>
                </c:pt>
                <c:pt idx="661">
                  <c:v>0.94429308584504845</c:v>
                </c:pt>
                <c:pt idx="662">
                  <c:v>0.94426822284103906</c:v>
                </c:pt>
                <c:pt idx="663">
                  <c:v>0.9442433601942799</c:v>
                </c:pt>
                <c:pt idx="664">
                  <c:v>0.94421849790477275</c:v>
                </c:pt>
                <c:pt idx="665">
                  <c:v>0.94419363597251404</c:v>
                </c:pt>
                <c:pt idx="666">
                  <c:v>0.94416877439751268</c:v>
                </c:pt>
                <c:pt idx="667">
                  <c:v>0.94414391317973845</c:v>
                </c:pt>
                <c:pt idx="668">
                  <c:v>0.94411905231920734</c:v>
                </c:pt>
                <c:pt idx="669">
                  <c:v>0.94409419181591581</c:v>
                </c:pt>
                <c:pt idx="670">
                  <c:v>0.94406933166985496</c:v>
                </c:pt>
                <c:pt idx="671">
                  <c:v>0.94404447188102836</c:v>
                </c:pt>
                <c:pt idx="672">
                  <c:v>0.94401961244942001</c:v>
                </c:pt>
                <c:pt idx="673">
                  <c:v>0.94399475337503702</c:v>
                </c:pt>
                <c:pt idx="674">
                  <c:v>0.94396989465787406</c:v>
                </c:pt>
                <c:pt idx="675">
                  <c:v>0.94394503629792403</c:v>
                </c:pt>
                <c:pt idx="676">
                  <c:v>0.94392017829518338</c:v>
                </c:pt>
                <c:pt idx="677">
                  <c:v>0.94389532064965564</c:v>
                </c:pt>
                <c:pt idx="678">
                  <c:v>0.94387046336133373</c:v>
                </c:pt>
                <c:pt idx="679">
                  <c:v>0.94384560643020876</c:v>
                </c:pt>
                <c:pt idx="680">
                  <c:v>0.94382074985628783</c:v>
                </c:pt>
                <c:pt idx="681">
                  <c:v>0.94379589363955674</c:v>
                </c:pt>
                <c:pt idx="682">
                  <c:v>0.9437710377800137</c:v>
                </c:pt>
                <c:pt idx="683">
                  <c:v>0.94374618227766405</c:v>
                </c:pt>
                <c:pt idx="684">
                  <c:v>0.94372132713250245</c:v>
                </c:pt>
                <c:pt idx="685">
                  <c:v>0.9436964723445147</c:v>
                </c:pt>
                <c:pt idx="686">
                  <c:v>0.94367161791370258</c:v>
                </c:pt>
                <c:pt idx="687">
                  <c:v>0.9436467638400714</c:v>
                </c:pt>
                <c:pt idx="688">
                  <c:v>0.94362191012360874</c:v>
                </c:pt>
                <c:pt idx="689">
                  <c:v>0.94359705676431105</c:v>
                </c:pt>
                <c:pt idx="690">
                  <c:v>0.94357220376218365</c:v>
                </c:pt>
                <c:pt idx="691">
                  <c:v>0.94354735111720878</c:v>
                </c:pt>
                <c:pt idx="692">
                  <c:v>0.94352249882940065</c:v>
                </c:pt>
                <c:pt idx="693">
                  <c:v>0.94349764689874149</c:v>
                </c:pt>
                <c:pt idx="694">
                  <c:v>0.94347279532522776</c:v>
                </c:pt>
                <c:pt idx="695">
                  <c:v>0.94344794410887012</c:v>
                </c:pt>
                <c:pt idx="696">
                  <c:v>0.94342309324964901</c:v>
                </c:pt>
                <c:pt idx="697">
                  <c:v>0.94339824274756978</c:v>
                </c:pt>
                <c:pt idx="698">
                  <c:v>0.94337339260262887</c:v>
                </c:pt>
                <c:pt idx="699">
                  <c:v>0.94334854281481917</c:v>
                </c:pt>
                <c:pt idx="700">
                  <c:v>0.94332369338413891</c:v>
                </c:pt>
                <c:pt idx="701">
                  <c:v>0.9432988443105863</c:v>
                </c:pt>
                <c:pt idx="702">
                  <c:v>0.94327399559415603</c:v>
                </c:pt>
                <c:pt idx="703">
                  <c:v>0.94324914723484454</c:v>
                </c:pt>
                <c:pt idx="704">
                  <c:v>0.94322429923264473</c:v>
                </c:pt>
                <c:pt idx="705">
                  <c:v>0.94319945158756724</c:v>
                </c:pt>
                <c:pt idx="706">
                  <c:v>0.94317460429959077</c:v>
                </c:pt>
                <c:pt idx="707">
                  <c:v>0.9431497573687242</c:v>
                </c:pt>
                <c:pt idx="708">
                  <c:v>0.94312491079495508</c:v>
                </c:pt>
                <c:pt idx="709">
                  <c:v>0.94310006457829232</c:v>
                </c:pt>
                <c:pt idx="710">
                  <c:v>0.94307521871871991</c:v>
                </c:pt>
                <c:pt idx="711">
                  <c:v>0.94305037321623786</c:v>
                </c:pt>
                <c:pt idx="712">
                  <c:v>0.94302552807085149</c:v>
                </c:pt>
                <c:pt idx="713">
                  <c:v>0.94300068328254838</c:v>
                </c:pt>
                <c:pt idx="714">
                  <c:v>0.94297583885132674</c:v>
                </c:pt>
                <c:pt idx="715">
                  <c:v>0.9429509947771777</c:v>
                </c:pt>
                <c:pt idx="716">
                  <c:v>0.94292615106011013</c:v>
                </c:pt>
                <c:pt idx="717">
                  <c:v>0.94290130770010983</c:v>
                </c:pt>
                <c:pt idx="718">
                  <c:v>0.94287646469718389</c:v>
                </c:pt>
                <c:pt idx="719">
                  <c:v>0.94285162205131634</c:v>
                </c:pt>
                <c:pt idx="720">
                  <c:v>0.94282677976251605</c:v>
                </c:pt>
                <c:pt idx="721">
                  <c:v>0.94280193783076705</c:v>
                </c:pt>
                <c:pt idx="722">
                  <c:v>0.9427770962560782</c:v>
                </c:pt>
                <c:pt idx="723">
                  <c:v>0.94275225503843352</c:v>
                </c:pt>
                <c:pt idx="724">
                  <c:v>0.94272741417784545</c:v>
                </c:pt>
                <c:pt idx="725">
                  <c:v>0.94270257367429444</c:v>
                </c:pt>
                <c:pt idx="726">
                  <c:v>0.94267773352778939</c:v>
                </c:pt>
                <c:pt idx="727">
                  <c:v>0.94265289373831962</c:v>
                </c:pt>
                <c:pt idx="728">
                  <c:v>0.94262805430588337</c:v>
                </c:pt>
                <c:pt idx="729">
                  <c:v>0.94260321523047708</c:v>
                </c:pt>
                <c:pt idx="730">
                  <c:v>0.94257837651210075</c:v>
                </c:pt>
                <c:pt idx="731">
                  <c:v>0.9425535381507455</c:v>
                </c:pt>
                <c:pt idx="732">
                  <c:v>0.9425287001464131</c:v>
                </c:pt>
                <c:pt idx="733">
                  <c:v>0.94250386249909113</c:v>
                </c:pt>
                <c:pt idx="734">
                  <c:v>0.94247902520878668</c:v>
                </c:pt>
                <c:pt idx="735">
                  <c:v>0.94245418827549443</c:v>
                </c:pt>
                <c:pt idx="736">
                  <c:v>0.9424293516992055</c:v>
                </c:pt>
                <c:pt idx="737">
                  <c:v>0.94240451547991988</c:v>
                </c:pt>
                <c:pt idx="738">
                  <c:v>0.9423796796176358</c:v>
                </c:pt>
                <c:pt idx="739">
                  <c:v>0.94235484411234616</c:v>
                </c:pt>
                <c:pt idx="740">
                  <c:v>0.9423300089640545</c:v>
                </c:pt>
                <c:pt idx="741">
                  <c:v>0.94230517417274484</c:v>
                </c:pt>
                <c:pt idx="742">
                  <c:v>0.94228033973842251</c:v>
                </c:pt>
                <c:pt idx="743">
                  <c:v>0.94225550566108396</c:v>
                </c:pt>
                <c:pt idx="744">
                  <c:v>0.94223067194072563</c:v>
                </c:pt>
                <c:pt idx="745">
                  <c:v>0.94220583857734219</c:v>
                </c:pt>
                <c:pt idx="746">
                  <c:v>0.94218100557093543</c:v>
                </c:pt>
                <c:pt idx="747">
                  <c:v>0.94215617292148934</c:v>
                </c:pt>
                <c:pt idx="748">
                  <c:v>0.94213134062901815</c:v>
                </c:pt>
                <c:pt idx="749">
                  <c:v>0.94210650869350232</c:v>
                </c:pt>
                <c:pt idx="750">
                  <c:v>0.94208167711494184</c:v>
                </c:pt>
                <c:pt idx="751">
                  <c:v>0.9420568458933456</c:v>
                </c:pt>
                <c:pt idx="752">
                  <c:v>0.94203201502869405</c:v>
                </c:pt>
                <c:pt idx="753">
                  <c:v>0.9420071845209943</c:v>
                </c:pt>
                <c:pt idx="754">
                  <c:v>0.9419823543702428</c:v>
                </c:pt>
                <c:pt idx="755">
                  <c:v>0.94195752457642712</c:v>
                </c:pt>
                <c:pt idx="756">
                  <c:v>0.9419326951395508</c:v>
                </c:pt>
                <c:pt idx="757">
                  <c:v>0.94190786605961208</c:v>
                </c:pt>
                <c:pt idx="758">
                  <c:v>0.94188303733660028</c:v>
                </c:pt>
                <c:pt idx="759">
                  <c:v>0.9418582089705172</c:v>
                </c:pt>
                <c:pt idx="760">
                  <c:v>0.94183338096136104</c:v>
                </c:pt>
                <c:pt idx="761">
                  <c:v>0.94180855330912827</c:v>
                </c:pt>
                <c:pt idx="762">
                  <c:v>0.94178372601380467</c:v>
                </c:pt>
                <c:pt idx="763">
                  <c:v>0.94175889907540089</c:v>
                </c:pt>
                <c:pt idx="764">
                  <c:v>0.94173407249390806</c:v>
                </c:pt>
                <c:pt idx="765">
                  <c:v>0.94170924626932262</c:v>
                </c:pt>
                <c:pt idx="766">
                  <c:v>0.94168442040163924</c:v>
                </c:pt>
                <c:pt idx="767">
                  <c:v>0.94165959489085438</c:v>
                </c:pt>
                <c:pt idx="768">
                  <c:v>0.94163476973697158</c:v>
                </c:pt>
                <c:pt idx="769">
                  <c:v>0.94160994493998018</c:v>
                </c:pt>
                <c:pt idx="770">
                  <c:v>0.94158512049988197</c:v>
                </c:pt>
                <c:pt idx="771">
                  <c:v>0.9415602964166645</c:v>
                </c:pt>
                <c:pt idx="772">
                  <c:v>0.94153547269033666</c:v>
                </c:pt>
                <c:pt idx="773">
                  <c:v>0.94151064932088602</c:v>
                </c:pt>
                <c:pt idx="774">
                  <c:v>0.94148582630830902</c:v>
                </c:pt>
                <c:pt idx="775">
                  <c:v>0.94146100365261098</c:v>
                </c:pt>
                <c:pt idx="776">
                  <c:v>0.94143618135377594</c:v>
                </c:pt>
                <c:pt idx="777">
                  <c:v>0.94141135941181098</c:v>
                </c:pt>
                <c:pt idx="778">
                  <c:v>0.94138653782670723</c:v>
                </c:pt>
                <c:pt idx="779">
                  <c:v>0.94136171659846468</c:v>
                </c:pt>
                <c:pt idx="780">
                  <c:v>0.94133689572707446</c:v>
                </c:pt>
                <c:pt idx="781">
                  <c:v>0.9413120752125419</c:v>
                </c:pt>
                <c:pt idx="782">
                  <c:v>0.94128725505485633</c:v>
                </c:pt>
                <c:pt idx="783">
                  <c:v>0.94126243525401243</c:v>
                </c:pt>
                <c:pt idx="784">
                  <c:v>0.94123761581001553</c:v>
                </c:pt>
                <c:pt idx="785">
                  <c:v>0.94121279672285851</c:v>
                </c:pt>
                <c:pt idx="786">
                  <c:v>0.94118797799253429</c:v>
                </c:pt>
                <c:pt idx="787">
                  <c:v>0.94116315961904107</c:v>
                </c:pt>
                <c:pt idx="788">
                  <c:v>0.94113834160237531</c:v>
                </c:pt>
                <c:pt idx="789">
                  <c:v>0.94111352394254055</c:v>
                </c:pt>
                <c:pt idx="790">
                  <c:v>0.94108870663952082</c:v>
                </c:pt>
                <c:pt idx="791">
                  <c:v>0.941063889693325</c:v>
                </c:pt>
                <c:pt idx="792">
                  <c:v>0.94103907310394419</c:v>
                </c:pt>
                <c:pt idx="793">
                  <c:v>0.94101425687137663</c:v>
                </c:pt>
                <c:pt idx="794">
                  <c:v>0.94098944099560988</c:v>
                </c:pt>
                <c:pt idx="795">
                  <c:v>0.9409646254766546</c:v>
                </c:pt>
                <c:pt idx="796">
                  <c:v>0.94093981031449658</c:v>
                </c:pt>
                <c:pt idx="797">
                  <c:v>0.94091499550913937</c:v>
                </c:pt>
                <c:pt idx="798">
                  <c:v>0.94089018106057054</c:v>
                </c:pt>
                <c:pt idx="799">
                  <c:v>0.94086536696879364</c:v>
                </c:pt>
                <c:pt idx="800">
                  <c:v>0.94084055323381399</c:v>
                </c:pt>
                <c:pt idx="801">
                  <c:v>0.94081573985560851</c:v>
                </c:pt>
                <c:pt idx="802">
                  <c:v>0.9407909268341843</c:v>
                </c:pt>
                <c:pt idx="803">
                  <c:v>0.94076611416954314</c:v>
                </c:pt>
                <c:pt idx="804">
                  <c:v>0.94074130186167437</c:v>
                </c:pt>
                <c:pt idx="805">
                  <c:v>0.94071648991056911</c:v>
                </c:pt>
                <c:pt idx="806">
                  <c:v>0.94069167831623623</c:v>
                </c:pt>
                <c:pt idx="807">
                  <c:v>0.94066686707866864</c:v>
                </c:pt>
                <c:pt idx="808">
                  <c:v>0.9406420561978539</c:v>
                </c:pt>
                <c:pt idx="809">
                  <c:v>0.94061724567380622</c:v>
                </c:pt>
                <c:pt idx="810">
                  <c:v>0.94059243550650073</c:v>
                </c:pt>
                <c:pt idx="811">
                  <c:v>0.94056762569595342</c:v>
                </c:pt>
                <c:pt idx="812">
                  <c:v>0.94054281624214831</c:v>
                </c:pt>
                <c:pt idx="813">
                  <c:v>0.94051800714508893</c:v>
                </c:pt>
                <c:pt idx="814">
                  <c:v>0.94049319840476464</c:v>
                </c:pt>
                <c:pt idx="815">
                  <c:v>0.94046839002118432</c:v>
                </c:pt>
                <c:pt idx="816">
                  <c:v>0.94044358199433198</c:v>
                </c:pt>
                <c:pt idx="817">
                  <c:v>0.94041877432420407</c:v>
                </c:pt>
                <c:pt idx="818">
                  <c:v>0.94039396701080946</c:v>
                </c:pt>
                <c:pt idx="819">
                  <c:v>0.94036916005413573</c:v>
                </c:pt>
                <c:pt idx="820">
                  <c:v>0.94034435345417755</c:v>
                </c:pt>
                <c:pt idx="821">
                  <c:v>0.94031954721094024</c:v>
                </c:pt>
                <c:pt idx="822">
                  <c:v>0.94029474132441315</c:v>
                </c:pt>
                <c:pt idx="823">
                  <c:v>0.94026993579459095</c:v>
                </c:pt>
                <c:pt idx="824">
                  <c:v>0.94024513062148074</c:v>
                </c:pt>
                <c:pt idx="825">
                  <c:v>0.94022032580506476</c:v>
                </c:pt>
                <c:pt idx="826">
                  <c:v>0.94019552134534834</c:v>
                </c:pt>
                <c:pt idx="827">
                  <c:v>0.94017071724233681</c:v>
                </c:pt>
                <c:pt idx="828">
                  <c:v>0.94014591349600707</c:v>
                </c:pt>
                <c:pt idx="829">
                  <c:v>0.94012111010637334</c:v>
                </c:pt>
                <c:pt idx="830">
                  <c:v>0.94009630707341785</c:v>
                </c:pt>
                <c:pt idx="831">
                  <c:v>0.94007150439714948</c:v>
                </c:pt>
                <c:pt idx="832">
                  <c:v>0.94004670207755225</c:v>
                </c:pt>
                <c:pt idx="833">
                  <c:v>0.94002190011463327</c:v>
                </c:pt>
                <c:pt idx="834">
                  <c:v>0.9399970985083872</c:v>
                </c:pt>
                <c:pt idx="835">
                  <c:v>0.93997229725880871</c:v>
                </c:pt>
                <c:pt idx="836">
                  <c:v>0.93994749636589248</c:v>
                </c:pt>
                <c:pt idx="837">
                  <c:v>0.9399226958296385</c:v>
                </c:pt>
                <c:pt idx="838">
                  <c:v>0.9398978956500379</c:v>
                </c:pt>
                <c:pt idx="839">
                  <c:v>0.93987309582709422</c:v>
                </c:pt>
                <c:pt idx="840">
                  <c:v>0.93984829636080036</c:v>
                </c:pt>
                <c:pt idx="841">
                  <c:v>0.93982349725115633</c:v>
                </c:pt>
                <c:pt idx="842">
                  <c:v>0.93979869849815145</c:v>
                </c:pt>
                <c:pt idx="843">
                  <c:v>0.93977390010178929</c:v>
                </c:pt>
                <c:pt idx="844">
                  <c:v>0.9397491020620663</c:v>
                </c:pt>
                <c:pt idx="845">
                  <c:v>0.93972430437896826</c:v>
                </c:pt>
                <c:pt idx="846">
                  <c:v>0.9396995070525076</c:v>
                </c:pt>
                <c:pt idx="847">
                  <c:v>0.93967471008267012</c:v>
                </c:pt>
                <c:pt idx="848">
                  <c:v>0.93964991346946292</c:v>
                </c:pt>
                <c:pt idx="849">
                  <c:v>0.93962511721287001</c:v>
                </c:pt>
                <c:pt idx="850">
                  <c:v>0.9396003213128914</c:v>
                </c:pt>
                <c:pt idx="851">
                  <c:v>0.93957552576953063</c:v>
                </c:pt>
                <c:pt idx="852">
                  <c:v>0.93955073058277705</c:v>
                </c:pt>
                <c:pt idx="853">
                  <c:v>0.93952593575262711</c:v>
                </c:pt>
                <c:pt idx="854">
                  <c:v>0.9395011412790808</c:v>
                </c:pt>
                <c:pt idx="855">
                  <c:v>0.93947634716213457</c:v>
                </c:pt>
                <c:pt idx="856">
                  <c:v>0.93945155340178665</c:v>
                </c:pt>
                <c:pt idx="857">
                  <c:v>0.93942675999802638</c:v>
                </c:pt>
                <c:pt idx="858">
                  <c:v>0.93940196695085909</c:v>
                </c:pt>
                <c:pt idx="859">
                  <c:v>0.93937717426027767</c:v>
                </c:pt>
                <c:pt idx="860">
                  <c:v>0.93935238192627502</c:v>
                </c:pt>
                <c:pt idx="861">
                  <c:v>0.9393275899488529</c:v>
                </c:pt>
                <c:pt idx="862">
                  <c:v>0.93930279832800601</c:v>
                </c:pt>
                <c:pt idx="863">
                  <c:v>0.93927800706373255</c:v>
                </c:pt>
                <c:pt idx="864">
                  <c:v>0.93925321615602719</c:v>
                </c:pt>
                <c:pt idx="865">
                  <c:v>0.9392284256048864</c:v>
                </c:pt>
                <c:pt idx="866">
                  <c:v>0.93920363541030483</c:v>
                </c:pt>
                <c:pt idx="867">
                  <c:v>0.93917884557228604</c:v>
                </c:pt>
                <c:pt idx="868">
                  <c:v>0.93915405609081581</c:v>
                </c:pt>
                <c:pt idx="869">
                  <c:v>0.93912926696590127</c:v>
                </c:pt>
                <c:pt idx="870">
                  <c:v>0.93910447819753351</c:v>
                </c:pt>
                <c:pt idx="871">
                  <c:v>0.93907968978570722</c:v>
                </c:pt>
                <c:pt idx="872">
                  <c:v>0.93905490173042594</c:v>
                </c:pt>
                <c:pt idx="873">
                  <c:v>0.9390301140316808</c:v>
                </c:pt>
                <c:pt idx="874">
                  <c:v>0.93900532668946468</c:v>
                </c:pt>
                <c:pt idx="875">
                  <c:v>0.93898053970379003</c:v>
                </c:pt>
                <c:pt idx="876">
                  <c:v>0.93895575307463552</c:v>
                </c:pt>
                <c:pt idx="877">
                  <c:v>0.93893096680200294</c:v>
                </c:pt>
                <c:pt idx="878">
                  <c:v>0.93890618088589406</c:v>
                </c:pt>
                <c:pt idx="879">
                  <c:v>0.93888139532630177</c:v>
                </c:pt>
                <c:pt idx="880">
                  <c:v>0.9388566101232243</c:v>
                </c:pt>
                <c:pt idx="881">
                  <c:v>0.93883182527665632</c:v>
                </c:pt>
                <c:pt idx="882">
                  <c:v>0.93880704078659249</c:v>
                </c:pt>
                <c:pt idx="883">
                  <c:v>0.93878225665303638</c:v>
                </c:pt>
                <c:pt idx="884">
                  <c:v>0.93875747287598088</c:v>
                </c:pt>
                <c:pt idx="885">
                  <c:v>0.93873268945541533</c:v>
                </c:pt>
                <c:pt idx="886">
                  <c:v>0.93870790639134682</c:v>
                </c:pt>
                <c:pt idx="887">
                  <c:v>0.93868312368377183</c:v>
                </c:pt>
                <c:pt idx="888">
                  <c:v>0.93865834133267612</c:v>
                </c:pt>
                <c:pt idx="889">
                  <c:v>0.9386335593380668</c:v>
                </c:pt>
                <c:pt idx="890">
                  <c:v>0.93860877769993678</c:v>
                </c:pt>
                <c:pt idx="891">
                  <c:v>0.93858399641828072</c:v>
                </c:pt>
                <c:pt idx="892">
                  <c:v>0.93855921549310217</c:v>
                </c:pt>
                <c:pt idx="893">
                  <c:v>0.93853443492439048</c:v>
                </c:pt>
                <c:pt idx="894">
                  <c:v>0.93850965471213854</c:v>
                </c:pt>
                <c:pt idx="895">
                  <c:v>0.93848487485635523</c:v>
                </c:pt>
                <c:pt idx="896">
                  <c:v>0.9384600953570299</c:v>
                </c:pt>
                <c:pt idx="897">
                  <c:v>0.93843531621415899</c:v>
                </c:pt>
                <c:pt idx="898">
                  <c:v>0.9384105374277425</c:v>
                </c:pt>
                <c:pt idx="899">
                  <c:v>0.93838575899777332</c:v>
                </c:pt>
                <c:pt idx="900">
                  <c:v>0.93836098092424081</c:v>
                </c:pt>
                <c:pt idx="901">
                  <c:v>0.93833620320715916</c:v>
                </c:pt>
                <c:pt idx="902">
                  <c:v>0.9383114258465195</c:v>
                </c:pt>
                <c:pt idx="903">
                  <c:v>0.93828664884230406</c:v>
                </c:pt>
                <c:pt idx="904">
                  <c:v>0.93826187219453061</c:v>
                </c:pt>
                <c:pt idx="905">
                  <c:v>0.93823709590317428</c:v>
                </c:pt>
                <c:pt idx="906">
                  <c:v>0.93821231996825283</c:v>
                </c:pt>
                <c:pt idx="907">
                  <c:v>0.93818754438974494</c:v>
                </c:pt>
                <c:pt idx="908">
                  <c:v>0.9381627691676595</c:v>
                </c:pt>
                <c:pt idx="909">
                  <c:v>0.93813799430198408</c:v>
                </c:pt>
                <c:pt idx="910">
                  <c:v>0.93811321979272222</c:v>
                </c:pt>
                <c:pt idx="911">
                  <c:v>0.93808844563986504</c:v>
                </c:pt>
                <c:pt idx="912">
                  <c:v>0.93806367184341255</c:v>
                </c:pt>
                <c:pt idx="913">
                  <c:v>0.93803889840336829</c:v>
                </c:pt>
                <c:pt idx="914">
                  <c:v>0.93801412531970918</c:v>
                </c:pt>
                <c:pt idx="915">
                  <c:v>0.93798935259244764</c:v>
                </c:pt>
                <c:pt idx="916">
                  <c:v>0.93796458022157836</c:v>
                </c:pt>
                <c:pt idx="917">
                  <c:v>0.93793980820709777</c:v>
                </c:pt>
                <c:pt idx="918">
                  <c:v>0.93791503654899522</c:v>
                </c:pt>
                <c:pt idx="919">
                  <c:v>0.93789026524727603</c:v>
                </c:pt>
                <c:pt idx="920">
                  <c:v>0.93786549430193844</c:v>
                </c:pt>
                <c:pt idx="921">
                  <c:v>0.93784072371297</c:v>
                </c:pt>
                <c:pt idx="922">
                  <c:v>0.93781595348036895</c:v>
                </c:pt>
                <c:pt idx="923">
                  <c:v>0.93779118360413527</c:v>
                </c:pt>
                <c:pt idx="924">
                  <c:v>0.93776641408426542</c:v>
                </c:pt>
                <c:pt idx="925">
                  <c:v>0.93774164492075585</c:v>
                </c:pt>
                <c:pt idx="926">
                  <c:v>0.93771687611360122</c:v>
                </c:pt>
                <c:pt idx="927">
                  <c:v>0.9376921076627962</c:v>
                </c:pt>
                <c:pt idx="928">
                  <c:v>0.93766733956834258</c:v>
                </c:pt>
                <c:pt idx="929">
                  <c:v>0.93764257183023503</c:v>
                </c:pt>
                <c:pt idx="930">
                  <c:v>0.93761780444846643</c:v>
                </c:pt>
                <c:pt idx="931">
                  <c:v>0.9375930374230439</c:v>
                </c:pt>
                <c:pt idx="932">
                  <c:v>0.93756827075395499</c:v>
                </c:pt>
                <c:pt idx="933">
                  <c:v>0.93754350444119083</c:v>
                </c:pt>
                <c:pt idx="934">
                  <c:v>0.93751873848476741</c:v>
                </c:pt>
                <c:pt idx="935">
                  <c:v>0.93749397288465808</c:v>
                </c:pt>
                <c:pt idx="936">
                  <c:v>0.93746920764087704</c:v>
                </c:pt>
                <c:pt idx="937">
                  <c:v>0.93744444275340832</c:v>
                </c:pt>
                <c:pt idx="938">
                  <c:v>0.93741967822226258</c:v>
                </c:pt>
                <c:pt idx="939">
                  <c:v>0.93739491404742559</c:v>
                </c:pt>
                <c:pt idx="940">
                  <c:v>0.93737015022889736</c:v>
                </c:pt>
                <c:pt idx="941">
                  <c:v>0.93734538676666901</c:v>
                </c:pt>
                <c:pt idx="942">
                  <c:v>0.93732062366074587</c:v>
                </c:pt>
                <c:pt idx="943">
                  <c:v>0.93729586091112083</c:v>
                </c:pt>
                <c:pt idx="944">
                  <c:v>0.93727109851778678</c:v>
                </c:pt>
                <c:pt idx="945">
                  <c:v>0.93724633648075084</c:v>
                </c:pt>
                <c:pt idx="946">
                  <c:v>0.93722157479999346</c:v>
                </c:pt>
                <c:pt idx="947">
                  <c:v>0.93719681347552886</c:v>
                </c:pt>
                <c:pt idx="948">
                  <c:v>0.93717205250733748</c:v>
                </c:pt>
                <c:pt idx="949">
                  <c:v>0.9371472918954229</c:v>
                </c:pt>
                <c:pt idx="950">
                  <c:v>0.93712253163979042</c:v>
                </c:pt>
                <c:pt idx="951">
                  <c:v>0.9370977717404223</c:v>
                </c:pt>
                <c:pt idx="952">
                  <c:v>0.93707301219732742</c:v>
                </c:pt>
                <c:pt idx="953">
                  <c:v>0.93704825301048622</c:v>
                </c:pt>
                <c:pt idx="954">
                  <c:v>0.93702349417991115</c:v>
                </c:pt>
                <c:pt idx="955">
                  <c:v>0.936998735705588</c:v>
                </c:pt>
                <c:pt idx="956">
                  <c:v>0.93697397758752565</c:v>
                </c:pt>
                <c:pt idx="957">
                  <c:v>0.93694921982570989</c:v>
                </c:pt>
                <c:pt idx="958">
                  <c:v>0.93692446242014071</c:v>
                </c:pt>
                <c:pt idx="959">
                  <c:v>0.93689970537080924</c:v>
                </c:pt>
                <c:pt idx="960">
                  <c:v>0.93687494867772436</c:v>
                </c:pt>
                <c:pt idx="961">
                  <c:v>0.93685019234087363</c:v>
                </c:pt>
                <c:pt idx="962">
                  <c:v>0.93682543636025528</c:v>
                </c:pt>
                <c:pt idx="963">
                  <c:v>0.93680068073586753</c:v>
                </c:pt>
                <c:pt idx="964">
                  <c:v>0.9367759254677015</c:v>
                </c:pt>
                <c:pt idx="965">
                  <c:v>0.93675117055576429</c:v>
                </c:pt>
                <c:pt idx="966">
                  <c:v>0.93672641600003992</c:v>
                </c:pt>
                <c:pt idx="967">
                  <c:v>0.93670166180053194</c:v>
                </c:pt>
                <c:pt idx="968">
                  <c:v>0.93667690795724035</c:v>
                </c:pt>
                <c:pt idx="969">
                  <c:v>0.93665215447015981</c:v>
                </c:pt>
                <c:pt idx="970">
                  <c:v>0.93662740133927613</c:v>
                </c:pt>
                <c:pt idx="971">
                  <c:v>0.93660264856459818</c:v>
                </c:pt>
                <c:pt idx="972">
                  <c:v>0.93657789614611708</c:v>
                </c:pt>
                <c:pt idx="973">
                  <c:v>0.93655314408383639</c:v>
                </c:pt>
                <c:pt idx="974">
                  <c:v>0.93652839237774188</c:v>
                </c:pt>
                <c:pt idx="975">
                  <c:v>0.93650364102783534</c:v>
                </c:pt>
                <c:pt idx="976">
                  <c:v>0.93647889003411322</c:v>
                </c:pt>
                <c:pt idx="977">
                  <c:v>0.93645413939657729</c:v>
                </c:pt>
                <c:pt idx="978">
                  <c:v>0.93642938911521867</c:v>
                </c:pt>
                <c:pt idx="979">
                  <c:v>0.93640463919002848</c:v>
                </c:pt>
                <c:pt idx="980">
                  <c:v>0.93637988962101382</c:v>
                </c:pt>
                <c:pt idx="981">
                  <c:v>0.93635514040816403</c:v>
                </c:pt>
                <c:pt idx="982">
                  <c:v>0.9363303915514809</c:v>
                </c:pt>
                <c:pt idx="983">
                  <c:v>0.93630564305096087</c:v>
                </c:pt>
                <c:pt idx="984">
                  <c:v>0.93628089490659328</c:v>
                </c:pt>
                <c:pt idx="985">
                  <c:v>0.9362561471183799</c:v>
                </c:pt>
                <c:pt idx="986">
                  <c:v>0.93623139968632252</c:v>
                </c:pt>
                <c:pt idx="987">
                  <c:v>0.9362066526104087</c:v>
                </c:pt>
                <c:pt idx="988">
                  <c:v>0.93618190589063666</c:v>
                </c:pt>
                <c:pt idx="989">
                  <c:v>0.9361571595270135</c:v>
                </c:pt>
                <c:pt idx="990">
                  <c:v>0.93613241351951615</c:v>
                </c:pt>
                <c:pt idx="991">
                  <c:v>0.93610766786815525</c:v>
                </c:pt>
                <c:pt idx="992">
                  <c:v>0.9360829225729308</c:v>
                </c:pt>
                <c:pt idx="993">
                  <c:v>0.93605817763382504</c:v>
                </c:pt>
                <c:pt idx="994">
                  <c:v>0.93603343305084152</c:v>
                </c:pt>
                <c:pt idx="995">
                  <c:v>0.93600868882398203</c:v>
                </c:pt>
                <c:pt idx="996">
                  <c:v>0.93598394495323589</c:v>
                </c:pt>
                <c:pt idx="997">
                  <c:v>0.93595920143860489</c:v>
                </c:pt>
                <c:pt idx="998">
                  <c:v>0.93593445828008548</c:v>
                </c:pt>
                <c:pt idx="999">
                  <c:v>0.93590971547766877</c:v>
                </c:pt>
                <c:pt idx="1000">
                  <c:v>0.93588497303135476</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Calculs!$AH$4:$AH$1004</c:f>
              <c:numCache>
                <c:formatCode>0.00</c:formatCode>
                <c:ptCount val="1001"/>
                <c:pt idx="0">
                  <c:v>0</c:v>
                </c:pt>
                <c:pt idx="1">
                  <c:v>-19.742767877544122</c:v>
                </c:pt>
                <c:pt idx="2">
                  <c:v>-19.665229169306425</c:v>
                </c:pt>
                <c:pt idx="3">
                  <c:v>-19.58806266254981</c:v>
                </c:pt>
                <c:pt idx="4">
                  <c:v>-19.511265988124819</c:v>
                </c:pt>
                <c:pt idx="5">
                  <c:v>-19.434836795840045</c:v>
                </c:pt>
                <c:pt idx="6">
                  <c:v>-19.358772754280004</c:v>
                </c:pt>
                <c:pt idx="7">
                  <c:v>-19.283071550625071</c:v>
                </c:pt>
                <c:pt idx="8">
                  <c:v>-19.207730890473464</c:v>
                </c:pt>
                <c:pt idx="9">
                  <c:v>-19.132748497665148</c:v>
                </c:pt>
                <c:pt idx="10">
                  <c:v>-19.058122114107764</c:v>
                </c:pt>
                <c:pt idx="11">
                  <c:v>-18.984188360546348</c:v>
                </c:pt>
                <c:pt idx="12">
                  <c:v>-18.910937719955264</c:v>
                </c:pt>
                <c:pt idx="13">
                  <c:v>-18.838021904194854</c:v>
                </c:pt>
                <c:pt idx="14">
                  <c:v>-18.765438921711848</c:v>
                </c:pt>
                <c:pt idx="15">
                  <c:v>-18.69318679595526</c:v>
                </c:pt>
                <c:pt idx="16">
                  <c:v>-18.621263565240625</c:v>
                </c:pt>
                <c:pt idx="17">
                  <c:v>-18.549667282615605</c:v>
                </c:pt>
                <c:pt idx="18">
                  <c:v>-18.478396015727121</c:v>
                </c:pt>
                <c:pt idx="19">
                  <c:v>-18.407447846689738</c:v>
                </c:pt>
                <c:pt idx="20">
                  <c:v>-18.336820871955549</c:v>
                </c:pt>
                <c:pt idx="21">
                  <c:v>-18.266343645451933</c:v>
                </c:pt>
                <c:pt idx="22">
                  <c:v>-18.196017811488904</c:v>
                </c:pt>
                <c:pt idx="23">
                  <c:v>-18.126014549491746</c:v>
                </c:pt>
                <c:pt idx="24">
                  <c:v>-18.056331918667272</c:v>
                </c:pt>
                <c:pt idx="25">
                  <c:v>-17.986967992962484</c:v>
                </c:pt>
                <c:pt idx="26">
                  <c:v>-17.917920860930153</c:v>
                </c:pt>
                <c:pt idx="27">
                  <c:v>-17.849188625595882</c:v>
                </c:pt>
                <c:pt idx="28">
                  <c:v>-17.780769404326577</c:v>
                </c:pt>
                <c:pt idx="29">
                  <c:v>-17.712661328700307</c:v>
                </c:pt>
                <c:pt idx="30">
                  <c:v>-17.644862544377496</c:v>
                </c:pt>
                <c:pt idx="31">
                  <c:v>-17.577371210973588</c:v>
                </c:pt>
                <c:pt idx="32">
                  <c:v>-17.510185501932938</c:v>
                </c:pt>
                <c:pt idx="33">
                  <c:v>-17.4433036044041</c:v>
                </c:pt>
                <c:pt idx="34">
                  <c:v>-17.376723719116434</c:v>
                </c:pt>
                <c:pt idx="35">
                  <c:v>-17.310444060257975</c:v>
                </c:pt>
                <c:pt idx="36">
                  <c:v>-17.244462855354602</c:v>
                </c:pt>
                <c:pt idx="37">
                  <c:v>-17.17877834515048</c:v>
                </c:pt>
                <c:pt idx="38">
                  <c:v>-17.113388783489754</c:v>
                </c:pt>
                <c:pt idx="39">
                  <c:v>-17.048292437199457</c:v>
                </c:pt>
                <c:pt idx="40">
                  <c:v>-16.983487585973677</c:v>
                </c:pt>
                <c:pt idx="41">
                  <c:v>-16.91897252225889</c:v>
                </c:pt>
                <c:pt idx="42">
                  <c:v>-16.854745551140521</c:v>
                </c:pt>
                <c:pt idx="43">
                  <c:v>-16.790804990230676</c:v>
                </c:pt>
                <c:pt idx="44">
                  <c:v>-16.727149169557023</c:v>
                </c:pt>
                <c:pt idx="45">
                  <c:v>-16.663776431452831</c:v>
                </c:pt>
                <c:pt idx="46">
                  <c:v>-16.600685130448166</c:v>
                </c:pt>
                <c:pt idx="47">
                  <c:v>-16.537873633162185</c:v>
                </c:pt>
                <c:pt idx="48">
                  <c:v>-16.475340318196565</c:v>
                </c:pt>
                <c:pt idx="49">
                  <c:v>-16.413083576029969</c:v>
                </c:pt>
                <c:pt idx="50">
                  <c:v>-16.351101808913725</c:v>
                </c:pt>
                <c:pt idx="51">
                  <c:v>-16.289393430768396</c:v>
                </c:pt>
                <c:pt idx="52">
                  <c:v>-16.227956867081623</c:v>
                </c:pt>
                <c:pt idx="53">
                  <c:v>-16.166790554806802</c:v>
                </c:pt>
                <c:pt idx="54">
                  <c:v>-16.10589294226293</c:v>
                </c:pt>
                <c:pt idx="55">
                  <c:v>-16.045262489035473</c:v>
                </c:pt>
                <c:pt idx="56">
                  <c:v>-15.984897665878153</c:v>
                </c:pt>
                <c:pt idx="57">
                  <c:v>-15.924796954615823</c:v>
                </c:pt>
                <c:pt idx="58">
                  <c:v>-15.8649588480483</c:v>
                </c:pt>
                <c:pt idx="59">
                  <c:v>-15.805381849855179</c:v>
                </c:pt>
                <c:pt idx="60">
                  <c:v>-15.746064474501548</c:v>
                </c:pt>
                <c:pt idx="61">
                  <c:v>-15.687005247144791</c:v>
                </c:pt>
                <c:pt idx="62">
                  <c:v>-15.628202703542209</c:v>
                </c:pt>
                <c:pt idx="63">
                  <c:v>-15.569655389959618</c:v>
                </c:pt>
                <c:pt idx="64">
                  <c:v>-15.511361863080882</c:v>
                </c:pt>
                <c:pt idx="65">
                  <c:v>-15.453320689918346</c:v>
                </c:pt>
                <c:pt idx="66">
                  <c:v>-15.395530447724164</c:v>
                </c:pt>
                <c:pt idx="67">
                  <c:v>-15.33798972390249</c:v>
                </c:pt>
                <c:pt idx="68">
                  <c:v>-15.280697115922599</c:v>
                </c:pt>
                <c:pt idx="69">
                  <c:v>-15.223651231232877</c:v>
                </c:pt>
                <c:pt idx="70">
                  <c:v>-15.166850687175595</c:v>
                </c:pt>
                <c:pt idx="71">
                  <c:v>-15.110294110902613</c:v>
                </c:pt>
                <c:pt idx="72">
                  <c:v>-15.053980139291903</c:v>
                </c:pt>
                <c:pt idx="73">
                  <c:v>-14.997907418864871</c:v>
                </c:pt>
                <c:pt idx="74">
                  <c:v>-14.942074605704539</c:v>
                </c:pt>
                <c:pt idx="75">
                  <c:v>-14.886480365374544</c:v>
                </c:pt>
                <c:pt idx="76">
                  <c:v>-14.831123372838816</c:v>
                </c:pt>
                <c:pt idx="77">
                  <c:v>-14.776002312382309</c:v>
                </c:pt>
                <c:pt idx="78">
                  <c:v>-14.721115877532236</c:v>
                </c:pt>
                <c:pt idx="79">
                  <c:v>-14.666462770980228</c:v>
                </c:pt>
                <c:pt idx="80">
                  <c:v>-14.61204170450527</c:v>
                </c:pt>
                <c:pt idx="81">
                  <c:v>-14.557851398897292</c:v>
                </c:pt>
                <c:pt idx="82">
                  <c:v>-14.503890583881645</c:v>
                </c:pt>
                <c:pt idx="83">
                  <c:v>-14.450157998044219</c:v>
                </c:pt>
                <c:pt idx="84">
                  <c:v>-14.396652388757268</c:v>
                </c:pt>
                <c:pt idx="85">
                  <c:v>-14.343372512106114</c:v>
                </c:pt>
                <c:pt idx="86">
                  <c:v>-14.290317132816408</c:v>
                </c:pt>
                <c:pt idx="87">
                  <c:v>-14.237485024182144</c:v>
                </c:pt>
                <c:pt idx="88">
                  <c:v>-14.184874967994443</c:v>
                </c:pt>
                <c:pt idx="89">
                  <c:v>-14.132485754470906</c:v>
                </c:pt>
                <c:pt idx="90">
                  <c:v>-14.080316182185783</c:v>
                </c:pt>
                <c:pt idx="91">
                  <c:v>-14.028365058000741</c:v>
                </c:pt>
                <c:pt idx="92">
                  <c:v>-13.976631196996276</c:v>
                </c:pt>
                <c:pt idx="93">
                  <c:v>-13.925113422403896</c:v>
                </c:pt>
                <c:pt idx="94">
                  <c:v>-13.87381056553885</c:v>
                </c:pt>
                <c:pt idx="95">
                  <c:v>-13.822721465733535</c:v>
                </c:pt>
                <c:pt idx="96">
                  <c:v>-13.771844970271607</c:v>
                </c:pt>
                <c:pt idx="97">
                  <c:v>-13.721179934322643</c:v>
                </c:pt>
                <c:pt idx="98">
                  <c:v>-13.670725220877463</c:v>
                </c:pt>
                <c:pt idx="99">
                  <c:v>-13.620479700684077</c:v>
                </c:pt>
                <c:pt idx="100">
                  <c:v>-13.570442252184236</c:v>
                </c:pt>
                <c:pt idx="101">
                  <c:v>-13.52061176145061</c:v>
                </c:pt>
                <c:pt idx="102">
                  <c:v>-13.028924003849514</c:v>
                </c:pt>
                <c:pt idx="103">
                  <c:v>-12.557203653854899</c:v>
                </c:pt>
                <c:pt idx="104">
                  <c:v>-12.104414322911236</c:v>
                </c:pt>
                <c:pt idx="105">
                  <c:v>-11.669587293325804</c:v>
                </c:pt>
                <c:pt idx="106">
                  <c:v>-11.251816277029379</c:v>
                </c:pt>
                <c:pt idx="107">
                  <c:v>-10.850252644016532</c:v>
                </c:pt>
                <c:pt idx="108">
                  <c:v>-10.464101072853992</c:v>
                </c:pt>
                <c:pt idx="109">
                  <c:v>-10.092615581019611</c:v>
                </c:pt>
                <c:pt idx="110">
                  <c:v>-9.735095897541779</c:v>
                </c:pt>
                <c:pt idx="111">
                  <c:v>-9.3908841445397666</c:v>
                </c:pt>
                <c:pt idx="112">
                  <c:v>-9.0593617978959458</c:v>
                </c:pt>
                <c:pt idx="113">
                  <c:v>-8.7399469004872561</c:v>
                </c:pt>
                <c:pt idx="114">
                  <c:v>-8.4320915042223952</c:v>
                </c:pt>
                <c:pt idx="115">
                  <c:v>-8.1352793196211994</c:v>
                </c:pt>
                <c:pt idx="116">
                  <c:v>-7.8490235538752282</c:v>
                </c:pt>
                <c:pt idx="117">
                  <c:v>-7.5728649202805567</c:v>
                </c:pt>
                <c:pt idx="118">
                  <c:v>-7.3063698036652731</c:v>
                </c:pt>
                <c:pt idx="119">
                  <c:v>-7.049128567973197</c:v>
                </c:pt>
                <c:pt idx="120">
                  <c:v>-6.8007539935344852</c:v>
                </c:pt>
                <c:pt idx="121">
                  <c:v>-6.5608798327740709</c:v>
                </c:pt>
                <c:pt idx="122">
                  <c:v>-6.3291594741974242</c:v>
                </c:pt>
                <c:pt idx="123">
                  <c:v>-6.1052647054660492</c:v>
                </c:pt>
                <c:pt idx="124">
                  <c:v>-5.8888845672448804</c:v>
                </c:pt>
                <c:pt idx="125">
                  <c:v>-5.6797242902835263</c:v>
                </c:pt>
                <c:pt idx="126">
                  <c:v>-5.4775043088918798</c:v>
                </c:pt>
                <c:pt idx="127">
                  <c:v>-5.2819593445984232</c:v>
                </c:pt>
                <c:pt idx="128">
                  <c:v>-5.0928375543434603</c:v>
                </c:pt>
                <c:pt idx="129">
                  <c:v>-4.9098997380673195</c:v>
                </c:pt>
                <c:pt idx="130">
                  <c:v>-4.7329186010108506</c:v>
                </c:pt>
                <c:pt idx="131">
                  <c:v>-4.5616780664580769</c:v>
                </c:pt>
                <c:pt idx="132">
                  <c:v>-4.3959726350233597</c:v>
                </c:pt>
                <c:pt idx="133">
                  <c:v>-4.2356067869220144</c:v>
                </c:pt>
                <c:pt idx="134">
                  <c:v>-4.0803944239679639</c:v>
                </c:pt>
                <c:pt idx="135">
                  <c:v>-3.9301583483178066</c:v>
                </c:pt>
                <c:pt idx="136">
                  <c:v>-3.7847297752307814</c:v>
                </c:pt>
                <c:pt idx="137">
                  <c:v>-3.6439478773410139</c:v>
                </c:pt>
                <c:pt idx="138">
                  <c:v>-3.5076593581445459</c:v>
                </c:pt>
                <c:pt idx="139">
                  <c:v>-3.3757180525909649</c:v>
                </c:pt>
                <c:pt idx="140">
                  <c:v>-3.247984552839986</c:v>
                </c:pt>
                <c:pt idx="141">
                  <c:v>-3.1243258573985129</c:v>
                </c:pt>
                <c:pt idx="142">
                  <c:v>-3.0046150419952617</c:v>
                </c:pt>
                <c:pt idx="143">
                  <c:v>-2.8887309506790313</c:v>
                </c:pt>
                <c:pt idx="144">
                  <c:v>-2.7765579057445366</c:v>
                </c:pt>
                <c:pt idx="145">
                  <c:v>-2.6679854351973447</c:v>
                </c:pt>
                <c:pt idx="146">
                  <c:v>-2.5629080165678091</c:v>
                </c:pt>
                <c:pt idx="147">
                  <c:v>-2.4612248359738786</c:v>
                </c:pt>
                <c:pt idx="148">
                  <c:v>-2.3628395614150568</c:v>
                </c:pt>
                <c:pt idx="149">
                  <c:v>-2.2676601293551322</c:v>
                </c:pt>
                <c:pt idx="150">
                  <c:v>-2.1755985437204752</c:v>
                </c:pt>
                <c:pt idx="151">
                  <c:v>-2.0865706865039408</c:v>
                </c:pt>
                <c:pt idx="152">
                  <c:v>-2.000496139222546</c:v>
                </c:pt>
                <c:pt idx="153">
                  <c:v>-1.9172980145302341</c:v>
                </c:pt>
                <c:pt idx="154">
                  <c:v>-1.8369027973358962</c:v>
                </c:pt>
                <c:pt idx="155">
                  <c:v>-1.7592401948215193</c:v>
                </c:pt>
                <c:pt idx="156">
                  <c:v>-1.6842429947963096</c:v>
                </c:pt>
                <c:pt idx="157">
                  <c:v>-1.6118469318601774</c:v>
                </c:pt>
                <c:pt idx="158">
                  <c:v>-1.5419905608842808</c:v>
                </c:pt>
                <c:pt idx="159">
                  <c:v>-1.474615137347655</c:v>
                </c:pt>
                <c:pt idx="160">
                  <c:v>-1.4096645040975464</c:v>
                </c:pt>
                <c:pt idx="161">
                  <c:v>-1.347084984126981</c:v>
                </c:pt>
                <c:pt idx="162">
                  <c:v>-1.2868252789866641</c:v>
                </c:pt>
                <c:pt idx="163">
                  <c:v>-1.2288363724694447</c:v>
                </c:pt>
                <c:pt idx="164">
                  <c:v>-1.1730714392245944</c:v>
                </c:pt>
                <c:pt idx="165">
                  <c:v>-1.119485757976008</c:v>
                </c:pt>
                <c:pt idx="166">
                  <c:v>-1.0680366290332617</c:v>
                </c:pt>
                <c:pt idx="167">
                  <c:v>-1.0186832957973548</c:v>
                </c:pt>
                <c:pt idx="168">
                  <c:v>-0.97138686997386525</c:v>
                </c:pt>
                <c:pt idx="169">
                  <c:v>-0.92611026021537868</c:v>
                </c:pt>
                <c:pt idx="170">
                  <c:v>-0.88281810392226256</c:v>
                </c:pt>
                <c:pt idx="171">
                  <c:v>-0.84147670193633162</c:v>
                </c:pt>
                <c:pt idx="172">
                  <c:v>-0.80205395586569461</c:v>
                </c:pt>
                <c:pt idx="173">
                  <c:v>-0.76451930778111643</c:v>
                </c:pt>
                <c:pt idx="174">
                  <c:v>-0.72884368202476391</c:v>
                </c:pt>
                <c:pt idx="175">
                  <c:v>-0.69499942887125865</c:v>
                </c:pt>
                <c:pt idx="176">
                  <c:v>-0.66296026977885958</c:v>
                </c:pt>
                <c:pt idx="177">
                  <c:v>-0.63270124396550953</c:v>
                </c:pt>
                <c:pt idx="178">
                  <c:v>-0.60419865604089606</c:v>
                </c:pt>
                <c:pt idx="179">
                  <c:v>-0.57743002442202918</c:v>
                </c:pt>
                <c:pt idx="180">
                  <c:v>-0.55237403025687937</c:v>
                </c:pt>
                <c:pt idx="181">
                  <c:v>-0.52901046657911244</c:v>
                </c:pt>
                <c:pt idx="182">
                  <c:v>-0.50732018741802032</c:v>
                </c:pt>
                <c:pt idx="183">
                  <c:v>-0.48728505659253263</c:v>
                </c:pt>
                <c:pt idx="184">
                  <c:v>-0.46888789592813851</c:v>
                </c:pt>
                <c:pt idx="185">
                  <c:v>-0.45211243265210155</c:v>
                </c:pt>
                <c:pt idx="186">
                  <c:v>-0.43694324574705212</c:v>
                </c:pt>
                <c:pt idx="187">
                  <c:v>-0.42336571107724041</c:v>
                </c:pt>
                <c:pt idx="188">
                  <c:v>-0.411365945146488</c:v>
                </c:pt>
                <c:pt idx="189">
                  <c:v>-0.40093074740270312</c:v>
                </c:pt>
                <c:pt idx="190">
                  <c:v>-0.3920475410704421</c:v>
                </c:pt>
                <c:pt idx="191">
                  <c:v>-0.38470431256912924</c:v>
                </c:pt>
                <c:pt idx="192">
                  <c:v>-0.37888954965775445</c:v>
                </c:pt>
                <c:pt idx="193">
                  <c:v>-0.37459217853353155</c:v>
                </c:pt>
                <c:pt idx="194">
                  <c:v>-0.37180150019747532</c:v>
                </c:pt>
                <c:pt idx="195">
                  <c:v>-0.37050712647874401</c:v>
                </c:pt>
                <c:pt idx="196">
                  <c:v>-0.37069891617639195</c:v>
                </c:pt>
                <c:pt idx="197">
                  <c:v>-0.37236691182671988</c:v>
                </c:pt>
                <c:pt idx="198">
                  <c:v>-0.37550127763272456</c:v>
                </c:pt>
                <c:pt idx="199">
                  <c:v>-0.38009223909686873</c:v>
                </c:pt>
                <c:pt idx="200">
                  <c:v>-0.38613002487917758</c:v>
                </c:pt>
                <c:pt idx="201">
                  <c:v>-0.39360481136123449</c:v>
                </c:pt>
                <c:pt idx="202">
                  <c:v>-0.40250667033653492</c:v>
                </c:pt>
                <c:pt idx="203">
                  <c:v>-0.41282552017373947</c:v>
                </c:pt>
                <c:pt idx="204">
                  <c:v>-0.42455108071718833</c:v>
                </c:pt>
                <c:pt idx="205">
                  <c:v>-0.43767283210420094</c:v>
                </c:pt>
                <c:pt idx="206">
                  <c:v>-0.45217997759620321</c:v>
                </c:pt>
                <c:pt idx="207">
                  <c:v>-0.46806141044468996</c:v>
                </c:pt>
                <c:pt idx="208">
                  <c:v>-0.48530568474630215</c:v>
                </c:pt>
                <c:pt idx="209">
                  <c:v>-0.50390099018561263</c:v>
                </c:pt>
                <c:pt idx="210">
                  <c:v>-0.52383513052010455</c:v>
                </c:pt>
                <c:pt idx="211">
                  <c:v>-0.54509550562905396</c:v>
                </c:pt>
                <c:pt idx="212">
                  <c:v>-0.56766909692563949</c:v>
                </c:pt>
                <c:pt idx="213">
                  <c:v>-0.59154245591826371</c:v>
                </c:pt>
                <c:pt idx="214">
                  <c:v>-0.61670169570131195</c:v>
                </c:pt>
                <c:pt idx="215">
                  <c:v>-0.64313248515581034</c:v>
                </c:pt>
                <c:pt idx="216">
                  <c:v>-0.67082004564526843</c:v>
                </c:pt>
                <c:pt idx="217">
                  <c:v>-0.69974915000011229</c:v>
                </c:pt>
                <c:pt idx="218">
                  <c:v>-0.72990412359443768</c:v>
                </c:pt>
                <c:pt idx="219">
                  <c:v>-0.76126884733045275</c:v>
                </c:pt>
                <c:pt idx="220">
                  <c:v>-0.79382676235826433</c:v>
                </c:pt>
                <c:pt idx="221">
                  <c:v>-0.82756087637103304</c:v>
                </c:pt>
                <c:pt idx="222">
                  <c:v>-0.86245377132763656</c:v>
                </c:pt>
                <c:pt idx="223">
                  <c:v>-0.89848761246654918</c:v>
                </c:pt>
                <c:pt idx="224">
                  <c:v>-0.93564415848554139</c:v>
                </c:pt>
                <c:pt idx="225">
                  <c:v>-0.97390477277189058</c:v>
                </c:pt>
                <c:pt idx="226">
                  <c:v>-1.0132504355770826</c:v>
                </c:pt>
                <c:pt idx="227">
                  <c:v>-1.0536617570384303</c:v>
                </c:pt>
                <c:pt idx="228">
                  <c:v>-1.0951189909577095</c:v>
                </c:pt>
                <c:pt idx="229">
                  <c:v>-1.1376020492538244</c:v>
                </c:pt>
                <c:pt idx="230">
                  <c:v>-1.1810905170127501</c:v>
                </c:pt>
                <c:pt idx="231">
                  <c:v>-1.2255636680635815</c:v>
                </c:pt>
                <c:pt idx="232">
                  <c:v>-1.2710004810145552</c:v>
                </c:pt>
                <c:pt idx="233">
                  <c:v>-1.3173796556874315</c:v>
                </c:pt>
                <c:pt idx="234">
                  <c:v>-1.3646796298926713</c:v>
                </c:pt>
                <c:pt idx="235">
                  <c:v>-1.4128785964915269</c:v>
                </c:pt>
                <c:pt idx="236">
                  <c:v>-1.4619545206944833</c:v>
                </c:pt>
                <c:pt idx="237">
                  <c:v>-1.51188515754848</c:v>
                </c:pt>
                <c:pt idx="238">
                  <c:v>-1.5626480695681308</c:v>
                </c:pt>
                <c:pt idx="239">
                  <c:v>-1.614220644468634</c:v>
                </c:pt>
                <c:pt idx="240">
                  <c:v>-1.6665801129604403</c:v>
                </c:pt>
                <c:pt idx="241">
                  <c:v>-1.7197035665678411</c:v>
                </c:pt>
                <c:pt idx="242">
                  <c:v>-1.7735679754357048</c:v>
                </c:pt>
                <c:pt idx="243">
                  <c:v>-1.8281502060904264</c:v>
                </c:pt>
                <c:pt idx="244">
                  <c:v>-1.8834270391229562</c:v>
                </c:pt>
                <c:pt idx="245">
                  <c:v>-1.9393751867634277</c:v>
                </c:pt>
                <c:pt idx="246">
                  <c:v>-1.9959713103185512</c:v>
                </c:pt>
                <c:pt idx="247">
                  <c:v>-2.0531920374444192</c:v>
                </c:pt>
                <c:pt idx="248">
                  <c:v>-2.1110139792288858</c:v>
                </c:pt>
                <c:pt idx="249">
                  <c:v>-2.1694137470590928</c:v>
                </c:pt>
                <c:pt idx="250">
                  <c:v>-2.2283679692510834</c:v>
                </c:pt>
                <c:pt idx="251">
                  <c:v>-2.2878533074198022</c:v>
                </c:pt>
                <c:pt idx="252">
                  <c:v>-2.3478464725690724</c:v>
                </c:pt>
                <c:pt idx="253">
                  <c:v>-2.4083242408824175</c:v>
                </c:pt>
                <c:pt idx="254">
                  <c:v>-2.4692634691968451</c:v>
                </c:pt>
                <c:pt idx="255">
                  <c:v>-2.5306411101429145</c:v>
                </c:pt>
                <c:pt idx="256">
                  <c:v>-2.5924342269356049</c:v>
                </c:pt>
                <c:pt idx="257">
                  <c:v>-2.6546200078016966</c:v>
                </c:pt>
                <c:pt idx="258">
                  <c:v>-2.7171757800304714</c:v>
                </c:pt>
                <c:pt idx="259">
                  <c:v>-2.7800790236357029</c:v>
                </c:pt>
                <c:pt idx="260">
                  <c:v>-2.8433073846179844</c:v>
                </c:pt>
                <c:pt idx="261">
                  <c:v>-2.9068386878175407</c:v>
                </c:pt>
                <c:pt idx="262">
                  <c:v>-2.9706509493486783</c:v>
                </c:pt>
                <c:pt idx="263">
                  <c:v>-3.0347223886081105</c:v>
                </c:pt>
                <c:pt idx="264">
                  <c:v>-3.0990314398503678</c:v>
                </c:pt>
                <c:pt idx="265">
                  <c:v>-3.1635567633244874</c:v>
                </c:pt>
                <c:pt idx="266">
                  <c:v>-3.2282772559671358</c:v>
                </c:pt>
                <c:pt idx="267">
                  <c:v>-3.2931720616482596</c:v>
                </c:pt>
                <c:pt idx="268">
                  <c:v>-3.3582205809662273</c:v>
                </c:pt>
                <c:pt idx="269">
                  <c:v>-3.423402480590354</c:v>
                </c:pt>
                <c:pt idx="270">
                  <c:v>-3.4886977021494965</c:v>
                </c:pt>
                <c:pt idx="271">
                  <c:v>-3.5540864706662587</c:v>
                </c:pt>
                <c:pt idx="272">
                  <c:v>-3.6195493025371337</c:v>
                </c:pt>
                <c:pt idx="273">
                  <c:v>-3.6850670130596512</c:v>
                </c:pt>
                <c:pt idx="274">
                  <c:v>-3.7506207235083844</c:v>
                </c:pt>
                <c:pt idx="275">
                  <c:v>-3.8161918677622744</c:v>
                </c:pt>
                <c:pt idx="276">
                  <c:v>-3.8817621984865385</c:v>
                </c:pt>
                <c:pt idx="277">
                  <c:v>-3.9473137928729192</c:v>
                </c:pt>
                <c:pt idx="278">
                  <c:v>-4.0128290579427714</c:v>
                </c:pt>
                <c:pt idx="279">
                  <c:v>-4.0782907354179736</c:v>
                </c:pt>
                <c:pt idx="280">
                  <c:v>-4.1436819061652663</c:v>
                </c:pt>
                <c:pt idx="281">
                  <c:v>-4.2089859942200567</c:v>
                </c:pt>
                <c:pt idx="282">
                  <c:v>-4.2741867703963052</c:v>
                </c:pt>
                <c:pt idx="283">
                  <c:v>-4.3392683554894962</c:v>
                </c:pt>
                <c:pt idx="284">
                  <c:v>-4.4042152230801443</c:v>
                </c:pt>
                <c:pt idx="285">
                  <c:v>-4.4690122019456968</c:v>
                </c:pt>
                <c:pt idx="286">
                  <c:v>-4.5336444780890259</c:v>
                </c:pt>
                <c:pt idx="287">
                  <c:v>-4.5980975963920585</c:v>
                </c:pt>
                <c:pt idx="288">
                  <c:v>-4.6623574619033921</c:v>
                </c:pt>
                <c:pt idx="289">
                  <c:v>-4.7264103407690348</c:v>
                </c:pt>
                <c:pt idx="290">
                  <c:v>-4.7902428608156411</c:v>
                </c:pt>
                <c:pt idx="291">
                  <c:v>-4.8538420117958241</c:v>
                </c:pt>
                <c:pt idx="292">
                  <c:v>-4.9171951453053344</c:v>
                </c:pt>
                <c:pt idx="293">
                  <c:v>-4.9802899743821269</c:v>
                </c:pt>
                <c:pt idx="294">
                  <c:v>-5.0431145727973234</c:v>
                </c:pt>
                <c:pt idx="295">
                  <c:v>-5.1056573740483859</c:v>
                </c:pt>
                <c:pt idx="296">
                  <c:v>-5.1679071700647334</c:v>
                </c:pt>
                <c:pt idx="297">
                  <c:v>-5.229853109636279</c:v>
                </c:pt>
                <c:pt idx="298">
                  <c:v>-5.2914846965752593</c:v>
                </c:pt>
                <c:pt idx="299">
                  <c:v>-5.3527917876218529</c:v>
                </c:pt>
                <c:pt idx="300">
                  <c:v>-5.4137645901040816</c:v>
                </c:pt>
                <c:pt idx="301">
                  <c:v>-5.4743936593624145</c:v>
                </c:pt>
                <c:pt idx="302">
                  <c:v>-5.5346698959495511</c:v>
                </c:pt>
                <c:pt idx="303">
                  <c:v>-5.5945845426157552</c:v>
                </c:pt>
                <c:pt idx="304">
                  <c:v>-5.6541291810900889</c:v>
                </c:pt>
                <c:pt idx="305">
                  <c:v>-5.7132957286677035</c:v>
                </c:pt>
                <c:pt idx="306">
                  <c:v>-5.7720764346134743</c:v>
                </c:pt>
                <c:pt idx="307">
                  <c:v>-5.8304638763918755</c:v>
                </c:pt>
                <c:pt idx="308">
                  <c:v>-5.8884509557331111</c:v>
                </c:pt>
                <c:pt idx="309">
                  <c:v>-5.9460308945452205</c:v>
                </c:pt>
                <c:pt idx="310">
                  <c:v>-6.0031972306818169</c:v>
                </c:pt>
                <c:pt idx="311">
                  <c:v>-6.0599438135749004</c:v>
                </c:pt>
                <c:pt idx="312">
                  <c:v>-6.1162647997421233</c:v>
                </c:pt>
                <c:pt idx="313">
                  <c:v>-6.1721546481775151</c:v>
                </c:pt>
                <c:pt idx="314">
                  <c:v>-6.2276081156347391</c:v>
                </c:pt>
                <c:pt idx="315">
                  <c:v>-6.2826202518115108</c:v>
                </c:pt>
                <c:pt idx="316">
                  <c:v>-6.3371863944438358</c:v>
                </c:pt>
                <c:pt idx="317">
                  <c:v>-6.3913021643183141</c:v>
                </c:pt>
                <c:pt idx="318">
                  <c:v>-6.4449634602107082</c:v>
                </c:pt>
                <c:pt idx="319">
                  <c:v>-6.4981664537586479</c:v>
                </c:pt>
                <c:pt idx="320">
                  <c:v>-6.5509075842762146</c:v>
                </c:pt>
                <c:pt idx="321">
                  <c:v>-6.6031835535178089</c:v>
                </c:pt>
                <c:pt idx="322">
                  <c:v>-6.6549913203986222</c:v>
                </c:pt>
                <c:pt idx="323">
                  <c:v>-6.7063280956786846</c:v>
                </c:pt>
                <c:pt idx="324">
                  <c:v>-6.7571913366172653</c:v>
                </c:pt>
                <c:pt idx="325">
                  <c:v>-6.8075787416042672</c:v>
                </c:pt>
                <c:pt idx="326">
                  <c:v>-6.8574882447747854</c:v>
                </c:pt>
                <c:pt idx="327">
                  <c:v>-6.9069180106131185</c:v>
                </c:pt>
                <c:pt idx="328">
                  <c:v>-6.9558664285519374</c:v>
                </c:pt>
                <c:pt idx="329">
                  <c:v>-7.004332107572302</c:v>
                </c:pt>
                <c:pt idx="330">
                  <c:v>-7.0523138708099866</c:v>
                </c:pt>
                <c:pt idx="331">
                  <c:v>-7.0998107501731686</c:v>
                </c:pt>
                <c:pt idx="332">
                  <c:v>-7.1468219809765356</c:v>
                </c:pt>
                <c:pt idx="333">
                  <c:v>-7.1933469965965262</c:v>
                </c:pt>
                <c:pt idx="334">
                  <c:v>-7.2393854231521582</c:v>
                </c:pt>
                <c:pt idx="335">
                  <c:v>-7.2849370742157555</c:v>
                </c:pt>
                <c:pt idx="336">
                  <c:v>-7.3300019455577141</c:v>
                </c:pt>
                <c:pt idx="337">
                  <c:v>-7.37458020992909</c:v>
                </c:pt>
                <c:pt idx="338">
                  <c:v>-7.4186722118856974</c:v>
                </c:pt>
                <c:pt idx="339">
                  <c:v>-7.4622784626571868</c:v>
                </c:pt>
                <c:pt idx="340">
                  <c:v>-7.5053996350643484</c:v>
                </c:pt>
                <c:pt idx="341">
                  <c:v>-7.5480365584876976</c:v>
                </c:pt>
                <c:pt idx="342">
                  <c:v>-7.5901902138902031</c:v>
                </c:pt>
                <c:pt idx="343">
                  <c:v>-7.6318617288968964</c:v>
                </c:pt>
                <c:pt idx="344">
                  <c:v>-7.6730523729337845</c:v>
                </c:pt>
                <c:pt idx="345">
                  <c:v>-7.7137635524284436</c:v>
                </c:pt>
                <c:pt idx="346">
                  <c:v>-7.7539968060744604</c:v>
                </c:pt>
                <c:pt idx="347">
                  <c:v>-7.7937538001616646</c:v>
                </c:pt>
                <c:pt idx="348">
                  <c:v>-7.8330363239739844</c:v>
                </c:pt>
                <c:pt idx="349">
                  <c:v>-7.8718462852566597</c:v>
                </c:pt>
                <c:pt idx="350">
                  <c:v>-7.9101857057542029</c:v>
                </c:pt>
                <c:pt idx="351">
                  <c:v>-7.948056716820604</c:v>
                </c:pt>
                <c:pt idx="352">
                  <c:v>-7.9854615551029431</c:v>
                </c:pt>
                <c:pt idx="353">
                  <c:v>-8.0224025582994578</c:v>
                </c:pt>
                <c:pt idx="354">
                  <c:v>-8.0588821609931234</c:v>
                </c:pt>
                <c:pt idx="355">
                  <c:v>-8.094902890561487</c:v>
                </c:pt>
                <c:pt idx="356">
                  <c:v>-8.1304673631635094</c:v>
                </c:pt>
                <c:pt idx="357">
                  <c:v>-8.1655782798039418</c:v>
                </c:pt>
                <c:pt idx="358">
                  <c:v>-8.2002384224758416</c:v>
                </c:pt>
                <c:pt idx="359">
                  <c:v>-8.2344506503813957</c:v>
                </c:pt>
                <c:pt idx="360">
                  <c:v>-8.2682178962315351</c:v>
                </c:pt>
                <c:pt idx="361">
                  <c:v>-8.3015431626243004</c:v>
                </c:pt>
                <c:pt idx="362">
                  <c:v>-8.3344295185022119</c:v>
                </c:pt>
                <c:pt idx="363">
                  <c:v>-8.3668800956884422</c:v>
                </c:pt>
                <c:pt idx="364">
                  <c:v>-8.3988980855018642</c:v>
                </c:pt>
                <c:pt idx="365">
                  <c:v>-8.4304867354506232</c:v>
                </c:pt>
                <c:pt idx="366">
                  <c:v>-8.4616493460041244</c:v>
                </c:pt>
                <c:pt idx="367">
                  <c:v>-8.4923892674429453</c:v>
                </c:pt>
                <c:pt idx="368">
                  <c:v>-8.5227098967863846</c:v>
                </c:pt>
                <c:pt idx="369">
                  <c:v>-8.5526146747971215</c:v>
                </c:pt>
                <c:pt idx="370">
                  <c:v>-8.5821070830624571</c:v>
                </c:pt>
                <c:pt idx="371">
                  <c:v>-8.6111906411515502</c:v>
                </c:pt>
                <c:pt idx="372">
                  <c:v>-8.6398689038480132</c:v>
                </c:pt>
                <c:pt idx="373">
                  <c:v>-8.6681454584571505</c:v>
                </c:pt>
                <c:pt idx="374">
                  <c:v>-8.6960239221870985</c:v>
                </c:pt>
                <c:pt idx="375">
                  <c:v>-8.7235079396031345</c:v>
                </c:pt>
                <c:pt idx="376">
                  <c:v>-8.7506011801542183</c:v>
                </c:pt>
                <c:pt idx="377">
                  <c:v>-8.7773073357710096</c:v>
                </c:pt>
                <c:pt idx="378">
                  <c:v>-8.8036301185343753</c:v>
                </c:pt>
                <c:pt idx="379">
                  <c:v>-8.8295732584135376</c:v>
                </c:pt>
                <c:pt idx="380">
                  <c:v>-8.8295987872094202</c:v>
                </c:pt>
                <c:pt idx="381">
                  <c:v>-8.8296243156355985</c:v>
                </c:pt>
                <c:pt idx="382">
                  <c:v>-8.8296498436920849</c:v>
                </c:pt>
                <c:pt idx="383">
                  <c:v>-8.829675371378876</c:v>
                </c:pt>
                <c:pt idx="384">
                  <c:v>-8.8297008986959771</c:v>
                </c:pt>
                <c:pt idx="385">
                  <c:v>-8.8297264256434005</c:v>
                </c:pt>
                <c:pt idx="386">
                  <c:v>-8.8297519522211374</c:v>
                </c:pt>
                <c:pt idx="387">
                  <c:v>-8.8297774784291949</c:v>
                </c:pt>
                <c:pt idx="388">
                  <c:v>-8.8298030042675784</c:v>
                </c:pt>
                <c:pt idx="389">
                  <c:v>-8.8298285297362913</c:v>
                </c:pt>
                <c:pt idx="390">
                  <c:v>-8.8298540548353426</c:v>
                </c:pt>
                <c:pt idx="391">
                  <c:v>-8.8298795795647287</c:v>
                </c:pt>
                <c:pt idx="392">
                  <c:v>-8.8299051039244532</c:v>
                </c:pt>
                <c:pt idx="393">
                  <c:v>-8.8299306279145213</c:v>
                </c:pt>
                <c:pt idx="394">
                  <c:v>-8.8299561515349438</c:v>
                </c:pt>
                <c:pt idx="395">
                  <c:v>-8.8299816747857189</c:v>
                </c:pt>
                <c:pt idx="396">
                  <c:v>-8.8300071976668431</c:v>
                </c:pt>
                <c:pt idx="397">
                  <c:v>-8.8300327201783304</c:v>
                </c:pt>
                <c:pt idx="398">
                  <c:v>-8.8300582423201774</c:v>
                </c:pt>
                <c:pt idx="399">
                  <c:v>-8.8300837640923913</c:v>
                </c:pt>
                <c:pt idx="400">
                  <c:v>-8.830109285494979</c:v>
                </c:pt>
                <c:pt idx="401">
                  <c:v>-8.830134806527937</c:v>
                </c:pt>
                <c:pt idx="402">
                  <c:v>-8.8301603271912779</c:v>
                </c:pt>
                <c:pt idx="403">
                  <c:v>-8.8301858474849944</c:v>
                </c:pt>
                <c:pt idx="404">
                  <c:v>-8.830211367409099</c:v>
                </c:pt>
                <c:pt idx="405">
                  <c:v>-8.8302368869635899</c:v>
                </c:pt>
                <c:pt idx="406">
                  <c:v>-8.8302624061484707</c:v>
                </c:pt>
                <c:pt idx="407">
                  <c:v>-8.8302879249637503</c:v>
                </c:pt>
                <c:pt idx="408">
                  <c:v>-8.8303134434094304</c:v>
                </c:pt>
                <c:pt idx="409">
                  <c:v>-8.8303389614855163</c:v>
                </c:pt>
                <c:pt idx="410">
                  <c:v>-8.8303644791920011</c:v>
                </c:pt>
                <c:pt idx="411">
                  <c:v>-8.8303899965289023</c:v>
                </c:pt>
                <c:pt idx="412">
                  <c:v>-8.8304155134962148</c:v>
                </c:pt>
                <c:pt idx="413">
                  <c:v>-8.8304410300939491</c:v>
                </c:pt>
                <c:pt idx="414">
                  <c:v>-8.8304665463221035</c:v>
                </c:pt>
                <c:pt idx="415">
                  <c:v>-8.8304920621806762</c:v>
                </c:pt>
                <c:pt idx="416">
                  <c:v>-8.8305175776696885</c:v>
                </c:pt>
                <c:pt idx="417">
                  <c:v>-8.8305430927891244</c:v>
                </c:pt>
                <c:pt idx="418">
                  <c:v>-8.8305686075390035</c:v>
                </c:pt>
                <c:pt idx="419">
                  <c:v>-8.8305941219193187</c:v>
                </c:pt>
                <c:pt idx="420">
                  <c:v>-8.8306196359300788</c:v>
                </c:pt>
                <c:pt idx="421">
                  <c:v>-8.8306451495712839</c:v>
                </c:pt>
                <c:pt idx="422">
                  <c:v>-8.830670662842941</c:v>
                </c:pt>
                <c:pt idx="423">
                  <c:v>-8.8306961757450573</c:v>
                </c:pt>
                <c:pt idx="424">
                  <c:v>-8.8307216882776256</c:v>
                </c:pt>
                <c:pt idx="425">
                  <c:v>-8.830747200440662</c:v>
                </c:pt>
                <c:pt idx="426">
                  <c:v>-8.8307727122341593</c:v>
                </c:pt>
                <c:pt idx="427">
                  <c:v>-8.8307982236581282</c:v>
                </c:pt>
                <c:pt idx="428">
                  <c:v>-8.8308237347125669</c:v>
                </c:pt>
                <c:pt idx="429">
                  <c:v>-8.8308492453974861</c:v>
                </c:pt>
                <c:pt idx="430">
                  <c:v>-8.8308747557128839</c:v>
                </c:pt>
                <c:pt idx="431">
                  <c:v>-8.8309002656587641</c:v>
                </c:pt>
                <c:pt idx="432">
                  <c:v>-8.8309257752351389</c:v>
                </c:pt>
                <c:pt idx="433">
                  <c:v>-8.8309512844419995</c:v>
                </c:pt>
                <c:pt idx="434">
                  <c:v>-8.8309767932793584</c:v>
                </c:pt>
                <c:pt idx="435">
                  <c:v>-8.8310023017472119</c:v>
                </c:pt>
                <c:pt idx="436">
                  <c:v>-8.8310278098455708</c:v>
                </c:pt>
                <c:pt idx="437">
                  <c:v>-8.831053317574435</c:v>
                </c:pt>
                <c:pt idx="438">
                  <c:v>-8.8310788249338064</c:v>
                </c:pt>
                <c:pt idx="439">
                  <c:v>-8.8311043319236955</c:v>
                </c:pt>
                <c:pt idx="440">
                  <c:v>-8.8311298385441006</c:v>
                </c:pt>
                <c:pt idx="441">
                  <c:v>-8.8311553447950288</c:v>
                </c:pt>
                <c:pt idx="442">
                  <c:v>-8.8311808506764784</c:v>
                </c:pt>
                <c:pt idx="443">
                  <c:v>-8.8312063561884511</c:v>
                </c:pt>
                <c:pt idx="444">
                  <c:v>-8.8312318613309611</c:v>
                </c:pt>
                <c:pt idx="445">
                  <c:v>-8.8312573661040084</c:v>
                </c:pt>
                <c:pt idx="446">
                  <c:v>-8.831282870507593</c:v>
                </c:pt>
                <c:pt idx="447">
                  <c:v>-8.8313083745417185</c:v>
                </c:pt>
                <c:pt idx="448">
                  <c:v>-8.8313338782063884</c:v>
                </c:pt>
                <c:pt idx="449">
                  <c:v>-8.8313593815016151</c:v>
                </c:pt>
                <c:pt idx="450">
                  <c:v>-8.8313848844273934</c:v>
                </c:pt>
                <c:pt idx="451">
                  <c:v>-8.8314103869837286</c:v>
                </c:pt>
                <c:pt idx="452">
                  <c:v>-8.8314358891706259</c:v>
                </c:pt>
                <c:pt idx="453">
                  <c:v>-8.8314613909880837</c:v>
                </c:pt>
                <c:pt idx="454">
                  <c:v>-8.8314868924361178</c:v>
                </c:pt>
                <c:pt idx="455">
                  <c:v>-8.8315123935147177</c:v>
                </c:pt>
                <c:pt idx="456">
                  <c:v>-8.8315378942238958</c:v>
                </c:pt>
                <c:pt idx="457">
                  <c:v>-8.8315633945636502</c:v>
                </c:pt>
                <c:pt idx="458">
                  <c:v>-8.8315888945339918</c:v>
                </c:pt>
                <c:pt idx="459">
                  <c:v>-8.8316143941349186</c:v>
                </c:pt>
                <c:pt idx="460">
                  <c:v>-8.8316398933664342</c:v>
                </c:pt>
                <c:pt idx="461">
                  <c:v>-8.8316653922285493</c:v>
                </c:pt>
                <c:pt idx="462">
                  <c:v>-8.8316908907212586</c:v>
                </c:pt>
                <c:pt idx="463">
                  <c:v>-8.8317163888445638</c:v>
                </c:pt>
                <c:pt idx="464">
                  <c:v>-8.8317418865984845</c:v>
                </c:pt>
                <c:pt idx="465">
                  <c:v>-8.8317673839830046</c:v>
                </c:pt>
                <c:pt idx="466">
                  <c:v>-8.8317928809981439</c:v>
                </c:pt>
                <c:pt idx="467">
                  <c:v>-8.8318183776439021</c:v>
                </c:pt>
                <c:pt idx="468">
                  <c:v>-8.8318438739202723</c:v>
                </c:pt>
                <c:pt idx="469">
                  <c:v>-8.8318693698272739</c:v>
                </c:pt>
                <c:pt idx="470">
                  <c:v>-8.8318948653649016</c:v>
                </c:pt>
                <c:pt idx="471">
                  <c:v>-8.8319203605331555</c:v>
                </c:pt>
                <c:pt idx="472">
                  <c:v>-8.8319458553320462</c:v>
                </c:pt>
                <c:pt idx="473">
                  <c:v>-8.8319713497615808</c:v>
                </c:pt>
                <c:pt idx="474">
                  <c:v>-8.8319968438217469</c:v>
                </c:pt>
                <c:pt idx="475">
                  <c:v>-8.8320223375125657</c:v>
                </c:pt>
                <c:pt idx="476">
                  <c:v>-8.8320478308340302</c:v>
                </c:pt>
                <c:pt idx="477">
                  <c:v>-8.8320733237861528</c:v>
                </c:pt>
                <c:pt idx="478">
                  <c:v>-8.8320988163689282</c:v>
                </c:pt>
                <c:pt idx="479">
                  <c:v>-8.8321243085823635</c:v>
                </c:pt>
                <c:pt idx="480">
                  <c:v>-8.8321498004264658</c:v>
                </c:pt>
                <c:pt idx="481">
                  <c:v>-8.8321752919012351</c:v>
                </c:pt>
                <c:pt idx="482">
                  <c:v>-8.8322007830066713</c:v>
                </c:pt>
                <c:pt idx="483">
                  <c:v>-8.832226273742787</c:v>
                </c:pt>
                <c:pt idx="484">
                  <c:v>-8.8322517641095786</c:v>
                </c:pt>
                <c:pt idx="485">
                  <c:v>-8.8322772541070567</c:v>
                </c:pt>
                <c:pt idx="486">
                  <c:v>-8.8323027437352142</c:v>
                </c:pt>
                <c:pt idx="487">
                  <c:v>-8.8323282329940671</c:v>
                </c:pt>
                <c:pt idx="488">
                  <c:v>-8.8323537218836119</c:v>
                </c:pt>
                <c:pt idx="489">
                  <c:v>-8.8323792104038557</c:v>
                </c:pt>
                <c:pt idx="490">
                  <c:v>-8.8324046985547966</c:v>
                </c:pt>
                <c:pt idx="491">
                  <c:v>-8.8324301863364454</c:v>
                </c:pt>
                <c:pt idx="492">
                  <c:v>-8.8324556737488038</c:v>
                </c:pt>
                <c:pt idx="493">
                  <c:v>-8.8324811607918683</c:v>
                </c:pt>
                <c:pt idx="494">
                  <c:v>-8.8325066474656531</c:v>
                </c:pt>
                <c:pt idx="495">
                  <c:v>-8.8325321337701528</c:v>
                </c:pt>
                <c:pt idx="496">
                  <c:v>-8.8325576197053781</c:v>
                </c:pt>
                <c:pt idx="497">
                  <c:v>-8.8325831052713326</c:v>
                </c:pt>
                <c:pt idx="498">
                  <c:v>-8.8326085904680109</c:v>
                </c:pt>
                <c:pt idx="499">
                  <c:v>-8.8326340752954291</c:v>
                </c:pt>
                <c:pt idx="500">
                  <c:v>-8.8326595597535817</c:v>
                </c:pt>
                <c:pt idx="501">
                  <c:v>-8.8326850438424742</c:v>
                </c:pt>
                <c:pt idx="502">
                  <c:v>-8.8327105275621118</c:v>
                </c:pt>
                <c:pt idx="503">
                  <c:v>-8.8327360109124982</c:v>
                </c:pt>
                <c:pt idx="504">
                  <c:v>-8.8327614938936385</c:v>
                </c:pt>
                <c:pt idx="505">
                  <c:v>-8.8327869765055329</c:v>
                </c:pt>
                <c:pt idx="506">
                  <c:v>-8.8328124587481902</c:v>
                </c:pt>
                <c:pt idx="507">
                  <c:v>-8.8328379406216069</c:v>
                </c:pt>
                <c:pt idx="508">
                  <c:v>-8.8328634221257936</c:v>
                </c:pt>
                <c:pt idx="509">
                  <c:v>-8.8328889032607449</c:v>
                </c:pt>
                <c:pt idx="510">
                  <c:v>-8.8329143840264752</c:v>
                </c:pt>
                <c:pt idx="511">
                  <c:v>-8.8329398644229844</c:v>
                </c:pt>
                <c:pt idx="512">
                  <c:v>-8.8329653444502725</c:v>
                </c:pt>
                <c:pt idx="513">
                  <c:v>-8.8329908241083466</c:v>
                </c:pt>
                <c:pt idx="514">
                  <c:v>-8.8330163033972102</c:v>
                </c:pt>
                <c:pt idx="515">
                  <c:v>-8.833041782316867</c:v>
                </c:pt>
                <c:pt idx="516">
                  <c:v>-8.8330672608673204</c:v>
                </c:pt>
                <c:pt idx="517">
                  <c:v>-8.8330927390485741</c:v>
                </c:pt>
                <c:pt idx="518">
                  <c:v>-8.8331182168606297</c:v>
                </c:pt>
                <c:pt idx="519">
                  <c:v>-8.8331436943034944</c:v>
                </c:pt>
                <c:pt idx="520">
                  <c:v>-8.8331691713771665</c:v>
                </c:pt>
                <c:pt idx="521">
                  <c:v>-8.8331946480816566</c:v>
                </c:pt>
                <c:pt idx="522">
                  <c:v>-8.8332201244169646</c:v>
                </c:pt>
                <c:pt idx="523">
                  <c:v>-8.8332456003830941</c:v>
                </c:pt>
                <c:pt idx="524">
                  <c:v>-8.8332710759800488</c:v>
                </c:pt>
                <c:pt idx="525">
                  <c:v>-8.8332965512078356</c:v>
                </c:pt>
                <c:pt idx="526">
                  <c:v>-8.8333220260664529</c:v>
                </c:pt>
                <c:pt idx="527">
                  <c:v>-8.8333475005559059</c:v>
                </c:pt>
                <c:pt idx="528">
                  <c:v>-8.8333729746762053</c:v>
                </c:pt>
                <c:pt idx="529">
                  <c:v>-8.8333984484273458</c:v>
                </c:pt>
                <c:pt idx="530">
                  <c:v>-8.8334239218093309</c:v>
                </c:pt>
                <c:pt idx="531">
                  <c:v>-8.8334493948221695</c:v>
                </c:pt>
                <c:pt idx="532">
                  <c:v>-8.8334748674658634</c:v>
                </c:pt>
                <c:pt idx="533">
                  <c:v>-8.8335003397404162</c:v>
                </c:pt>
                <c:pt idx="534">
                  <c:v>-8.8335258116458313</c:v>
                </c:pt>
                <c:pt idx="535">
                  <c:v>-8.8335512831821159</c:v>
                </c:pt>
                <c:pt idx="536">
                  <c:v>-8.8335767543492665</c:v>
                </c:pt>
                <c:pt idx="537">
                  <c:v>-8.8336022251472883</c:v>
                </c:pt>
                <c:pt idx="538">
                  <c:v>-8.8336276955761868</c:v>
                </c:pt>
                <c:pt idx="539">
                  <c:v>-8.833653165635976</c:v>
                </c:pt>
                <c:pt idx="540">
                  <c:v>-8.8336786353266419</c:v>
                </c:pt>
                <c:pt idx="541">
                  <c:v>-8.8337041046481897</c:v>
                </c:pt>
                <c:pt idx="542">
                  <c:v>-8.8337295736006354</c:v>
                </c:pt>
                <c:pt idx="543">
                  <c:v>-8.8337550421839826</c:v>
                </c:pt>
                <c:pt idx="544">
                  <c:v>-8.8337805103982241</c:v>
                </c:pt>
                <c:pt idx="545">
                  <c:v>-8.8338059782433689</c:v>
                </c:pt>
                <c:pt idx="546">
                  <c:v>-8.8338314457194169</c:v>
                </c:pt>
                <c:pt idx="547">
                  <c:v>-8.8338569128263806</c:v>
                </c:pt>
                <c:pt idx="548">
                  <c:v>-8.8338823795642583</c:v>
                </c:pt>
                <c:pt idx="549">
                  <c:v>-8.8339078459330462</c:v>
                </c:pt>
                <c:pt idx="550">
                  <c:v>-8.8339333119327623</c:v>
                </c:pt>
                <c:pt idx="551">
                  <c:v>-8.8339587775633976</c:v>
                </c:pt>
                <c:pt idx="552">
                  <c:v>-8.8339842428249717</c:v>
                </c:pt>
                <c:pt idx="553">
                  <c:v>-8.8340097077174722</c:v>
                </c:pt>
                <c:pt idx="554">
                  <c:v>-8.8340351722409061</c:v>
                </c:pt>
                <c:pt idx="555">
                  <c:v>-8.8340606363952787</c:v>
                </c:pt>
                <c:pt idx="556">
                  <c:v>-8.8340861001805955</c:v>
                </c:pt>
                <c:pt idx="557">
                  <c:v>-8.8341115635968617</c:v>
                </c:pt>
                <c:pt idx="558">
                  <c:v>-8.8341370266440755</c:v>
                </c:pt>
                <c:pt idx="559">
                  <c:v>-8.8341624893222477</c:v>
                </c:pt>
                <c:pt idx="560">
                  <c:v>-8.8341879516313764</c:v>
                </c:pt>
                <c:pt idx="561">
                  <c:v>-8.8342134135714687</c:v>
                </c:pt>
                <c:pt idx="562">
                  <c:v>-8.8342388751425229</c:v>
                </c:pt>
                <c:pt idx="563">
                  <c:v>-8.8342643363445479</c:v>
                </c:pt>
                <c:pt idx="564">
                  <c:v>-8.8342897971775436</c:v>
                </c:pt>
                <c:pt idx="565">
                  <c:v>-8.8343152576415171</c:v>
                </c:pt>
                <c:pt idx="566">
                  <c:v>-8.8343407177364721</c:v>
                </c:pt>
                <c:pt idx="567">
                  <c:v>-8.8343661774624085</c:v>
                </c:pt>
                <c:pt idx="568">
                  <c:v>-8.8343916368193298</c:v>
                </c:pt>
                <c:pt idx="569">
                  <c:v>-8.8344170958072468</c:v>
                </c:pt>
                <c:pt idx="570">
                  <c:v>-8.8344425544261593</c:v>
                </c:pt>
                <c:pt idx="571">
                  <c:v>-8.8344680126760675</c:v>
                </c:pt>
                <c:pt idx="572">
                  <c:v>-8.8344934705569766</c:v>
                </c:pt>
                <c:pt idx="573">
                  <c:v>-8.8345189280688956</c:v>
                </c:pt>
                <c:pt idx="574">
                  <c:v>-8.8345443852118191</c:v>
                </c:pt>
                <c:pt idx="575">
                  <c:v>-8.8345698419857577</c:v>
                </c:pt>
                <c:pt idx="576">
                  <c:v>-8.8345952983907097</c:v>
                </c:pt>
                <c:pt idx="577">
                  <c:v>-8.8346207544266928</c:v>
                </c:pt>
                <c:pt idx="578">
                  <c:v>-8.8346462100936929</c:v>
                </c:pt>
                <c:pt idx="579">
                  <c:v>-8.8346716653917223</c:v>
                </c:pt>
                <c:pt idx="580">
                  <c:v>-8.8346971203207794</c:v>
                </c:pt>
                <c:pt idx="581">
                  <c:v>-8.83472257488088</c:v>
                </c:pt>
                <c:pt idx="582">
                  <c:v>-8.83474802907201</c:v>
                </c:pt>
                <c:pt idx="583">
                  <c:v>-8.8347734828941906</c:v>
                </c:pt>
                <c:pt idx="584">
                  <c:v>-8.8347989363474113</c:v>
                </c:pt>
                <c:pt idx="585">
                  <c:v>-8.8348243894316827</c:v>
                </c:pt>
                <c:pt idx="586">
                  <c:v>-8.8348498421470083</c:v>
                </c:pt>
                <c:pt idx="587">
                  <c:v>-8.8348752944933899</c:v>
                </c:pt>
                <c:pt idx="588">
                  <c:v>-8.8349007464708382</c:v>
                </c:pt>
                <c:pt idx="589">
                  <c:v>-8.8349261980793425</c:v>
                </c:pt>
                <c:pt idx="590">
                  <c:v>-8.8349516493189206</c:v>
                </c:pt>
                <c:pt idx="591">
                  <c:v>-8.8349771001895707</c:v>
                </c:pt>
                <c:pt idx="592">
                  <c:v>-8.8350025506912946</c:v>
                </c:pt>
                <c:pt idx="593">
                  <c:v>-8.8350280008240993</c:v>
                </c:pt>
                <c:pt idx="594">
                  <c:v>-8.8350534505879867</c:v>
                </c:pt>
                <c:pt idx="595">
                  <c:v>-8.8350788999829586</c:v>
                </c:pt>
                <c:pt idx="596">
                  <c:v>-8.8351043490090237</c:v>
                </c:pt>
                <c:pt idx="597">
                  <c:v>-8.8351297976661787</c:v>
                </c:pt>
                <c:pt idx="598">
                  <c:v>-8.8351552459544376</c:v>
                </c:pt>
                <c:pt idx="599">
                  <c:v>-8.8351806938737951</c:v>
                </c:pt>
                <c:pt idx="600">
                  <c:v>-8.8352061414242531</c:v>
                </c:pt>
                <c:pt idx="601">
                  <c:v>-8.8352315886058275</c:v>
                </c:pt>
                <c:pt idx="602">
                  <c:v>-8.8352570354185129</c:v>
                </c:pt>
                <c:pt idx="603">
                  <c:v>-8.8352824818623112</c:v>
                </c:pt>
                <c:pt idx="604">
                  <c:v>-8.8353079279372277</c:v>
                </c:pt>
                <c:pt idx="605">
                  <c:v>-8.8353333736432713</c:v>
                </c:pt>
                <c:pt idx="606">
                  <c:v>-8.8353588189804366</c:v>
                </c:pt>
                <c:pt idx="607">
                  <c:v>-8.8353842639487379</c:v>
                </c:pt>
                <c:pt idx="608">
                  <c:v>-8.8354097085481715</c:v>
                </c:pt>
                <c:pt idx="609">
                  <c:v>-8.8354351527787429</c:v>
                </c:pt>
                <c:pt idx="610">
                  <c:v>-8.8354605966404591</c:v>
                </c:pt>
                <c:pt idx="611">
                  <c:v>-8.8354860401333184</c:v>
                </c:pt>
                <c:pt idx="612">
                  <c:v>-8.8355114832573278</c:v>
                </c:pt>
                <c:pt idx="613">
                  <c:v>-8.8355369260124892</c:v>
                </c:pt>
                <c:pt idx="614">
                  <c:v>-8.835562368398806</c:v>
                </c:pt>
                <c:pt idx="615">
                  <c:v>-8.8355878104162837</c:v>
                </c:pt>
                <c:pt idx="616">
                  <c:v>-8.835613252064924</c:v>
                </c:pt>
                <c:pt idx="617">
                  <c:v>-8.8356386933447357</c:v>
                </c:pt>
                <c:pt idx="618">
                  <c:v>-8.8356641342557118</c:v>
                </c:pt>
                <c:pt idx="619">
                  <c:v>-8.8356895747978701</c:v>
                </c:pt>
                <c:pt idx="620">
                  <c:v>-8.8357150149712034</c:v>
                </c:pt>
                <c:pt idx="621">
                  <c:v>-8.8357404547757223</c:v>
                </c:pt>
                <c:pt idx="622">
                  <c:v>-8.8357658942114217</c:v>
                </c:pt>
                <c:pt idx="623">
                  <c:v>-8.8357913332783138</c:v>
                </c:pt>
                <c:pt idx="624">
                  <c:v>-8.8358167719763951</c:v>
                </c:pt>
                <c:pt idx="625">
                  <c:v>-8.8358422103056782</c:v>
                </c:pt>
                <c:pt idx="626">
                  <c:v>-8.8358676482661593</c:v>
                </c:pt>
                <c:pt idx="627">
                  <c:v>-8.8358930858578493</c:v>
                </c:pt>
                <c:pt idx="628">
                  <c:v>-8.8359185230807427</c:v>
                </c:pt>
                <c:pt idx="629">
                  <c:v>-8.8359439599348466</c:v>
                </c:pt>
                <c:pt idx="630">
                  <c:v>-8.8359693964201647</c:v>
                </c:pt>
                <c:pt idx="631">
                  <c:v>-8.8359948325367075</c:v>
                </c:pt>
                <c:pt idx="632">
                  <c:v>-8.836020268284468</c:v>
                </c:pt>
                <c:pt idx="633">
                  <c:v>-8.8360457036634585</c:v>
                </c:pt>
                <c:pt idx="634">
                  <c:v>-8.8360711386736774</c:v>
                </c:pt>
                <c:pt idx="635">
                  <c:v>-8.83609657331513</c:v>
                </c:pt>
                <c:pt idx="636">
                  <c:v>-8.8361220075878197</c:v>
                </c:pt>
                <c:pt idx="637">
                  <c:v>-8.8361474414917502</c:v>
                </c:pt>
                <c:pt idx="638">
                  <c:v>-8.8361728750269233</c:v>
                </c:pt>
                <c:pt idx="639">
                  <c:v>-8.8361983081933531</c:v>
                </c:pt>
                <c:pt idx="640">
                  <c:v>-8.8362237409910271</c:v>
                </c:pt>
                <c:pt idx="641">
                  <c:v>-8.8362491734199562</c:v>
                </c:pt>
                <c:pt idx="642">
                  <c:v>-8.8362746054801473</c:v>
                </c:pt>
                <c:pt idx="643">
                  <c:v>-8.8363000371716023</c:v>
                </c:pt>
                <c:pt idx="644">
                  <c:v>-8.8363254684943247</c:v>
                </c:pt>
                <c:pt idx="645">
                  <c:v>-8.836350899448318</c:v>
                </c:pt>
                <c:pt idx="646">
                  <c:v>-8.8363763300335769</c:v>
                </c:pt>
                <c:pt idx="647">
                  <c:v>-8.8364017602501228</c:v>
                </c:pt>
                <c:pt idx="648">
                  <c:v>-8.8364271900979467</c:v>
                </c:pt>
                <c:pt idx="649">
                  <c:v>-8.8364526195770576</c:v>
                </c:pt>
                <c:pt idx="650">
                  <c:v>-8.8364780486874519</c:v>
                </c:pt>
                <c:pt idx="651">
                  <c:v>-8.8365034774291438</c:v>
                </c:pt>
                <c:pt idx="652">
                  <c:v>-8.8365289058021315</c:v>
                </c:pt>
                <c:pt idx="653">
                  <c:v>-8.8365543338064168</c:v>
                </c:pt>
                <c:pt idx="654">
                  <c:v>-8.8365797614420067</c:v>
                </c:pt>
                <c:pt idx="655">
                  <c:v>-8.8366051887089014</c:v>
                </c:pt>
                <c:pt idx="656">
                  <c:v>-8.8366306156071133</c:v>
                </c:pt>
                <c:pt idx="657">
                  <c:v>-8.8366560421366351</c:v>
                </c:pt>
                <c:pt idx="658">
                  <c:v>-8.8366814682974777</c:v>
                </c:pt>
                <c:pt idx="659">
                  <c:v>-8.8367068940896374</c:v>
                </c:pt>
                <c:pt idx="660">
                  <c:v>-8.8367323195131267</c:v>
                </c:pt>
                <c:pt idx="661">
                  <c:v>-8.8367577445679455</c:v>
                </c:pt>
                <c:pt idx="662">
                  <c:v>-8.8367831692540921</c:v>
                </c:pt>
                <c:pt idx="663">
                  <c:v>-8.836808593571579</c:v>
                </c:pt>
                <c:pt idx="664">
                  <c:v>-8.8368340175204079</c:v>
                </c:pt>
                <c:pt idx="665">
                  <c:v>-8.8368594411005823</c:v>
                </c:pt>
                <c:pt idx="666">
                  <c:v>-8.8368848643120934</c:v>
                </c:pt>
                <c:pt idx="667">
                  <c:v>-8.8369102871549678</c:v>
                </c:pt>
                <c:pt idx="668">
                  <c:v>-8.8369357096291967</c:v>
                </c:pt>
                <c:pt idx="669">
                  <c:v>-8.8369611317347783</c:v>
                </c:pt>
                <c:pt idx="670">
                  <c:v>-8.8369865534717249</c:v>
                </c:pt>
                <c:pt idx="671">
                  <c:v>-8.8370119748400331</c:v>
                </c:pt>
                <c:pt idx="672">
                  <c:v>-8.837037395839717</c:v>
                </c:pt>
                <c:pt idx="673">
                  <c:v>-8.8370628164707714</c:v>
                </c:pt>
                <c:pt idx="674">
                  <c:v>-8.8370882367332015</c:v>
                </c:pt>
                <c:pt idx="675">
                  <c:v>-8.8371136566270145</c:v>
                </c:pt>
                <c:pt idx="676">
                  <c:v>-8.8371390761522139</c:v>
                </c:pt>
                <c:pt idx="677">
                  <c:v>-8.837164495308798</c:v>
                </c:pt>
                <c:pt idx="678">
                  <c:v>-8.837189914096772</c:v>
                </c:pt>
                <c:pt idx="679">
                  <c:v>-8.8372153325161467</c:v>
                </c:pt>
                <c:pt idx="680">
                  <c:v>-8.8372407505669148</c:v>
                </c:pt>
                <c:pt idx="681">
                  <c:v>-8.8372661682490889</c:v>
                </c:pt>
                <c:pt idx="682">
                  <c:v>-8.8372915855626744</c:v>
                </c:pt>
                <c:pt idx="683">
                  <c:v>-8.8373170025076639</c:v>
                </c:pt>
                <c:pt idx="684">
                  <c:v>-8.8373424190840648</c:v>
                </c:pt>
                <c:pt idx="685">
                  <c:v>-8.8373678352918876</c:v>
                </c:pt>
                <c:pt idx="686">
                  <c:v>-8.8373932511311359</c:v>
                </c:pt>
                <c:pt idx="687">
                  <c:v>-8.8374186666018009</c:v>
                </c:pt>
                <c:pt idx="688">
                  <c:v>-8.8374440817038984</c:v>
                </c:pt>
                <c:pt idx="689">
                  <c:v>-8.8374694964374285</c:v>
                </c:pt>
                <c:pt idx="690">
                  <c:v>-8.8374949108023895</c:v>
                </c:pt>
                <c:pt idx="691">
                  <c:v>-8.8375203247987955</c:v>
                </c:pt>
                <c:pt idx="692">
                  <c:v>-8.8375457384266376</c:v>
                </c:pt>
                <c:pt idx="693">
                  <c:v>-8.8375711516859319</c:v>
                </c:pt>
                <c:pt idx="694">
                  <c:v>-8.8375965645766801</c:v>
                </c:pt>
                <c:pt idx="695">
                  <c:v>-8.8376219770988733</c:v>
                </c:pt>
                <c:pt idx="696">
                  <c:v>-8.8376473892525311</c:v>
                </c:pt>
                <c:pt idx="697">
                  <c:v>-8.8376728010376482</c:v>
                </c:pt>
                <c:pt idx="698">
                  <c:v>-8.8376982124542316</c:v>
                </c:pt>
                <c:pt idx="699">
                  <c:v>-8.8377236235022831</c:v>
                </c:pt>
                <c:pt idx="700">
                  <c:v>-8.8377490341818081</c:v>
                </c:pt>
                <c:pt idx="701">
                  <c:v>-8.8377744444928084</c:v>
                </c:pt>
                <c:pt idx="702">
                  <c:v>-8.8377998544352891</c:v>
                </c:pt>
                <c:pt idx="703">
                  <c:v>-8.8378252640092541</c:v>
                </c:pt>
                <c:pt idx="704">
                  <c:v>-8.8378506732147102</c:v>
                </c:pt>
                <c:pt idx="705">
                  <c:v>-8.8378760820516469</c:v>
                </c:pt>
                <c:pt idx="706">
                  <c:v>-8.837901490520089</c:v>
                </c:pt>
                <c:pt idx="707">
                  <c:v>-8.8379268986200241</c:v>
                </c:pt>
                <c:pt idx="708">
                  <c:v>-8.8379523063514647</c:v>
                </c:pt>
                <c:pt idx="709">
                  <c:v>-8.8379777137144053</c:v>
                </c:pt>
                <c:pt idx="710">
                  <c:v>-8.8380031207088603</c:v>
                </c:pt>
                <c:pt idx="711">
                  <c:v>-8.8380285273348296</c:v>
                </c:pt>
                <c:pt idx="712">
                  <c:v>-8.8380539335923078</c:v>
                </c:pt>
                <c:pt idx="713">
                  <c:v>-8.8380793394813111</c:v>
                </c:pt>
                <c:pt idx="714">
                  <c:v>-8.8381047450018357</c:v>
                </c:pt>
                <c:pt idx="715">
                  <c:v>-8.838130150153896</c:v>
                </c:pt>
                <c:pt idx="716">
                  <c:v>-8.8381555549374813</c:v>
                </c:pt>
                <c:pt idx="717">
                  <c:v>-8.8381809593526057</c:v>
                </c:pt>
                <c:pt idx="718">
                  <c:v>-8.8382063633992605</c:v>
                </c:pt>
                <c:pt idx="719">
                  <c:v>-8.8382317670774668</c:v>
                </c:pt>
                <c:pt idx="720">
                  <c:v>-8.8382571703872124</c:v>
                </c:pt>
                <c:pt idx="721">
                  <c:v>-8.8382825733285149</c:v>
                </c:pt>
                <c:pt idx="722">
                  <c:v>-8.8383079759013636</c:v>
                </c:pt>
                <c:pt idx="723">
                  <c:v>-8.8383333781057765</c:v>
                </c:pt>
                <c:pt idx="724">
                  <c:v>-8.8383587799417427</c:v>
                </c:pt>
                <c:pt idx="725">
                  <c:v>-8.8383841814092801</c:v>
                </c:pt>
                <c:pt idx="726">
                  <c:v>-8.8384095825083797</c:v>
                </c:pt>
                <c:pt idx="727">
                  <c:v>-8.8384349832390541</c:v>
                </c:pt>
                <c:pt idx="728">
                  <c:v>-8.8384603836013049</c:v>
                </c:pt>
                <c:pt idx="729">
                  <c:v>-8.838485783595134</c:v>
                </c:pt>
                <c:pt idx="730">
                  <c:v>-8.838511183220545</c:v>
                </c:pt>
                <c:pt idx="731">
                  <c:v>-8.8385365824775448</c:v>
                </c:pt>
                <c:pt idx="732">
                  <c:v>-8.83856198136613</c:v>
                </c:pt>
                <c:pt idx="733">
                  <c:v>-8.8385873798863166</c:v>
                </c:pt>
                <c:pt idx="734">
                  <c:v>-8.8386127780380974</c:v>
                </c:pt>
                <c:pt idx="735">
                  <c:v>-8.8386381758214778</c:v>
                </c:pt>
                <c:pt idx="736">
                  <c:v>-8.8386635732364649</c:v>
                </c:pt>
                <c:pt idx="737">
                  <c:v>-8.8386889702830622</c:v>
                </c:pt>
                <c:pt idx="738">
                  <c:v>-8.838714366961268</c:v>
                </c:pt>
                <c:pt idx="739">
                  <c:v>-8.8387397632710929</c:v>
                </c:pt>
                <c:pt idx="740">
                  <c:v>-8.8387651592125334</c:v>
                </c:pt>
                <c:pt idx="741">
                  <c:v>-8.8387905547856018</c:v>
                </c:pt>
                <c:pt idx="742">
                  <c:v>-8.8388159499902983</c:v>
                </c:pt>
                <c:pt idx="743">
                  <c:v>-8.8388413448266245</c:v>
                </c:pt>
                <c:pt idx="744">
                  <c:v>-8.8388667392945823</c:v>
                </c:pt>
                <c:pt idx="745">
                  <c:v>-8.8388921333941788</c:v>
                </c:pt>
                <c:pt idx="746">
                  <c:v>-8.8389175271254157</c:v>
                </c:pt>
                <c:pt idx="747">
                  <c:v>-8.8389429204883037</c:v>
                </c:pt>
                <c:pt idx="748">
                  <c:v>-8.8389683134828303</c:v>
                </c:pt>
                <c:pt idx="749">
                  <c:v>-8.8389937061090187</c:v>
                </c:pt>
                <c:pt idx="750">
                  <c:v>-8.8390190983668671</c:v>
                </c:pt>
                <c:pt idx="751">
                  <c:v>-8.8390444902563665</c:v>
                </c:pt>
                <c:pt idx="752">
                  <c:v>-8.8390698817775348</c:v>
                </c:pt>
                <c:pt idx="753">
                  <c:v>-8.8390952729303685</c:v>
                </c:pt>
                <c:pt idx="754">
                  <c:v>-8.8391206637148709</c:v>
                </c:pt>
                <c:pt idx="755">
                  <c:v>-8.8391460541310529</c:v>
                </c:pt>
                <c:pt idx="756">
                  <c:v>-8.8391714441789109</c:v>
                </c:pt>
                <c:pt idx="757">
                  <c:v>-8.8391968338584501</c:v>
                </c:pt>
                <c:pt idx="758">
                  <c:v>-8.8392222231696795</c:v>
                </c:pt>
                <c:pt idx="759">
                  <c:v>-8.8392476121125956</c:v>
                </c:pt>
                <c:pt idx="760">
                  <c:v>-8.8392730006872036</c:v>
                </c:pt>
                <c:pt idx="761">
                  <c:v>-8.8392983888935071</c:v>
                </c:pt>
                <c:pt idx="762">
                  <c:v>-8.8393237767315185</c:v>
                </c:pt>
                <c:pt idx="763">
                  <c:v>-8.8393491642012272</c:v>
                </c:pt>
                <c:pt idx="764">
                  <c:v>-8.8393745513026456</c:v>
                </c:pt>
                <c:pt idx="765">
                  <c:v>-8.8393999380357755</c:v>
                </c:pt>
                <c:pt idx="766">
                  <c:v>-8.8394253244006222</c:v>
                </c:pt>
                <c:pt idx="767">
                  <c:v>-8.8394507103971893</c:v>
                </c:pt>
                <c:pt idx="768">
                  <c:v>-8.839476096025475</c:v>
                </c:pt>
                <c:pt idx="769">
                  <c:v>-8.8395014812854882</c:v>
                </c:pt>
                <c:pt idx="770">
                  <c:v>-8.8395268661772306</c:v>
                </c:pt>
                <c:pt idx="771">
                  <c:v>-8.8395522507007094</c:v>
                </c:pt>
                <c:pt idx="772">
                  <c:v>-8.8395776348559227</c:v>
                </c:pt>
                <c:pt idx="773">
                  <c:v>-8.839603018642876</c:v>
                </c:pt>
                <c:pt idx="774">
                  <c:v>-8.8396284020615781</c:v>
                </c:pt>
                <c:pt idx="775">
                  <c:v>-8.8396537851120236</c:v>
                </c:pt>
                <c:pt idx="776">
                  <c:v>-8.8396791677942286</c:v>
                </c:pt>
                <c:pt idx="777">
                  <c:v>-8.8397045501081841</c:v>
                </c:pt>
                <c:pt idx="778">
                  <c:v>-8.8397299320539009</c:v>
                </c:pt>
                <c:pt idx="779">
                  <c:v>-8.8397553136313789</c:v>
                </c:pt>
                <c:pt idx="780">
                  <c:v>-8.8397806948406288</c:v>
                </c:pt>
                <c:pt idx="781">
                  <c:v>-8.8398060756816417</c:v>
                </c:pt>
                <c:pt idx="782">
                  <c:v>-8.8398314561544318</c:v>
                </c:pt>
                <c:pt idx="783">
                  <c:v>-8.8398568362590026</c:v>
                </c:pt>
                <c:pt idx="784">
                  <c:v>-8.8398822159953525</c:v>
                </c:pt>
                <c:pt idx="785">
                  <c:v>-8.8399075953634867</c:v>
                </c:pt>
                <c:pt idx="786">
                  <c:v>-8.8399329743634105</c:v>
                </c:pt>
                <c:pt idx="787">
                  <c:v>-8.8399583529951276</c:v>
                </c:pt>
                <c:pt idx="788">
                  <c:v>-8.8399837312586431</c:v>
                </c:pt>
                <c:pt idx="789">
                  <c:v>-8.8400091091539519</c:v>
                </c:pt>
                <c:pt idx="790">
                  <c:v>-8.8400344866810716</c:v>
                </c:pt>
                <c:pt idx="791">
                  <c:v>-8.8400598638399934</c:v>
                </c:pt>
                <c:pt idx="792">
                  <c:v>-8.8400852406307244</c:v>
                </c:pt>
                <c:pt idx="793">
                  <c:v>-8.8401106170532699</c:v>
                </c:pt>
                <c:pt idx="794">
                  <c:v>-8.8401359931076406</c:v>
                </c:pt>
                <c:pt idx="795">
                  <c:v>-8.8401613687938259</c:v>
                </c:pt>
                <c:pt idx="796">
                  <c:v>-8.8401867441118398</c:v>
                </c:pt>
                <c:pt idx="797">
                  <c:v>-8.8402121190616807</c:v>
                </c:pt>
                <c:pt idx="798">
                  <c:v>-8.840237493643361</c:v>
                </c:pt>
                <c:pt idx="799">
                  <c:v>-8.8402628678568753</c:v>
                </c:pt>
                <c:pt idx="800">
                  <c:v>-8.8402882417022237</c:v>
                </c:pt>
                <c:pt idx="801">
                  <c:v>-8.8403136151794239</c:v>
                </c:pt>
                <c:pt idx="802">
                  <c:v>-8.8403389882884706</c:v>
                </c:pt>
                <c:pt idx="803">
                  <c:v>-8.8403643610293638</c:v>
                </c:pt>
                <c:pt idx="804">
                  <c:v>-8.8403897334021124</c:v>
                </c:pt>
                <c:pt idx="805">
                  <c:v>-8.840415105406727</c:v>
                </c:pt>
                <c:pt idx="806">
                  <c:v>-8.8404404770431988</c:v>
                </c:pt>
                <c:pt idx="807">
                  <c:v>-8.8404658483115348</c:v>
                </c:pt>
                <c:pt idx="808">
                  <c:v>-8.8404912192117475</c:v>
                </c:pt>
                <c:pt idx="809">
                  <c:v>-8.8405165897438245</c:v>
                </c:pt>
                <c:pt idx="810">
                  <c:v>-8.8405419599077888</c:v>
                </c:pt>
                <c:pt idx="811">
                  <c:v>-8.8405673297036262</c:v>
                </c:pt>
                <c:pt idx="812">
                  <c:v>-8.840592699131351</c:v>
                </c:pt>
                <c:pt idx="813">
                  <c:v>-8.8406180681909614</c:v>
                </c:pt>
                <c:pt idx="814">
                  <c:v>-8.8406434368824698</c:v>
                </c:pt>
                <c:pt idx="815">
                  <c:v>-8.8406688052058637</c:v>
                </c:pt>
                <c:pt idx="816">
                  <c:v>-8.8406941731611628</c:v>
                </c:pt>
                <c:pt idx="817">
                  <c:v>-8.8407195407483687</c:v>
                </c:pt>
                <c:pt idx="818">
                  <c:v>-8.8407449079674763</c:v>
                </c:pt>
                <c:pt idx="819">
                  <c:v>-8.8407702748184924</c:v>
                </c:pt>
                <c:pt idx="820">
                  <c:v>-8.8407956413014279</c:v>
                </c:pt>
                <c:pt idx="821">
                  <c:v>-8.8408210074162739</c:v>
                </c:pt>
                <c:pt idx="822">
                  <c:v>-8.8408463731630462</c:v>
                </c:pt>
                <c:pt idx="823">
                  <c:v>-8.8408717385417432</c:v>
                </c:pt>
                <c:pt idx="824">
                  <c:v>-8.8408971035523649</c:v>
                </c:pt>
                <c:pt idx="825">
                  <c:v>-8.8409224681949254</c:v>
                </c:pt>
                <c:pt idx="826">
                  <c:v>-8.8409478324694231</c:v>
                </c:pt>
                <c:pt idx="827">
                  <c:v>-8.8409731963758489</c:v>
                </c:pt>
                <c:pt idx="828">
                  <c:v>-8.8409985599142278</c:v>
                </c:pt>
                <c:pt idx="829">
                  <c:v>-8.8410239230845455</c:v>
                </c:pt>
                <c:pt idx="830">
                  <c:v>-8.8410492858868217</c:v>
                </c:pt>
                <c:pt idx="831">
                  <c:v>-8.8410746483210456</c:v>
                </c:pt>
                <c:pt idx="832">
                  <c:v>-8.8411000103872333</c:v>
                </c:pt>
                <c:pt idx="833">
                  <c:v>-8.8411253720853811</c:v>
                </c:pt>
                <c:pt idx="834">
                  <c:v>-8.8411507334154926</c:v>
                </c:pt>
                <c:pt idx="835">
                  <c:v>-8.8411760943775715</c:v>
                </c:pt>
                <c:pt idx="836">
                  <c:v>-8.8412014549716247</c:v>
                </c:pt>
                <c:pt idx="837">
                  <c:v>-8.8412268151976559</c:v>
                </c:pt>
                <c:pt idx="838">
                  <c:v>-8.8412521750556685</c:v>
                </c:pt>
                <c:pt idx="839">
                  <c:v>-8.8412775345456627</c:v>
                </c:pt>
                <c:pt idx="840">
                  <c:v>-8.8413028936676454</c:v>
                </c:pt>
                <c:pt idx="841">
                  <c:v>-8.8413282524216168</c:v>
                </c:pt>
                <c:pt idx="842">
                  <c:v>-8.8413536108075874</c:v>
                </c:pt>
                <c:pt idx="843">
                  <c:v>-8.8413789688255537</c:v>
                </c:pt>
                <c:pt idx="844">
                  <c:v>-8.8414043264755193</c:v>
                </c:pt>
                <c:pt idx="845">
                  <c:v>-8.8414296837574984</c:v>
                </c:pt>
                <c:pt idx="846">
                  <c:v>-8.841455040671482</c:v>
                </c:pt>
                <c:pt idx="847">
                  <c:v>-8.8414803972174809</c:v>
                </c:pt>
                <c:pt idx="848">
                  <c:v>-8.8415057533954915</c:v>
                </c:pt>
                <c:pt idx="849">
                  <c:v>-8.8415311092055262</c:v>
                </c:pt>
                <c:pt idx="850">
                  <c:v>-8.8415564646475868</c:v>
                </c:pt>
                <c:pt idx="851">
                  <c:v>-8.8415818197216716</c:v>
                </c:pt>
                <c:pt idx="852">
                  <c:v>-8.8416071744277893</c:v>
                </c:pt>
                <c:pt idx="853">
                  <c:v>-8.8416325287659454</c:v>
                </c:pt>
                <c:pt idx="854">
                  <c:v>-8.8416578827361398</c:v>
                </c:pt>
                <c:pt idx="855">
                  <c:v>-8.8416832363383744</c:v>
                </c:pt>
                <c:pt idx="856">
                  <c:v>-8.8417085895726544</c:v>
                </c:pt>
                <c:pt idx="857">
                  <c:v>-8.8417339424389869</c:v>
                </c:pt>
                <c:pt idx="858">
                  <c:v>-8.841759294937372</c:v>
                </c:pt>
                <c:pt idx="859">
                  <c:v>-8.8417846470678132</c:v>
                </c:pt>
                <c:pt idx="860">
                  <c:v>-8.8418099988303176</c:v>
                </c:pt>
                <c:pt idx="861">
                  <c:v>-8.8418353502248852</c:v>
                </c:pt>
                <c:pt idx="862">
                  <c:v>-8.8418607012515213</c:v>
                </c:pt>
                <c:pt idx="863">
                  <c:v>-8.8418860519102278</c:v>
                </c:pt>
                <c:pt idx="864">
                  <c:v>-8.8419114022010099</c:v>
                </c:pt>
                <c:pt idx="865">
                  <c:v>-8.841936752123873</c:v>
                </c:pt>
                <c:pt idx="866">
                  <c:v>-8.8419621016788206</c:v>
                </c:pt>
                <c:pt idx="867">
                  <c:v>-8.8419874508658509</c:v>
                </c:pt>
                <c:pt idx="868">
                  <c:v>-8.8420127996849764</c:v>
                </c:pt>
                <c:pt idx="869">
                  <c:v>-8.8420381481361936</c:v>
                </c:pt>
                <c:pt idx="870">
                  <c:v>-8.8420634962195077</c:v>
                </c:pt>
                <c:pt idx="871">
                  <c:v>-8.8420888439349277</c:v>
                </c:pt>
                <c:pt idx="872">
                  <c:v>-8.8421141912824499</c:v>
                </c:pt>
                <c:pt idx="873">
                  <c:v>-8.842139538262078</c:v>
                </c:pt>
                <c:pt idx="874">
                  <c:v>-8.8421648848738279</c:v>
                </c:pt>
                <c:pt idx="875">
                  <c:v>-8.8421902311176819</c:v>
                </c:pt>
                <c:pt idx="876">
                  <c:v>-8.842215576993663</c:v>
                </c:pt>
                <c:pt idx="877">
                  <c:v>-8.8422409225017695</c:v>
                </c:pt>
                <c:pt idx="878">
                  <c:v>-8.8422662676419996</c:v>
                </c:pt>
                <c:pt idx="879">
                  <c:v>-8.8422916124143605</c:v>
                </c:pt>
                <c:pt idx="880">
                  <c:v>-8.8423169568188555</c:v>
                </c:pt>
                <c:pt idx="881">
                  <c:v>-8.8423423008554902</c:v>
                </c:pt>
                <c:pt idx="882">
                  <c:v>-8.842367644524268</c:v>
                </c:pt>
                <c:pt idx="883">
                  <c:v>-8.8423929878251872</c:v>
                </c:pt>
                <c:pt idx="884">
                  <c:v>-8.8424183307582584</c:v>
                </c:pt>
                <c:pt idx="885">
                  <c:v>-8.8424436733234835</c:v>
                </c:pt>
                <c:pt idx="886">
                  <c:v>-8.8424690155208658</c:v>
                </c:pt>
                <c:pt idx="887">
                  <c:v>-8.842494357350402</c:v>
                </c:pt>
                <c:pt idx="888">
                  <c:v>-8.8425196988121098</c:v>
                </c:pt>
                <c:pt idx="889">
                  <c:v>-8.842545039905982</c:v>
                </c:pt>
                <c:pt idx="890">
                  <c:v>-8.8425703806320257</c:v>
                </c:pt>
                <c:pt idx="891">
                  <c:v>-8.8425957209902464</c:v>
                </c:pt>
                <c:pt idx="892">
                  <c:v>-8.8426210609806404</c:v>
                </c:pt>
                <c:pt idx="893">
                  <c:v>-8.8426464006032202</c:v>
                </c:pt>
                <c:pt idx="894">
                  <c:v>-8.8426717398579893</c:v>
                </c:pt>
                <c:pt idx="895">
                  <c:v>-8.8426970787449442</c:v>
                </c:pt>
                <c:pt idx="896">
                  <c:v>-8.8427224172640919</c:v>
                </c:pt>
                <c:pt idx="897">
                  <c:v>-8.8427477554154379</c:v>
                </c:pt>
                <c:pt idx="898">
                  <c:v>-8.8427730931989839</c:v>
                </c:pt>
                <c:pt idx="899">
                  <c:v>-8.8427984306147351</c:v>
                </c:pt>
                <c:pt idx="900">
                  <c:v>-8.8428237676627024</c:v>
                </c:pt>
                <c:pt idx="901">
                  <c:v>-8.8428491043428714</c:v>
                </c:pt>
                <c:pt idx="902">
                  <c:v>-8.8428744406552529</c:v>
                </c:pt>
                <c:pt idx="903">
                  <c:v>-8.8428997765998645</c:v>
                </c:pt>
                <c:pt idx="904">
                  <c:v>-8.8429251121766885</c:v>
                </c:pt>
                <c:pt idx="905">
                  <c:v>-8.8429504473857481</c:v>
                </c:pt>
                <c:pt idx="906">
                  <c:v>-8.8429757822270307</c:v>
                </c:pt>
                <c:pt idx="907">
                  <c:v>-8.8430011167005524</c:v>
                </c:pt>
                <c:pt idx="908">
                  <c:v>-8.8430264508063079</c:v>
                </c:pt>
                <c:pt idx="909">
                  <c:v>-8.8430517845443077</c:v>
                </c:pt>
                <c:pt idx="910">
                  <c:v>-8.843077117914552</c:v>
                </c:pt>
                <c:pt idx="911">
                  <c:v>-8.8431024509170459</c:v>
                </c:pt>
                <c:pt idx="912">
                  <c:v>-8.8431277835517914</c:v>
                </c:pt>
                <c:pt idx="913">
                  <c:v>-8.8431531158187866</c:v>
                </c:pt>
                <c:pt idx="914">
                  <c:v>-8.8431784477180528</c:v>
                </c:pt>
                <c:pt idx="915">
                  <c:v>-8.8432037792495777</c:v>
                </c:pt>
                <c:pt idx="916">
                  <c:v>-8.8432291104133682</c:v>
                </c:pt>
                <c:pt idx="917">
                  <c:v>-8.8432544412094281</c:v>
                </c:pt>
                <c:pt idx="918">
                  <c:v>-8.8432797716377678</c:v>
                </c:pt>
                <c:pt idx="919">
                  <c:v>-8.8433051016983804</c:v>
                </c:pt>
                <c:pt idx="920">
                  <c:v>-8.8433304313912728</c:v>
                </c:pt>
                <c:pt idx="921">
                  <c:v>-8.8433557607164524</c:v>
                </c:pt>
                <c:pt idx="922">
                  <c:v>-8.8433810896739242</c:v>
                </c:pt>
                <c:pt idx="923">
                  <c:v>-8.8434064182636885</c:v>
                </c:pt>
                <c:pt idx="924">
                  <c:v>-8.8434317464857468</c:v>
                </c:pt>
                <c:pt idx="925">
                  <c:v>-8.8434570743401046</c:v>
                </c:pt>
                <c:pt idx="926">
                  <c:v>-8.8434824018267673</c:v>
                </c:pt>
                <c:pt idx="927">
                  <c:v>-8.8435077289457418</c:v>
                </c:pt>
                <c:pt idx="928">
                  <c:v>-8.8435330556970246</c:v>
                </c:pt>
                <c:pt idx="929">
                  <c:v>-8.8435583820806212</c:v>
                </c:pt>
                <c:pt idx="930">
                  <c:v>-8.8435837080965403</c:v>
                </c:pt>
                <c:pt idx="931">
                  <c:v>-8.8436090337447748</c:v>
                </c:pt>
                <c:pt idx="932">
                  <c:v>-8.8436343590253372</c:v>
                </c:pt>
                <c:pt idx="933">
                  <c:v>-8.8436596839382364</c:v>
                </c:pt>
                <c:pt idx="934">
                  <c:v>-8.8436850084834564</c:v>
                </c:pt>
                <c:pt idx="935">
                  <c:v>-8.843710332661022</c:v>
                </c:pt>
                <c:pt idx="936">
                  <c:v>-8.8437356564709244</c:v>
                </c:pt>
                <c:pt idx="937">
                  <c:v>-8.8437609799131778</c:v>
                </c:pt>
                <c:pt idx="938">
                  <c:v>-8.8437863029877697</c:v>
                </c:pt>
                <c:pt idx="939">
                  <c:v>-8.8438116256947179</c:v>
                </c:pt>
                <c:pt idx="940">
                  <c:v>-8.8438369480340189</c:v>
                </c:pt>
                <c:pt idx="941">
                  <c:v>-8.8438622700056833</c:v>
                </c:pt>
                <c:pt idx="942">
                  <c:v>-8.8438875916097075</c:v>
                </c:pt>
                <c:pt idx="943">
                  <c:v>-8.8439129128460987</c:v>
                </c:pt>
                <c:pt idx="944">
                  <c:v>-8.8439382337148604</c:v>
                </c:pt>
                <c:pt idx="945">
                  <c:v>-8.8439635542159909</c:v>
                </c:pt>
                <c:pt idx="946">
                  <c:v>-8.8439888743495079</c:v>
                </c:pt>
                <c:pt idx="947">
                  <c:v>-8.8440141941153971</c:v>
                </c:pt>
                <c:pt idx="948">
                  <c:v>-8.8440395135136782</c:v>
                </c:pt>
                <c:pt idx="949">
                  <c:v>-8.8440648325443476</c:v>
                </c:pt>
                <c:pt idx="950">
                  <c:v>-8.8440901512074017</c:v>
                </c:pt>
                <c:pt idx="951">
                  <c:v>-8.8441154695028583</c:v>
                </c:pt>
                <c:pt idx="952">
                  <c:v>-8.8441407874307068</c:v>
                </c:pt>
                <c:pt idx="953">
                  <c:v>-8.8441661049909701</c:v>
                </c:pt>
                <c:pt idx="954">
                  <c:v>-8.8441914221836324</c:v>
                </c:pt>
                <c:pt idx="955">
                  <c:v>-8.8442167390087096</c:v>
                </c:pt>
                <c:pt idx="956">
                  <c:v>-8.8442420554661947</c:v>
                </c:pt>
                <c:pt idx="957">
                  <c:v>-8.8442673715561</c:v>
                </c:pt>
                <c:pt idx="958">
                  <c:v>-8.8442926872784273</c:v>
                </c:pt>
                <c:pt idx="959">
                  <c:v>-8.8443180026331856</c:v>
                </c:pt>
                <c:pt idx="960">
                  <c:v>-8.8443433176203659</c:v>
                </c:pt>
                <c:pt idx="961">
                  <c:v>-8.8443686322399806</c:v>
                </c:pt>
                <c:pt idx="962">
                  <c:v>-8.8443939464920298</c:v>
                </c:pt>
                <c:pt idx="963">
                  <c:v>-8.8444192603765206</c:v>
                </c:pt>
                <c:pt idx="964">
                  <c:v>-8.8444445738934583</c:v>
                </c:pt>
                <c:pt idx="965">
                  <c:v>-8.8444698870428358</c:v>
                </c:pt>
                <c:pt idx="966">
                  <c:v>-8.8444951998246708</c:v>
                </c:pt>
                <c:pt idx="967">
                  <c:v>-8.8445205122389599</c:v>
                </c:pt>
                <c:pt idx="968">
                  <c:v>-8.8445458242857047</c:v>
                </c:pt>
                <c:pt idx="969">
                  <c:v>-8.8445711359649088</c:v>
                </c:pt>
                <c:pt idx="970">
                  <c:v>-8.844596447276583</c:v>
                </c:pt>
                <c:pt idx="971">
                  <c:v>-8.8446217582207272</c:v>
                </c:pt>
                <c:pt idx="972">
                  <c:v>-8.8446470687973449</c:v>
                </c:pt>
                <c:pt idx="973">
                  <c:v>-8.8446723790064343</c:v>
                </c:pt>
                <c:pt idx="974">
                  <c:v>-8.8446976888480098</c:v>
                </c:pt>
                <c:pt idx="975">
                  <c:v>-8.8447229983220677</c:v>
                </c:pt>
                <c:pt idx="976">
                  <c:v>-8.8447483074286151</c:v>
                </c:pt>
                <c:pt idx="977">
                  <c:v>-8.8447736161676502</c:v>
                </c:pt>
                <c:pt idx="978">
                  <c:v>-8.8447989245391803</c:v>
                </c:pt>
                <c:pt idx="979">
                  <c:v>-8.8448242325432123</c:v>
                </c:pt>
                <c:pt idx="980">
                  <c:v>-8.8448495401797462</c:v>
                </c:pt>
                <c:pt idx="981">
                  <c:v>-8.8448748474487875</c:v>
                </c:pt>
                <c:pt idx="982">
                  <c:v>-8.8449001543503361</c:v>
                </c:pt>
                <c:pt idx="983">
                  <c:v>-8.8449254608843972</c:v>
                </c:pt>
                <c:pt idx="984">
                  <c:v>-8.8449507670509782</c:v>
                </c:pt>
                <c:pt idx="985">
                  <c:v>-8.8449760728500806</c:v>
                </c:pt>
                <c:pt idx="986">
                  <c:v>-8.8450013782817045</c:v>
                </c:pt>
                <c:pt idx="987">
                  <c:v>-8.8450266833458571</c:v>
                </c:pt>
                <c:pt idx="988">
                  <c:v>-8.8450519880425453</c:v>
                </c:pt>
                <c:pt idx="989">
                  <c:v>-8.8450772923717604</c:v>
                </c:pt>
                <c:pt idx="990">
                  <c:v>-8.8451025963335237</c:v>
                </c:pt>
                <c:pt idx="991">
                  <c:v>-8.845127899927828</c:v>
                </c:pt>
                <c:pt idx="992">
                  <c:v>-8.8451532031546733</c:v>
                </c:pt>
                <c:pt idx="993">
                  <c:v>-8.8451785060140775</c:v>
                </c:pt>
                <c:pt idx="994">
                  <c:v>-8.8452038085060352</c:v>
                </c:pt>
                <c:pt idx="995">
                  <c:v>-8.8452291106305445</c:v>
                </c:pt>
                <c:pt idx="996">
                  <c:v>-8.8452544123876198</c:v>
                </c:pt>
                <c:pt idx="997">
                  <c:v>-8.8452797137772592</c:v>
                </c:pt>
                <c:pt idx="998">
                  <c:v>-8.8453050147994645</c:v>
                </c:pt>
                <c:pt idx="999">
                  <c:v>-8.8453303154542429</c:v>
                </c:pt>
                <c:pt idx="1000">
                  <c:v>-8.8453556157415996</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Calculs!$J$4:$J$1004</c:f>
              <c:numCache>
                <c:formatCode>0.00</c:formatCode>
                <c:ptCount val="1001"/>
                <c:pt idx="0">
                  <c:v>133.2454606677656</c:v>
                </c:pt>
                <c:pt idx="1">
                  <c:v>133.63485164767908</c:v>
                </c:pt>
                <c:pt idx="2">
                  <c:v>134.02374828581628</c:v>
                </c:pt>
                <c:pt idx="3">
                  <c:v>134.41215222099689</c:v>
                </c:pt>
                <c:pt idx="4">
                  <c:v>134.80006508436168</c:v>
                </c:pt>
                <c:pt idx="5">
                  <c:v>135.18748849942176</c:v>
                </c:pt>
                <c:pt idx="6">
                  <c:v>135.57442408210733</c:v>
                </c:pt>
                <c:pt idx="7">
                  <c:v>135.9608734408161</c:v>
                </c:pt>
                <c:pt idx="8">
                  <c:v>136.3468381764614</c:v>
                </c:pt>
                <c:pt idx="9">
                  <c:v>136.73231988251976</c:v>
                </c:pt>
                <c:pt idx="10">
                  <c:v>137.11732014507825</c:v>
                </c:pt>
                <c:pt idx="11">
                  <c:v>137.50184053860562</c:v>
                </c:pt>
                <c:pt idx="12">
                  <c:v>137.88588262180716</c:v>
                </c:pt>
                <c:pt idx="13">
                  <c:v>138.26944794211943</c:v>
                </c:pt>
                <c:pt idx="14">
                  <c:v>138.65253804011837</c:v>
                </c:pt>
                <c:pt idx="15">
                  <c:v>139.03515444956045</c:v>
                </c:pt>
                <c:pt idx="16">
                  <c:v>139.4172986974234</c:v>
                </c:pt>
                <c:pt idx="17">
                  <c:v>139.79897230394678</c:v>
                </c:pt>
                <c:pt idx="18">
                  <c:v>140.18017678267211</c:v>
                </c:pt>
                <c:pt idx="19">
                  <c:v>140.5609136404828</c:v>
                </c:pt>
                <c:pt idx="20">
                  <c:v>140.94118437764374</c:v>
                </c:pt>
                <c:pt idx="21">
                  <c:v>141.32099048999353</c:v>
                </c:pt>
                <c:pt idx="22">
                  <c:v>141.70033347109592</c:v>
                </c:pt>
                <c:pt idx="23">
                  <c:v>142.0792148100418</c:v>
                </c:pt>
                <c:pt idx="24">
                  <c:v>142.45763598929292</c:v>
                </c:pt>
                <c:pt idx="25">
                  <c:v>142.83559848472188</c:v>
                </c:pt>
                <c:pt idx="26">
                  <c:v>143.21310376565216</c:v>
                </c:pt>
                <c:pt idx="27">
                  <c:v>143.59015329489776</c:v>
                </c:pt>
                <c:pt idx="28">
                  <c:v>143.96674852880236</c:v>
                </c:pt>
                <c:pt idx="29">
                  <c:v>144.34289091727842</c:v>
                </c:pt>
                <c:pt idx="30">
                  <c:v>144.71858190384594</c:v>
                </c:pt>
                <c:pt idx="31">
                  <c:v>145.09382292567079</c:v>
                </c:pt>
                <c:pt idx="32">
                  <c:v>145.46861541360283</c:v>
                </c:pt>
                <c:pt idx="33">
                  <c:v>145.84296079221389</c:v>
                </c:pt>
                <c:pt idx="34">
                  <c:v>146.21686047983513</c:v>
                </c:pt>
                <c:pt idx="35">
                  <c:v>146.59031588859455</c:v>
                </c:pt>
                <c:pt idx="36">
                  <c:v>146.96332842445381</c:v>
                </c:pt>
                <c:pt idx="37">
                  <c:v>147.33589948724509</c:v>
                </c:pt>
                <c:pt idx="38">
                  <c:v>147.7080304707074</c:v>
                </c:pt>
                <c:pt idx="39">
                  <c:v>148.07972276252295</c:v>
                </c:pt>
                <c:pt idx="40">
                  <c:v>148.45097774435288</c:v>
                </c:pt>
                <c:pt idx="41">
                  <c:v>148.82179679187306</c:v>
                </c:pt>
                <c:pt idx="42">
                  <c:v>149.19218127480937</c:v>
                </c:pt>
                <c:pt idx="43">
                  <c:v>149.5621325569729</c:v>
                </c:pt>
                <c:pt idx="44">
                  <c:v>149.93165199629476</c:v>
                </c:pt>
                <c:pt idx="45">
                  <c:v>150.30074094486073</c:v>
                </c:pt>
                <c:pt idx="46">
                  <c:v>150.66940074894558</c:v>
                </c:pt>
                <c:pt idx="47">
                  <c:v>151.03763274904716</c:v>
                </c:pt>
                <c:pt idx="48">
                  <c:v>151.40543827992036</c:v>
                </c:pt>
                <c:pt idx="49">
                  <c:v>151.77281867061058</c:v>
                </c:pt>
                <c:pt idx="50">
                  <c:v>152.13977524448711</c:v>
                </c:pt>
                <c:pt idx="51">
                  <c:v>152.50630931927637</c:v>
                </c:pt>
                <c:pt idx="52">
                  <c:v>152.87242220709464</c:v>
                </c:pt>
                <c:pt idx="53">
                  <c:v>153.23811521448076</c:v>
                </c:pt>
                <c:pt idx="54">
                  <c:v>153.60338964242851</c:v>
                </c:pt>
                <c:pt idx="55">
                  <c:v>153.96824678641877</c:v>
                </c:pt>
                <c:pt idx="56">
                  <c:v>154.33268793645149</c:v>
                </c:pt>
                <c:pt idx="57">
                  <c:v>154.69671437707731</c:v>
                </c:pt>
                <c:pt idx="58">
                  <c:v>155.06032738742914</c:v>
                </c:pt>
                <c:pt idx="59">
                  <c:v>155.42352824125328</c:v>
                </c:pt>
                <c:pt idx="60">
                  <c:v>155.78631820694056</c:v>
                </c:pt>
                <c:pt idx="61">
                  <c:v>156.14869854755702</c:v>
                </c:pt>
                <c:pt idx="62">
                  <c:v>156.51067052087456</c:v>
                </c:pt>
                <c:pt idx="63">
                  <c:v>156.87223537940125</c:v>
                </c:pt>
                <c:pt idx="64">
                  <c:v>157.2333943704115</c:v>
                </c:pt>
                <c:pt idx="65">
                  <c:v>157.59414873597601</c:v>
                </c:pt>
                <c:pt idx="66">
                  <c:v>157.95449971299141</c:v>
                </c:pt>
                <c:pt idx="67">
                  <c:v>158.31444853320974</c:v>
                </c:pt>
                <c:pt idx="68">
                  <c:v>158.67399642326785</c:v>
                </c:pt>
                <c:pt idx="69">
                  <c:v>159.03314460471637</c:v>
                </c:pt>
                <c:pt idx="70">
                  <c:v>159.39189429404863</c:v>
                </c:pt>
                <c:pt idx="71">
                  <c:v>159.7502467027293</c:v>
                </c:pt>
                <c:pt idx="72">
                  <c:v>160.10820303722292</c:v>
                </c:pt>
                <c:pt idx="73">
                  <c:v>160.46576449902207</c:v>
                </c:pt>
                <c:pt idx="74">
                  <c:v>160.82293228467549</c:v>
                </c:pt>
                <c:pt idx="75">
                  <c:v>161.17970758581595</c:v>
                </c:pt>
                <c:pt idx="76">
                  <c:v>161.53609158918789</c:v>
                </c:pt>
                <c:pt idx="77">
                  <c:v>161.89208547667494</c:v>
                </c:pt>
                <c:pt idx="78">
                  <c:v>162.24769042532711</c:v>
                </c:pt>
                <c:pt idx="79">
                  <c:v>162.602907607388</c:v>
                </c:pt>
                <c:pt idx="80">
                  <c:v>162.95773819032163</c:v>
                </c:pt>
                <c:pt idx="81">
                  <c:v>163.31218333683918</c:v>
                </c:pt>
                <c:pt idx="82">
                  <c:v>163.6662442049255</c:v>
                </c:pt>
                <c:pt idx="83">
                  <c:v>164.01992194786544</c:v>
                </c:pt>
                <c:pt idx="84">
                  <c:v>164.37321771427006</c:v>
                </c:pt>
                <c:pt idx="85">
                  <c:v>164.72613264810258</c:v>
                </c:pt>
                <c:pt idx="86">
                  <c:v>165.07866788870413</c:v>
                </c:pt>
                <c:pt idx="87">
                  <c:v>165.43082457081948</c:v>
                </c:pt>
                <c:pt idx="88">
                  <c:v>165.78260382462238</c:v>
                </c:pt>
                <c:pt idx="89">
                  <c:v>166.13400677574089</c:v>
                </c:pt>
                <c:pt idx="90">
                  <c:v>166.48503454528236</c:v>
                </c:pt>
                <c:pt idx="91">
                  <c:v>166.83568824985855</c:v>
                </c:pt>
                <c:pt idx="92">
                  <c:v>167.1859690016102</c:v>
                </c:pt>
                <c:pt idx="93">
                  <c:v>167.53587790823167</c:v>
                </c:pt>
                <c:pt idx="94">
                  <c:v>167.88541607299533</c:v>
                </c:pt>
                <c:pt idx="95">
                  <c:v>168.23458459477584</c:v>
                </c:pt>
                <c:pt idx="96">
                  <c:v>168.58338456807422</c:v>
                </c:pt>
                <c:pt idx="97">
                  <c:v>168.93181708304172</c:v>
                </c:pt>
                <c:pt idx="98">
                  <c:v>169.27988322550362</c:v>
                </c:pt>
                <c:pt idx="99">
                  <c:v>169.62758407698274</c:v>
                </c:pt>
                <c:pt idx="100">
                  <c:v>169.97492071472297</c:v>
                </c:pt>
                <c:pt idx="101">
                  <c:v>173.428338445321</c:v>
                </c:pt>
                <c:pt idx="102">
                  <c:v>176.84602514554754</c:v>
                </c:pt>
                <c:pt idx="103">
                  <c:v>180.22901932155963</c:v>
                </c:pt>
                <c:pt idx="104">
                  <c:v>183.57831956728103</c:v>
                </c:pt>
                <c:pt idx="105">
                  <c:v>186.89488665607297</c:v>
                </c:pt>
                <c:pt idx="106">
                  <c:v>190.17964549700625</c:v>
                </c:pt>
                <c:pt idx="107">
                  <c:v>193.43348696615604</c:v>
                </c:pt>
                <c:pt idx="108">
                  <c:v>196.65726962241288</c:v>
                </c:pt>
                <c:pt idx="109">
                  <c:v>199.85182131646738</c:v>
                </c:pt>
                <c:pt idx="110">
                  <c:v>203.01794070087414</c:v>
                </c:pt>
                <c:pt idx="111">
                  <c:v>206.15639864842169</c:v>
                </c:pt>
                <c:pt idx="112">
                  <c:v>209.26793958542305</c:v>
                </c:pt>
                <c:pt idx="113">
                  <c:v>212.35328274598663</c:v>
                </c:pt>
                <c:pt idx="114">
                  <c:v>215.4131233528262</c:v>
                </c:pt>
                <c:pt idx="115">
                  <c:v>218.44813372971353</c:v>
                </c:pt>
                <c:pt idx="116">
                  <c:v>221.45896435026413</c:v>
                </c:pt>
                <c:pt idx="117">
                  <c:v>224.4462448273714</c:v>
                </c:pt>
                <c:pt idx="118">
                  <c:v>227.41058484726332</c:v>
                </c:pt>
                <c:pt idx="119">
                  <c:v>230.35257505184347</c:v>
                </c:pt>
                <c:pt idx="120">
                  <c:v>233.27278787269591</c:v>
                </c:pt>
                <c:pt idx="121">
                  <c:v>236.17177831987266</c:v>
                </c:pt>
                <c:pt idx="122">
                  <c:v>239.05008472834663</c:v>
                </c:pt>
                <c:pt idx="123">
                  <c:v>241.90822946479534</c:v>
                </c:pt>
                <c:pt idx="124">
                  <c:v>244.74671959718179</c:v>
                </c:pt>
                <c:pt idx="125">
                  <c:v>247.5660475294172</c:v>
                </c:pt>
                <c:pt idx="126">
                  <c:v>250.36669160322174</c:v>
                </c:pt>
                <c:pt idx="127">
                  <c:v>253.14911666914617</c:v>
                </c:pt>
                <c:pt idx="128">
                  <c:v>255.91377462857491</c:v>
                </c:pt>
                <c:pt idx="129">
                  <c:v>258.66110494840041</c:v>
                </c:pt>
                <c:pt idx="130">
                  <c:v>261.39153514993808</c:v>
                </c:pt>
                <c:pt idx="131">
                  <c:v>264.10548127353962</c:v>
                </c:pt>
                <c:pt idx="132">
                  <c:v>266.80334832025841</c:v>
                </c:pt>
                <c:pt idx="133">
                  <c:v>269.48553067182667</c:v>
                </c:pt>
                <c:pt idx="134">
                  <c:v>272.15241249011342</c:v>
                </c:pt>
                <c:pt idx="135">
                  <c:v>274.80436809715098</c:v>
                </c:pt>
                <c:pt idx="136">
                  <c:v>277.4417623367404</c:v>
                </c:pt>
                <c:pt idx="137">
                  <c:v>280.06495091857437</c:v>
                </c:pt>
                <c:pt idx="138">
                  <c:v>282.67428074574946</c:v>
                </c:pt>
                <c:pt idx="139">
                  <c:v>285.27009022647638</c:v>
                </c:pt>
                <c:pt idx="140">
                  <c:v>287.85270957073817</c:v>
                </c:pt>
                <c:pt idx="141">
                  <c:v>290.42246107259052</c:v>
                </c:pt>
                <c:pt idx="142">
                  <c:v>292.97965937874613</c:v>
                </c:pt>
                <c:pt idx="143">
                  <c:v>295.52461174403555</c:v>
                </c:pt>
                <c:pt idx="144">
                  <c:v>298.0576182742891</c:v>
                </c:pt>
                <c:pt idx="145">
                  <c:v>300.57897215714036</c:v>
                </c:pt>
                <c:pt idx="146">
                  <c:v>303.08895988120804</c:v>
                </c:pt>
                <c:pt idx="147">
                  <c:v>305.58786144407168</c:v>
                </c:pt>
                <c:pt idx="148">
                  <c:v>308.07595054941709</c:v>
                </c:pt>
                <c:pt idx="149">
                  <c:v>310.55349479368823</c:v>
                </c:pt>
                <c:pt idx="150">
                  <c:v>313.0207558425447</c:v>
                </c:pt>
                <c:pt idx="151">
                  <c:v>315.47798959738662</c:v>
                </c:pt>
                <c:pt idx="152">
                  <c:v>317.92544635217257</c:v>
                </c:pt>
                <c:pt idx="153">
                  <c:v>320.36337094072019</c:v>
                </c:pt>
                <c:pt idx="154">
                  <c:v>322.79200287464266</c:v>
                </c:pt>
                <c:pt idx="155">
                  <c:v>325.2115764720391</c:v>
                </c:pt>
                <c:pt idx="156">
                  <c:v>327.62232097702002</c:v>
                </c:pt>
                <c:pt idx="157">
                  <c:v>330.02446067011397</c:v>
                </c:pt>
                <c:pt idx="158">
                  <c:v>332.41821496956345</c:v>
                </c:pt>
                <c:pt idx="159">
                  <c:v>334.8037985234825</c:v>
                </c:pt>
                <c:pt idx="160">
                  <c:v>337.18142129280994</c:v>
                </c:pt>
                <c:pt idx="161">
                  <c:v>339.55128862495496</c:v>
                </c:pt>
                <c:pt idx="162">
                  <c:v>341.91360131799314</c:v>
                </c:pt>
                <c:pt idx="163">
                  <c:v>344.26855567523262</c:v>
                </c:pt>
                <c:pt idx="164">
                  <c:v>346.61634354993271</c:v>
                </c:pt>
                <c:pt idx="165">
                  <c:v>348.95715237991828</c:v>
                </c:pt>
                <c:pt idx="166">
                  <c:v>351.29116521179861</c:v>
                </c:pt>
                <c:pt idx="167">
                  <c:v>353.61856071446363</c:v>
                </c:pt>
                <c:pt idx="168">
                  <c:v>355.93951318150101</c:v>
                </c:pt>
                <c:pt idx="169">
                  <c:v>358.25419252215045</c:v>
                </c:pt>
                <c:pt idx="170">
                  <c:v>360.56276424039237</c:v>
                </c:pt>
                <c:pt idx="171">
                  <c:v>362.86538940175757</c:v>
                </c:pt>
                <c:pt idx="172">
                  <c:v>365.16222458744596</c:v>
                </c:pt>
                <c:pt idx="173">
                  <c:v>367.45342183535882</c:v>
                </c:pt>
                <c:pt idx="174">
                  <c:v>369.73912856768516</c:v>
                </c:pt>
                <c:pt idx="175">
                  <c:v>372.01948750474344</c:v>
                </c:pt>
                <c:pt idx="176">
                  <c:v>374.29463656487042</c:v>
                </c:pt>
                <c:pt idx="177">
                  <c:v>376.56470875027333</c:v>
                </c:pt>
                <c:pt idx="178">
                  <c:v>378.8298320189312</c:v>
                </c:pt>
                <c:pt idx="179">
                  <c:v>381.09012914284608</c:v>
                </c:pt>
                <c:pt idx="180">
                  <c:v>383.34571755321491</c:v>
                </c:pt>
                <c:pt idx="181">
                  <c:v>385.59670917342112</c:v>
                </c:pt>
                <c:pt idx="182">
                  <c:v>387.84321024113342</c:v>
                </c:pt>
                <c:pt idx="183">
                  <c:v>390.08532112124556</c:v>
                </c:pt>
                <c:pt idx="184">
                  <c:v>392.32313611189107</c:v>
                </c:pt>
                <c:pt idx="185">
                  <c:v>394.55674324630536</c:v>
                </c:pt>
                <c:pt idx="186">
                  <c:v>396.78622409386674</c:v>
                </c:pt>
                <c:pt idx="187">
                  <c:v>399.01165356419853</c:v>
                </c:pt>
                <c:pt idx="188">
                  <c:v>401.23309971871964</c:v>
                </c:pt>
                <c:pt idx="189">
                  <c:v>403.45062359444984</c:v>
                </c:pt>
                <c:pt idx="190">
                  <c:v>405.66427904515854</c:v>
                </c:pt>
                <c:pt idx="191">
                  <c:v>407.87411260504962</c:v>
                </c:pt>
                <c:pt idx="192">
                  <c:v>410.08016338005513</c:v>
                </c:pt>
                <c:pt idx="193">
                  <c:v>412.28246297144358</c:v>
                </c:pt>
                <c:pt idx="194">
                  <c:v>414.48103543582175</c:v>
                </c:pt>
                <c:pt idx="195">
                  <c:v>416.67589728473962</c:v>
                </c:pt>
                <c:pt idx="196">
                  <c:v>418.86705752603143</c:v>
                </c:pt>
                <c:pt idx="197">
                  <c:v>421.05451774780693</c:v>
                </c:pt>
                <c:pt idx="198">
                  <c:v>423.23827224472132</c:v>
                </c:pt>
                <c:pt idx="199">
                  <c:v>425.41830818488847</c:v>
                </c:pt>
                <c:pt idx="200">
                  <c:v>427.59460581464407</c:v>
                </c:pt>
                <c:pt idx="201">
                  <c:v>429.76713869738444</c:v>
                </c:pt>
                <c:pt idx="202">
                  <c:v>431.93587398195729</c:v>
                </c:pt>
                <c:pt idx="203">
                  <c:v>434.10077269558883</c:v>
                </c:pt>
                <c:pt idx="204">
                  <c:v>436.26179005610123</c:v>
                </c:pt>
                <c:pt idx="205">
                  <c:v>438.418875798187</c:v>
                </c:pt>
                <c:pt idx="206">
                  <c:v>440.57197450872701</c:v>
                </c:pt>
                <c:pt idx="207">
                  <c:v>442.72102596652019</c:v>
                </c:pt>
                <c:pt idx="208">
                  <c:v>444.86596548228965</c:v>
                </c:pt>
                <c:pt idx="209">
                  <c:v>447.00672423539038</c:v>
                </c:pt>
                <c:pt idx="210">
                  <c:v>449.14322960423112</c:v>
                </c:pt>
                <c:pt idx="211">
                  <c:v>451.27540548800124</c:v>
                </c:pt>
                <c:pt idx="212">
                  <c:v>453.40317261783616</c:v>
                </c:pt>
                <c:pt idx="213">
                  <c:v>455.52644885605088</c:v>
                </c:pt>
                <c:pt idx="214">
                  <c:v>457.64514948250309</c:v>
                </c:pt>
                <c:pt idx="215">
                  <c:v>459.75918746751876</c:v>
                </c:pt>
                <c:pt idx="216">
                  <c:v>461.86847373112073</c:v>
                </c:pt>
                <c:pt idx="217">
                  <c:v>463.97291738854898</c:v>
                </c:pt>
                <c:pt idx="218">
                  <c:v>466.0724259822573</c:v>
                </c:pt>
                <c:pt idx="219">
                  <c:v>468.16690570071955</c:v>
                </c:pt>
                <c:pt idx="220">
                  <c:v>470.25626158448659</c:v>
                </c:pt>
                <c:pt idx="221">
                  <c:v>472.34039772001171</c:v>
                </c:pt>
                <c:pt idx="222">
                  <c:v>474.41921742180944</c:v>
                </c:pt>
                <c:pt idx="223">
                  <c:v>476.49262340353999</c:v>
                </c:pt>
                <c:pt idx="224">
                  <c:v>478.56051793862025</c:v>
                </c:pt>
                <c:pt idx="225">
                  <c:v>480.6228030109591</c:v>
                </c:pt>
                <c:pt idx="226">
                  <c:v>482.67938045640233</c:v>
                </c:pt>
                <c:pt idx="227">
                  <c:v>484.73015209545127</c:v>
                </c:pt>
                <c:pt idx="228">
                  <c:v>486.77501985779503</c:v>
                </c:pt>
                <c:pt idx="229">
                  <c:v>488.81388589916895</c:v>
                </c:pt>
                <c:pt idx="230">
                  <c:v>490.84665271102119</c:v>
                </c:pt>
                <c:pt idx="231">
                  <c:v>492.87322322344068</c:v>
                </c:pt>
                <c:pt idx="232">
                  <c:v>494.89350090176879</c:v>
                </c:pt>
                <c:pt idx="233">
                  <c:v>496.90738983728784</c:v>
                </c:pt>
                <c:pt idx="234">
                  <c:v>498.9147948323519</c:v>
                </c:pt>
                <c:pt idx="235">
                  <c:v>500.91562148029811</c:v>
                </c:pt>
                <c:pt idx="236">
                  <c:v>502.90977624045132</c:v>
                </c:pt>
                <c:pt idx="237">
                  <c:v>504.89716650851108</c:v>
                </c:pt>
                <c:pt idx="238">
                  <c:v>506.87770068258817</c:v>
                </c:pt>
                <c:pt idx="239">
                  <c:v>508.85128822513695</c:v>
                </c:pt>
                <c:pt idx="240">
                  <c:v>510.81783972101118</c:v>
                </c:pt>
                <c:pt idx="241">
                  <c:v>512.77726693185264</c:v>
                </c:pt>
                <c:pt idx="242">
                  <c:v>514.7294828470076</c:v>
                </c:pt>
                <c:pt idx="243">
                  <c:v>516.67440173114937</c:v>
                </c:pt>
                <c:pt idx="244">
                  <c:v>518.61193916877289</c:v>
                </c:pt>
                <c:pt idx="245">
                  <c:v>520.5420121057158</c:v>
                </c:pt>
                <c:pt idx="246">
                  <c:v>522.46453888784708</c:v>
                </c:pt>
                <c:pt idx="247">
                  <c:v>524.37943929705693</c:v>
                </c:pt>
                <c:pt idx="248">
                  <c:v>526.28663458466951</c:v>
                </c:pt>
                <c:pt idx="249">
                  <c:v>528.18604750239399</c:v>
                </c:pt>
                <c:pt idx="250">
                  <c:v>530.07760233092085</c:v>
                </c:pt>
                <c:pt idx="251">
                  <c:v>531.96122490626317</c:v>
                </c:pt>
                <c:pt idx="252">
                  <c:v>533.83684264393685</c:v>
                </c:pt>
                <c:pt idx="253">
                  <c:v>535.70438456106785</c:v>
                </c:pt>
                <c:pt idx="254">
                  <c:v>537.56378129650921</c:v>
                </c:pt>
                <c:pt idx="255">
                  <c:v>539.4149651290461</c:v>
                </c:pt>
                <c:pt idx="256">
                  <c:v>541.25786999376282</c:v>
                </c:pt>
                <c:pt idx="257">
                  <c:v>543.09243149664189</c:v>
                </c:pt>
                <c:pt idx="258">
                  <c:v>544.91858692746109</c:v>
                </c:pt>
                <c:pt idx="259">
                  <c:v>546.73627527105305</c:v>
                </c:pt>
                <c:pt idx="260">
                  <c:v>548.54543721698633</c:v>
                </c:pt>
                <c:pt idx="261">
                  <c:v>550.34601516772693</c:v>
                </c:pt>
                <c:pt idx="262">
                  <c:v>552.1379532453343</c:v>
                </c:pt>
                <c:pt idx="263">
                  <c:v>553.92119729674641</c:v>
                </c:pt>
                <c:pt idx="264">
                  <c:v>555.69569489770345</c:v>
                </c:pt>
                <c:pt idx="265">
                  <c:v>557.46139535536008</c:v>
                </c:pt>
                <c:pt idx="266">
                  <c:v>559.21824970963416</c:v>
                </c:pt>
                <c:pt idx="267">
                  <c:v>560.96621073333677</c:v>
                </c:pt>
                <c:pt idx="268">
                  <c:v>562.70523293112865</c:v>
                </c:pt>
                <c:pt idx="269">
                  <c:v>564.43527253734635</c:v>
                </c:pt>
                <c:pt idx="270">
                  <c:v>566.15628751273891</c:v>
                </c:pt>
                <c:pt idx="271">
                  <c:v>567.86823754015745</c:v>
                </c:pt>
                <c:pt idx="272">
                  <c:v>569.57108401923506</c:v>
                </c:pt>
                <c:pt idx="273">
                  <c:v>571.26479006009777</c:v>
                </c:pt>
                <c:pt idx="274">
                  <c:v>572.94932047614247</c:v>
                </c:pt>
                <c:pt idx="275">
                  <c:v>574.62464177591971</c:v>
                </c:pt>
                <c:pt idx="276">
                  <c:v>576.29072215415613</c:v>
                </c:pt>
                <c:pt idx="277">
                  <c:v>577.94753148195264</c:v>
                </c:pt>
                <c:pt idx="278">
                  <c:v>579.59504129619131</c:v>
                </c:pt>
                <c:pt idx="279">
                  <c:v>581.23322478818591</c:v>
                </c:pt>
                <c:pt idx="280">
                  <c:v>582.86205679160719</c:v>
                </c:pt>
                <c:pt idx="281">
                  <c:v>584.48151376971668</c:v>
                </c:pt>
                <c:pt idx="282">
                  <c:v>586.09157380193881</c:v>
                </c:pt>
                <c:pt idx="283">
                  <c:v>587.69221656980278</c:v>
                </c:pt>
                <c:pt idx="284">
                  <c:v>589.28342334228455</c:v>
                </c:pt>
                <c:pt idx="285">
                  <c:v>590.86517696057774</c:v>
                </c:pt>
                <c:pt idx="286">
                  <c:v>592.43746182232235</c:v>
                </c:pt>
                <c:pt idx="287">
                  <c:v>594.00026386531954</c:v>
                </c:pt>
                <c:pt idx="288">
                  <c:v>595.55357055076047</c:v>
                </c:pt>
                <c:pt idx="289">
                  <c:v>597.09737084599533</c:v>
                </c:pt>
                <c:pt idx="290">
                  <c:v>598.63165520686994</c:v>
                </c:pt>
                <c:pt idx="291">
                  <c:v>600.15641555965442</c:v>
                </c:pt>
                <c:pt idx="292">
                  <c:v>601.67164528259093</c:v>
                </c:pt>
                <c:pt idx="293">
                  <c:v>603.17733918708348</c:v>
                </c:pt>
                <c:pt idx="294">
                  <c:v>604.67349349855454</c:v>
                </c:pt>
                <c:pt idx="295">
                  <c:v>606.16010583699256</c:v>
                </c:pt>
                <c:pt idx="296">
                  <c:v>607.6371751972124</c:v>
                </c:pt>
                <c:pt idx="297">
                  <c:v>609.10470192885157</c:v>
                </c:pt>
                <c:pt idx="298">
                  <c:v>610.56268771612383</c:v>
                </c:pt>
                <c:pt idx="299">
                  <c:v>612.01113555735208</c:v>
                </c:pt>
                <c:pt idx="300">
                  <c:v>613.45004974430049</c:v>
                </c:pt>
                <c:pt idx="301">
                  <c:v>614.87943584132654</c:v>
                </c:pt>
                <c:pt idx="302">
                  <c:v>616.29930066437248</c:v>
                </c:pt>
                <c:pt idx="303">
                  <c:v>617.70965225981536</c:v>
                </c:pt>
                <c:pt idx="304">
                  <c:v>619.11049988319382</c:v>
                </c:pt>
                <c:pt idx="305">
                  <c:v>620.50185397783059</c:v>
                </c:pt>
                <c:pt idx="306">
                  <c:v>621.88372615336698</c:v>
                </c:pt>
                <c:pt idx="307">
                  <c:v>623.25612916422767</c:v>
                </c:pt>
                <c:pt idx="308">
                  <c:v>624.61907688803058</c:v>
                </c:pt>
                <c:pt idx="309">
                  <c:v>625.97258430395959</c:v>
                </c:pt>
                <c:pt idx="310">
                  <c:v>627.31666747111399</c:v>
                </c:pt>
                <c:pt idx="311">
                  <c:v>628.65134350685059</c:v>
                </c:pt>
                <c:pt idx="312">
                  <c:v>629.97663056513238</c:v>
                </c:pt>
                <c:pt idx="313">
                  <c:v>631.29254781489738</c:v>
                </c:pt>
                <c:pt idx="314">
                  <c:v>632.59911541846191</c:v>
                </c:pt>
                <c:pt idx="315">
                  <c:v>633.89635450997059</c:v>
                </c:pt>
                <c:pt idx="316">
                  <c:v>635.1842871739052</c:v>
                </c:pt>
                <c:pt idx="317">
                  <c:v>636.4629364236655</c:v>
                </c:pt>
                <c:pt idx="318">
                  <c:v>637.73232618023212</c:v>
                </c:pt>
                <c:pt idx="319">
                  <c:v>638.99248125092356</c:v>
                </c:pt>
                <c:pt idx="320">
                  <c:v>640.24342730825708</c:v>
                </c:pt>
                <c:pt idx="321">
                  <c:v>641.48519086892441</c:v>
                </c:pt>
                <c:pt idx="322">
                  <c:v>642.71779927289151</c:v>
                </c:pt>
                <c:pt idx="323">
                  <c:v>643.94128066263113</c:v>
                </c:pt>
                <c:pt idx="324">
                  <c:v>645.15566396249824</c:v>
                </c:pt>
                <c:pt idx="325">
                  <c:v>646.36097885825541</c:v>
                </c:pt>
                <c:pt idx="326">
                  <c:v>647.55725577675662</c:v>
                </c:pt>
                <c:pt idx="327">
                  <c:v>648.74452586579798</c:v>
                </c:pt>
                <c:pt idx="328">
                  <c:v>649.92282097414045</c:v>
                </c:pt>
                <c:pt idx="329">
                  <c:v>651.09217363171376</c:v>
                </c:pt>
                <c:pt idx="330">
                  <c:v>652.25261703000626</c:v>
                </c:pt>
                <c:pt idx="331">
                  <c:v>653.4041850026473</c:v>
                </c:pt>
                <c:pt idx="332">
                  <c:v>654.54691200618777</c:v>
                </c:pt>
                <c:pt idx="333">
                  <c:v>655.68083310108477</c:v>
                </c:pt>
                <c:pt idx="334">
                  <c:v>656.80598393289415</c:v>
                </c:pt>
                <c:pt idx="335">
                  <c:v>657.92240071367644</c:v>
                </c:pt>
                <c:pt idx="336">
                  <c:v>659.03012020362087</c:v>
                </c:pt>
                <c:pt idx="337">
                  <c:v>660.12917969289015</c:v>
                </c:pt>
                <c:pt idx="338">
                  <c:v>661.21961698369125</c:v>
                </c:pt>
                <c:pt idx="339">
                  <c:v>662.3014703725745</c:v>
                </c:pt>
                <c:pt idx="340">
                  <c:v>663.37477863296431</c:v>
                </c:pt>
                <c:pt idx="341">
                  <c:v>664.43958099792519</c:v>
                </c:pt>
                <c:pt idx="342">
                  <c:v>665.49591714316443</c:v>
                </c:pt>
                <c:pt idx="343">
                  <c:v>666.54382717027454</c:v>
                </c:pt>
                <c:pt idx="344">
                  <c:v>667.58335159021681</c:v>
                </c:pt>
                <c:pt idx="345">
                  <c:v>668.61453130704911</c:v>
                </c:pt>
                <c:pt idx="346">
                  <c:v>669.63740760189751</c:v>
                </c:pt>
                <c:pt idx="347">
                  <c:v>670.65202211717474</c:v>
                </c:pt>
                <c:pt idx="348">
                  <c:v>671.65841684104566</c:v>
                </c:pt>
                <c:pt idx="349">
                  <c:v>672.65663409214108</c:v>
                </c:pt>
                <c:pt idx="350">
                  <c:v>673.64671650452021</c:v>
                </c:pt>
                <c:pt idx="351">
                  <c:v>674.6287070128825</c:v>
                </c:pt>
                <c:pt idx="352">
                  <c:v>675.6026488380287</c:v>
                </c:pt>
                <c:pt idx="353">
                  <c:v>676.56858547257207</c:v>
                </c:pt>
                <c:pt idx="354">
                  <c:v>677.52656066689872</c:v>
                </c:pt>
                <c:pt idx="355">
                  <c:v>678.47661841537717</c:v>
                </c:pt>
                <c:pt idx="356">
                  <c:v>679.41880294281702</c:v>
                </c:pt>
                <c:pt idx="357">
                  <c:v>680.35315869117562</c:v>
                </c:pt>
                <c:pt idx="358">
                  <c:v>681.27973030651231</c:v>
                </c:pt>
                <c:pt idx="359">
                  <c:v>682.19856262618919</c:v>
                </c:pt>
                <c:pt idx="360">
                  <c:v>683.10970066631739</c:v>
                </c:pt>
                <c:pt idx="361">
                  <c:v>684.01318960944809</c:v>
                </c:pt>
                <c:pt idx="362">
                  <c:v>684.90907479250632</c:v>
                </c:pt>
                <c:pt idx="363">
                  <c:v>685.79740169496654</c:v>
                </c:pt>
                <c:pt idx="364">
                  <c:v>686.67821592726887</c:v>
                </c:pt>
                <c:pt idx="365">
                  <c:v>687.55156321947334</c:v>
                </c:pt>
                <c:pt idx="366">
                  <c:v>688.41748941015146</c:v>
                </c:pt>
                <c:pt idx="367">
                  <c:v>689.27604043551275</c:v>
                </c:pt>
                <c:pt idx="368">
                  <c:v>690.12726231876445</c:v>
                </c:pt>
                <c:pt idx="369">
                  <c:v>690.97120115970256</c:v>
                </c:pt>
                <c:pt idx="370">
                  <c:v>691.80790312453178</c:v>
                </c:pt>
                <c:pt idx="371">
                  <c:v>692.63741443591266</c:v>
                </c:pt>
                <c:pt idx="372">
                  <c:v>693.45978136323367</c:v>
                </c:pt>
                <c:pt idx="373">
                  <c:v>694.27505021310526</c:v>
                </c:pt>
                <c:pt idx="374">
                  <c:v>695.08326732007458</c:v>
                </c:pt>
                <c:pt idx="375">
                  <c:v>695.88447903755798</c:v>
                </c:pt>
                <c:pt idx="376">
                  <c:v>696.67873172898862</c:v>
                </c:pt>
                <c:pt idx="377">
                  <c:v>697.46607175917711</c:v>
                </c:pt>
                <c:pt idx="378">
                  <c:v>698.24654548588239</c:v>
                </c:pt>
                <c:pt idx="379">
                  <c:v>698.24654548588239</c:v>
                </c:pt>
                <c:pt idx="380">
                  <c:v>698.24654548588239</c:v>
                </c:pt>
                <c:pt idx="381">
                  <c:v>698.24654548588239</c:v>
                </c:pt>
                <c:pt idx="382">
                  <c:v>698.24654548588239</c:v>
                </c:pt>
                <c:pt idx="383">
                  <c:v>698.24654548588239</c:v>
                </c:pt>
                <c:pt idx="384">
                  <c:v>698.24654548588239</c:v>
                </c:pt>
                <c:pt idx="385">
                  <c:v>698.24654548588239</c:v>
                </c:pt>
                <c:pt idx="386">
                  <c:v>698.24654548588239</c:v>
                </c:pt>
                <c:pt idx="387">
                  <c:v>698.24654548588239</c:v>
                </c:pt>
                <c:pt idx="388">
                  <c:v>698.24654548588239</c:v>
                </c:pt>
                <c:pt idx="389">
                  <c:v>698.24654548588239</c:v>
                </c:pt>
                <c:pt idx="390">
                  <c:v>698.24654548588239</c:v>
                </c:pt>
                <c:pt idx="391">
                  <c:v>698.24654548588239</c:v>
                </c:pt>
                <c:pt idx="392">
                  <c:v>698.24654548588239</c:v>
                </c:pt>
                <c:pt idx="393">
                  <c:v>698.24654548588239</c:v>
                </c:pt>
                <c:pt idx="394">
                  <c:v>698.24654548588239</c:v>
                </c:pt>
                <c:pt idx="395">
                  <c:v>698.24654548588239</c:v>
                </c:pt>
                <c:pt idx="396">
                  <c:v>698.24654548588239</c:v>
                </c:pt>
                <c:pt idx="397">
                  <c:v>698.24654548588239</c:v>
                </c:pt>
                <c:pt idx="398">
                  <c:v>698.24654548588239</c:v>
                </c:pt>
                <c:pt idx="399">
                  <c:v>698.24654548588239</c:v>
                </c:pt>
                <c:pt idx="400">
                  <c:v>698.24654548588239</c:v>
                </c:pt>
                <c:pt idx="401">
                  <c:v>698.24654548588239</c:v>
                </c:pt>
                <c:pt idx="402">
                  <c:v>698.24654548588239</c:v>
                </c:pt>
                <c:pt idx="403">
                  <c:v>698.24654548588239</c:v>
                </c:pt>
                <c:pt idx="404">
                  <c:v>698.24654548588239</c:v>
                </c:pt>
                <c:pt idx="405">
                  <c:v>698.24654548588239</c:v>
                </c:pt>
                <c:pt idx="406">
                  <c:v>698.24654548588239</c:v>
                </c:pt>
                <c:pt idx="407">
                  <c:v>698.24654548588239</c:v>
                </c:pt>
                <c:pt idx="408">
                  <c:v>698.24654548588239</c:v>
                </c:pt>
                <c:pt idx="409">
                  <c:v>698.24654548588239</c:v>
                </c:pt>
                <c:pt idx="410">
                  <c:v>698.24654548588239</c:v>
                </c:pt>
                <c:pt idx="411">
                  <c:v>698.24654548588239</c:v>
                </c:pt>
                <c:pt idx="412">
                  <c:v>698.24654548588239</c:v>
                </c:pt>
                <c:pt idx="413">
                  <c:v>698.24654548588239</c:v>
                </c:pt>
                <c:pt idx="414">
                  <c:v>698.24654548588239</c:v>
                </c:pt>
                <c:pt idx="415">
                  <c:v>698.24654548588239</c:v>
                </c:pt>
                <c:pt idx="416">
                  <c:v>698.24654548588239</c:v>
                </c:pt>
                <c:pt idx="417">
                  <c:v>698.24654548588239</c:v>
                </c:pt>
                <c:pt idx="418">
                  <c:v>698.24654548588239</c:v>
                </c:pt>
                <c:pt idx="419">
                  <c:v>698.24654548588239</c:v>
                </c:pt>
                <c:pt idx="420">
                  <c:v>698.24654548588239</c:v>
                </c:pt>
                <c:pt idx="421">
                  <c:v>698.24654548588239</c:v>
                </c:pt>
                <c:pt idx="422">
                  <c:v>698.24654548588239</c:v>
                </c:pt>
                <c:pt idx="423">
                  <c:v>698.24654548588239</c:v>
                </c:pt>
                <c:pt idx="424">
                  <c:v>698.24654548588239</c:v>
                </c:pt>
                <c:pt idx="425">
                  <c:v>698.24654548588239</c:v>
                </c:pt>
                <c:pt idx="426">
                  <c:v>698.24654548588239</c:v>
                </c:pt>
                <c:pt idx="427">
                  <c:v>698.24654548588239</c:v>
                </c:pt>
                <c:pt idx="428">
                  <c:v>698.24654548588239</c:v>
                </c:pt>
                <c:pt idx="429">
                  <c:v>698.24654548588239</c:v>
                </c:pt>
                <c:pt idx="430">
                  <c:v>698.24654548588239</c:v>
                </c:pt>
                <c:pt idx="431">
                  <c:v>698.24654548588239</c:v>
                </c:pt>
                <c:pt idx="432">
                  <c:v>698.24654548588239</c:v>
                </c:pt>
                <c:pt idx="433">
                  <c:v>698.24654548588239</c:v>
                </c:pt>
                <c:pt idx="434">
                  <c:v>698.24654548588239</c:v>
                </c:pt>
                <c:pt idx="435">
                  <c:v>698.24654548588239</c:v>
                </c:pt>
                <c:pt idx="436">
                  <c:v>698.24654548588239</c:v>
                </c:pt>
                <c:pt idx="437">
                  <c:v>698.24654548588239</c:v>
                </c:pt>
                <c:pt idx="438">
                  <c:v>698.24654548588239</c:v>
                </c:pt>
                <c:pt idx="439">
                  <c:v>698.24654548588239</c:v>
                </c:pt>
                <c:pt idx="440">
                  <c:v>698.24654548588239</c:v>
                </c:pt>
                <c:pt idx="441">
                  <c:v>698.24654548588239</c:v>
                </c:pt>
                <c:pt idx="442">
                  <c:v>698.24654548588239</c:v>
                </c:pt>
                <c:pt idx="443">
                  <c:v>698.24654548588239</c:v>
                </c:pt>
                <c:pt idx="444">
                  <c:v>698.24654548588239</c:v>
                </c:pt>
                <c:pt idx="445">
                  <c:v>698.24654548588239</c:v>
                </c:pt>
                <c:pt idx="446">
                  <c:v>698.24654548588239</c:v>
                </c:pt>
                <c:pt idx="447">
                  <c:v>698.24654548588239</c:v>
                </c:pt>
                <c:pt idx="448">
                  <c:v>698.24654548588239</c:v>
                </c:pt>
                <c:pt idx="449">
                  <c:v>698.24654548588239</c:v>
                </c:pt>
                <c:pt idx="450">
                  <c:v>698.24654548588239</c:v>
                </c:pt>
                <c:pt idx="451">
                  <c:v>698.24654548588239</c:v>
                </c:pt>
                <c:pt idx="452">
                  <c:v>698.24654548588239</c:v>
                </c:pt>
                <c:pt idx="453">
                  <c:v>698.24654548588239</c:v>
                </c:pt>
                <c:pt idx="454">
                  <c:v>698.24654548588239</c:v>
                </c:pt>
                <c:pt idx="455">
                  <c:v>698.24654548588239</c:v>
                </c:pt>
                <c:pt idx="456">
                  <c:v>698.24654548588239</c:v>
                </c:pt>
                <c:pt idx="457">
                  <c:v>698.24654548588239</c:v>
                </c:pt>
                <c:pt idx="458">
                  <c:v>698.24654548588239</c:v>
                </c:pt>
                <c:pt idx="459">
                  <c:v>698.24654548588239</c:v>
                </c:pt>
                <c:pt idx="460">
                  <c:v>698.24654548588239</c:v>
                </c:pt>
                <c:pt idx="461">
                  <c:v>698.24654548588239</c:v>
                </c:pt>
                <c:pt idx="462">
                  <c:v>698.24654548588239</c:v>
                </c:pt>
                <c:pt idx="463">
                  <c:v>698.24654548588239</c:v>
                </c:pt>
                <c:pt idx="464">
                  <c:v>698.24654548588239</c:v>
                </c:pt>
                <c:pt idx="465">
                  <c:v>698.24654548588239</c:v>
                </c:pt>
                <c:pt idx="466">
                  <c:v>698.24654548588239</c:v>
                </c:pt>
                <c:pt idx="467">
                  <c:v>698.24654548588239</c:v>
                </c:pt>
                <c:pt idx="468">
                  <c:v>698.24654548588239</c:v>
                </c:pt>
                <c:pt idx="469">
                  <c:v>698.24654548588239</c:v>
                </c:pt>
                <c:pt idx="470">
                  <c:v>698.24654548588239</c:v>
                </c:pt>
                <c:pt idx="471">
                  <c:v>698.24654548588239</c:v>
                </c:pt>
                <c:pt idx="472">
                  <c:v>698.24654548588239</c:v>
                </c:pt>
                <c:pt idx="473">
                  <c:v>698.24654548588239</c:v>
                </c:pt>
                <c:pt idx="474">
                  <c:v>698.24654548588239</c:v>
                </c:pt>
                <c:pt idx="475">
                  <c:v>698.24654548588239</c:v>
                </c:pt>
                <c:pt idx="476">
                  <c:v>698.24654548588239</c:v>
                </c:pt>
                <c:pt idx="477">
                  <c:v>698.24654548588239</c:v>
                </c:pt>
                <c:pt idx="478">
                  <c:v>698.24654548588239</c:v>
                </c:pt>
                <c:pt idx="479">
                  <c:v>698.24654548588239</c:v>
                </c:pt>
                <c:pt idx="480">
                  <c:v>698.24654548588239</c:v>
                </c:pt>
                <c:pt idx="481">
                  <c:v>698.24654548588239</c:v>
                </c:pt>
                <c:pt idx="482">
                  <c:v>698.24654548588239</c:v>
                </c:pt>
                <c:pt idx="483">
                  <c:v>698.24654548588239</c:v>
                </c:pt>
                <c:pt idx="484">
                  <c:v>698.24654548588239</c:v>
                </c:pt>
                <c:pt idx="485">
                  <c:v>698.24654548588239</c:v>
                </c:pt>
                <c:pt idx="486">
                  <c:v>698.24654548588239</c:v>
                </c:pt>
                <c:pt idx="487">
                  <c:v>698.24654548588239</c:v>
                </c:pt>
                <c:pt idx="488">
                  <c:v>698.24654548588239</c:v>
                </c:pt>
                <c:pt idx="489">
                  <c:v>698.24654548588239</c:v>
                </c:pt>
                <c:pt idx="490">
                  <c:v>698.24654548588239</c:v>
                </c:pt>
                <c:pt idx="491">
                  <c:v>698.24654548588239</c:v>
                </c:pt>
                <c:pt idx="492">
                  <c:v>698.24654548588239</c:v>
                </c:pt>
                <c:pt idx="493">
                  <c:v>698.24654548588239</c:v>
                </c:pt>
                <c:pt idx="494">
                  <c:v>698.24654548588239</c:v>
                </c:pt>
                <c:pt idx="495">
                  <c:v>698.24654548588239</c:v>
                </c:pt>
                <c:pt idx="496">
                  <c:v>698.24654548588239</c:v>
                </c:pt>
                <c:pt idx="497">
                  <c:v>698.24654548588239</c:v>
                </c:pt>
                <c:pt idx="498">
                  <c:v>698.24654548588239</c:v>
                </c:pt>
                <c:pt idx="499">
                  <c:v>698.24654548588239</c:v>
                </c:pt>
                <c:pt idx="500">
                  <c:v>698.24654548588239</c:v>
                </c:pt>
                <c:pt idx="501">
                  <c:v>698.24654548588239</c:v>
                </c:pt>
                <c:pt idx="502">
                  <c:v>698.24654548588239</c:v>
                </c:pt>
                <c:pt idx="503">
                  <c:v>698.24654548588239</c:v>
                </c:pt>
                <c:pt idx="504">
                  <c:v>698.24654548588239</c:v>
                </c:pt>
                <c:pt idx="505">
                  <c:v>698.24654548588239</c:v>
                </c:pt>
                <c:pt idx="506">
                  <c:v>698.24654548588239</c:v>
                </c:pt>
                <c:pt idx="507">
                  <c:v>698.24654548588239</c:v>
                </c:pt>
                <c:pt idx="508">
                  <c:v>698.24654548588239</c:v>
                </c:pt>
                <c:pt idx="509">
                  <c:v>698.24654548588239</c:v>
                </c:pt>
                <c:pt idx="510">
                  <c:v>698.24654548588239</c:v>
                </c:pt>
                <c:pt idx="511">
                  <c:v>698.24654548588239</c:v>
                </c:pt>
                <c:pt idx="512">
                  <c:v>698.24654548588239</c:v>
                </c:pt>
                <c:pt idx="513">
                  <c:v>698.24654548588239</c:v>
                </c:pt>
                <c:pt idx="514">
                  <c:v>698.24654548588239</c:v>
                </c:pt>
                <c:pt idx="515">
                  <c:v>698.24654548588239</c:v>
                </c:pt>
                <c:pt idx="516">
                  <c:v>698.24654548588239</c:v>
                </c:pt>
                <c:pt idx="517">
                  <c:v>698.24654548588239</c:v>
                </c:pt>
                <c:pt idx="518">
                  <c:v>698.24654548588239</c:v>
                </c:pt>
                <c:pt idx="519">
                  <c:v>698.24654548588239</c:v>
                </c:pt>
                <c:pt idx="520">
                  <c:v>698.24654548588239</c:v>
                </c:pt>
                <c:pt idx="521">
                  <c:v>698.24654548588239</c:v>
                </c:pt>
                <c:pt idx="522">
                  <c:v>698.24654548588239</c:v>
                </c:pt>
                <c:pt idx="523">
                  <c:v>698.24654548588239</c:v>
                </c:pt>
                <c:pt idx="524">
                  <c:v>698.24654548588239</c:v>
                </c:pt>
                <c:pt idx="525">
                  <c:v>698.24654548588239</c:v>
                </c:pt>
                <c:pt idx="526">
                  <c:v>698.24654548588239</c:v>
                </c:pt>
                <c:pt idx="527">
                  <c:v>698.24654548588239</c:v>
                </c:pt>
                <c:pt idx="528">
                  <c:v>698.24654548588239</c:v>
                </c:pt>
                <c:pt idx="529">
                  <c:v>698.24654548588239</c:v>
                </c:pt>
                <c:pt idx="530">
                  <c:v>698.24654548588239</c:v>
                </c:pt>
                <c:pt idx="531">
                  <c:v>698.24654548588239</c:v>
                </c:pt>
                <c:pt idx="532">
                  <c:v>698.24654548588239</c:v>
                </c:pt>
                <c:pt idx="533">
                  <c:v>698.24654548588239</c:v>
                </c:pt>
                <c:pt idx="534">
                  <c:v>698.24654548588239</c:v>
                </c:pt>
                <c:pt idx="535">
                  <c:v>698.24654548588239</c:v>
                </c:pt>
                <c:pt idx="536">
                  <c:v>698.24654548588239</c:v>
                </c:pt>
                <c:pt idx="537">
                  <c:v>698.24654548588239</c:v>
                </c:pt>
                <c:pt idx="538">
                  <c:v>698.24654548588239</c:v>
                </c:pt>
                <c:pt idx="539">
                  <c:v>698.24654548588239</c:v>
                </c:pt>
                <c:pt idx="540">
                  <c:v>698.24654548588239</c:v>
                </c:pt>
                <c:pt idx="541">
                  <c:v>698.24654548588239</c:v>
                </c:pt>
                <c:pt idx="542">
                  <c:v>698.24654548588239</c:v>
                </c:pt>
                <c:pt idx="543">
                  <c:v>698.24654548588239</c:v>
                </c:pt>
                <c:pt idx="544">
                  <c:v>698.24654548588239</c:v>
                </c:pt>
                <c:pt idx="545">
                  <c:v>698.24654548588239</c:v>
                </c:pt>
                <c:pt idx="546">
                  <c:v>698.24654548588239</c:v>
                </c:pt>
                <c:pt idx="547">
                  <c:v>698.24654548588239</c:v>
                </c:pt>
                <c:pt idx="548">
                  <c:v>698.24654548588239</c:v>
                </c:pt>
                <c:pt idx="549">
                  <c:v>698.24654548588239</c:v>
                </c:pt>
                <c:pt idx="550">
                  <c:v>698.24654548588239</c:v>
                </c:pt>
                <c:pt idx="551">
                  <c:v>698.24654548588239</c:v>
                </c:pt>
                <c:pt idx="552">
                  <c:v>698.24654548588239</c:v>
                </c:pt>
                <c:pt idx="553">
                  <c:v>698.24654548588239</c:v>
                </c:pt>
                <c:pt idx="554">
                  <c:v>698.24654548588239</c:v>
                </c:pt>
                <c:pt idx="555">
                  <c:v>698.24654548588239</c:v>
                </c:pt>
                <c:pt idx="556">
                  <c:v>698.24654548588239</c:v>
                </c:pt>
                <c:pt idx="557">
                  <c:v>698.24654548588239</c:v>
                </c:pt>
                <c:pt idx="558">
                  <c:v>698.24654548588239</c:v>
                </c:pt>
                <c:pt idx="559">
                  <c:v>698.24654548588239</c:v>
                </c:pt>
                <c:pt idx="560">
                  <c:v>698.24654548588239</c:v>
                </c:pt>
                <c:pt idx="561">
                  <c:v>698.24654548588239</c:v>
                </c:pt>
                <c:pt idx="562">
                  <c:v>698.24654548588239</c:v>
                </c:pt>
                <c:pt idx="563">
                  <c:v>698.24654548588239</c:v>
                </c:pt>
                <c:pt idx="564">
                  <c:v>698.24654548588239</c:v>
                </c:pt>
                <c:pt idx="565">
                  <c:v>698.24654548588239</c:v>
                </c:pt>
                <c:pt idx="566">
                  <c:v>698.24654548588239</c:v>
                </c:pt>
                <c:pt idx="567">
                  <c:v>698.24654548588239</c:v>
                </c:pt>
                <c:pt idx="568">
                  <c:v>698.24654548588239</c:v>
                </c:pt>
                <c:pt idx="569">
                  <c:v>698.24654548588239</c:v>
                </c:pt>
                <c:pt idx="570">
                  <c:v>698.24654548588239</c:v>
                </c:pt>
                <c:pt idx="571">
                  <c:v>698.24654548588239</c:v>
                </c:pt>
                <c:pt idx="572">
                  <c:v>698.24654548588239</c:v>
                </c:pt>
                <c:pt idx="573">
                  <c:v>698.24654548588239</c:v>
                </c:pt>
                <c:pt idx="574">
                  <c:v>698.24654548588239</c:v>
                </c:pt>
                <c:pt idx="575">
                  <c:v>698.24654548588239</c:v>
                </c:pt>
                <c:pt idx="576">
                  <c:v>698.24654548588239</c:v>
                </c:pt>
                <c:pt idx="577">
                  <c:v>698.24654548588239</c:v>
                </c:pt>
                <c:pt idx="578">
                  <c:v>698.24654548588239</c:v>
                </c:pt>
                <c:pt idx="579">
                  <c:v>698.24654548588239</c:v>
                </c:pt>
                <c:pt idx="580">
                  <c:v>698.24654548588239</c:v>
                </c:pt>
                <c:pt idx="581">
                  <c:v>698.24654548588239</c:v>
                </c:pt>
                <c:pt idx="582">
                  <c:v>698.24654548588239</c:v>
                </c:pt>
                <c:pt idx="583">
                  <c:v>698.24654548588239</c:v>
                </c:pt>
                <c:pt idx="584">
                  <c:v>698.24654548588239</c:v>
                </c:pt>
                <c:pt idx="585">
                  <c:v>698.24654548588239</c:v>
                </c:pt>
                <c:pt idx="586">
                  <c:v>698.24654548588239</c:v>
                </c:pt>
                <c:pt idx="587">
                  <c:v>698.24654548588239</c:v>
                </c:pt>
                <c:pt idx="588">
                  <c:v>698.24654548588239</c:v>
                </c:pt>
                <c:pt idx="589">
                  <c:v>698.24654548588239</c:v>
                </c:pt>
                <c:pt idx="590">
                  <c:v>698.24654548588239</c:v>
                </c:pt>
                <c:pt idx="591">
                  <c:v>698.24654548588239</c:v>
                </c:pt>
                <c:pt idx="592">
                  <c:v>698.24654548588239</c:v>
                </c:pt>
                <c:pt idx="593">
                  <c:v>698.24654548588239</c:v>
                </c:pt>
                <c:pt idx="594">
                  <c:v>698.24654548588239</c:v>
                </c:pt>
                <c:pt idx="595">
                  <c:v>698.24654548588239</c:v>
                </c:pt>
                <c:pt idx="596">
                  <c:v>698.24654548588239</c:v>
                </c:pt>
                <c:pt idx="597">
                  <c:v>698.24654548588239</c:v>
                </c:pt>
                <c:pt idx="598">
                  <c:v>698.24654548588239</c:v>
                </c:pt>
                <c:pt idx="599">
                  <c:v>698.24654548588239</c:v>
                </c:pt>
                <c:pt idx="600">
                  <c:v>698.24654548588239</c:v>
                </c:pt>
                <c:pt idx="601">
                  <c:v>698.24654548588239</c:v>
                </c:pt>
                <c:pt idx="602">
                  <c:v>698.24654548588239</c:v>
                </c:pt>
                <c:pt idx="603">
                  <c:v>698.24654548588239</c:v>
                </c:pt>
                <c:pt idx="604">
                  <c:v>698.24654548588239</c:v>
                </c:pt>
                <c:pt idx="605">
                  <c:v>698.24654548588239</c:v>
                </c:pt>
                <c:pt idx="606">
                  <c:v>698.24654548588239</c:v>
                </c:pt>
                <c:pt idx="607">
                  <c:v>698.24654548588239</c:v>
                </c:pt>
                <c:pt idx="608">
                  <c:v>698.24654548588239</c:v>
                </c:pt>
                <c:pt idx="609">
                  <c:v>698.24654548588239</c:v>
                </c:pt>
                <c:pt idx="610">
                  <c:v>698.24654548588239</c:v>
                </c:pt>
                <c:pt idx="611">
                  <c:v>698.24654548588239</c:v>
                </c:pt>
                <c:pt idx="612">
                  <c:v>698.24654548588239</c:v>
                </c:pt>
                <c:pt idx="613">
                  <c:v>698.24654548588239</c:v>
                </c:pt>
                <c:pt idx="614">
                  <c:v>698.24654548588239</c:v>
                </c:pt>
                <c:pt idx="615">
                  <c:v>698.24654548588239</c:v>
                </c:pt>
                <c:pt idx="616">
                  <c:v>698.24654548588239</c:v>
                </c:pt>
                <c:pt idx="617">
                  <c:v>698.24654548588239</c:v>
                </c:pt>
                <c:pt idx="618">
                  <c:v>698.24654548588239</c:v>
                </c:pt>
                <c:pt idx="619">
                  <c:v>698.24654548588239</c:v>
                </c:pt>
                <c:pt idx="620">
                  <c:v>698.24654548588239</c:v>
                </c:pt>
                <c:pt idx="621">
                  <c:v>698.24654548588239</c:v>
                </c:pt>
                <c:pt idx="622">
                  <c:v>698.24654548588239</c:v>
                </c:pt>
                <c:pt idx="623">
                  <c:v>698.24654548588239</c:v>
                </c:pt>
                <c:pt idx="624">
                  <c:v>698.24654548588239</c:v>
                </c:pt>
                <c:pt idx="625">
                  <c:v>698.24654548588239</c:v>
                </c:pt>
                <c:pt idx="626">
                  <c:v>698.24654548588239</c:v>
                </c:pt>
                <c:pt idx="627">
                  <c:v>698.24654548588239</c:v>
                </c:pt>
                <c:pt idx="628">
                  <c:v>698.24654548588239</c:v>
                </c:pt>
                <c:pt idx="629">
                  <c:v>698.24654548588239</c:v>
                </c:pt>
                <c:pt idx="630">
                  <c:v>698.24654548588239</c:v>
                </c:pt>
                <c:pt idx="631">
                  <c:v>698.24654548588239</c:v>
                </c:pt>
                <c:pt idx="632">
                  <c:v>698.24654548588239</c:v>
                </c:pt>
                <c:pt idx="633">
                  <c:v>698.24654548588239</c:v>
                </c:pt>
                <c:pt idx="634">
                  <c:v>698.24654548588239</c:v>
                </c:pt>
                <c:pt idx="635">
                  <c:v>698.24654548588239</c:v>
                </c:pt>
                <c:pt idx="636">
                  <c:v>698.24654548588239</c:v>
                </c:pt>
                <c:pt idx="637">
                  <c:v>698.24654548588239</c:v>
                </c:pt>
                <c:pt idx="638">
                  <c:v>698.24654548588239</c:v>
                </c:pt>
                <c:pt idx="639">
                  <c:v>698.24654548588239</c:v>
                </c:pt>
                <c:pt idx="640">
                  <c:v>698.24654548588239</c:v>
                </c:pt>
                <c:pt idx="641">
                  <c:v>698.24654548588239</c:v>
                </c:pt>
                <c:pt idx="642">
                  <c:v>698.24654548588239</c:v>
                </c:pt>
                <c:pt idx="643">
                  <c:v>698.24654548588239</c:v>
                </c:pt>
                <c:pt idx="644">
                  <c:v>698.24654548588239</c:v>
                </c:pt>
                <c:pt idx="645">
                  <c:v>698.24654548588239</c:v>
                </c:pt>
                <c:pt idx="646">
                  <c:v>698.24654548588239</c:v>
                </c:pt>
                <c:pt idx="647">
                  <c:v>698.24654548588239</c:v>
                </c:pt>
                <c:pt idx="648">
                  <c:v>698.24654548588239</c:v>
                </c:pt>
                <c:pt idx="649">
                  <c:v>698.24654548588239</c:v>
                </c:pt>
                <c:pt idx="650">
                  <c:v>698.24654548588239</c:v>
                </c:pt>
                <c:pt idx="651">
                  <c:v>698.24654548588239</c:v>
                </c:pt>
                <c:pt idx="652">
                  <c:v>698.24654548588239</c:v>
                </c:pt>
                <c:pt idx="653">
                  <c:v>698.24654548588239</c:v>
                </c:pt>
                <c:pt idx="654">
                  <c:v>698.24654548588239</c:v>
                </c:pt>
                <c:pt idx="655">
                  <c:v>698.24654548588239</c:v>
                </c:pt>
                <c:pt idx="656">
                  <c:v>698.24654548588239</c:v>
                </c:pt>
                <c:pt idx="657">
                  <c:v>698.24654548588239</c:v>
                </c:pt>
                <c:pt idx="658">
                  <c:v>698.24654548588239</c:v>
                </c:pt>
                <c:pt idx="659">
                  <c:v>698.24654548588239</c:v>
                </c:pt>
                <c:pt idx="660">
                  <c:v>698.24654548588239</c:v>
                </c:pt>
                <c:pt idx="661">
                  <c:v>698.24654548588239</c:v>
                </c:pt>
                <c:pt idx="662">
                  <c:v>698.24654548588239</c:v>
                </c:pt>
                <c:pt idx="663">
                  <c:v>698.24654548588239</c:v>
                </c:pt>
                <c:pt idx="664">
                  <c:v>698.24654548588239</c:v>
                </c:pt>
                <c:pt idx="665">
                  <c:v>698.24654548588239</c:v>
                </c:pt>
                <c:pt idx="666">
                  <c:v>698.24654548588239</c:v>
                </c:pt>
                <c:pt idx="667">
                  <c:v>698.24654548588239</c:v>
                </c:pt>
                <c:pt idx="668">
                  <c:v>698.24654548588239</c:v>
                </c:pt>
                <c:pt idx="669">
                  <c:v>698.24654548588239</c:v>
                </c:pt>
                <c:pt idx="670">
                  <c:v>698.24654548588239</c:v>
                </c:pt>
                <c:pt idx="671">
                  <c:v>698.24654548588239</c:v>
                </c:pt>
                <c:pt idx="672">
                  <c:v>698.24654548588239</c:v>
                </c:pt>
                <c:pt idx="673">
                  <c:v>698.24654548588239</c:v>
                </c:pt>
                <c:pt idx="674">
                  <c:v>698.24654548588239</c:v>
                </c:pt>
                <c:pt idx="675">
                  <c:v>698.24654548588239</c:v>
                </c:pt>
                <c:pt idx="676">
                  <c:v>698.24654548588239</c:v>
                </c:pt>
                <c:pt idx="677">
                  <c:v>698.24654548588239</c:v>
                </c:pt>
                <c:pt idx="678">
                  <c:v>698.24654548588239</c:v>
                </c:pt>
                <c:pt idx="679">
                  <c:v>698.24654548588239</c:v>
                </c:pt>
                <c:pt idx="680">
                  <c:v>698.24654548588239</c:v>
                </c:pt>
                <c:pt idx="681">
                  <c:v>698.24654548588239</c:v>
                </c:pt>
                <c:pt idx="682">
                  <c:v>698.24654548588239</c:v>
                </c:pt>
                <c:pt idx="683">
                  <c:v>698.24654548588239</c:v>
                </c:pt>
                <c:pt idx="684">
                  <c:v>698.24654548588239</c:v>
                </c:pt>
                <c:pt idx="685">
                  <c:v>698.24654548588239</c:v>
                </c:pt>
                <c:pt idx="686">
                  <c:v>698.24654548588239</c:v>
                </c:pt>
                <c:pt idx="687">
                  <c:v>698.24654548588239</c:v>
                </c:pt>
                <c:pt idx="688">
                  <c:v>698.24654548588239</c:v>
                </c:pt>
                <c:pt idx="689">
                  <c:v>698.24654548588239</c:v>
                </c:pt>
                <c:pt idx="690">
                  <c:v>698.24654548588239</c:v>
                </c:pt>
                <c:pt idx="691">
                  <c:v>698.24654548588239</c:v>
                </c:pt>
                <c:pt idx="692">
                  <c:v>698.24654548588239</c:v>
                </c:pt>
                <c:pt idx="693">
                  <c:v>698.24654548588239</c:v>
                </c:pt>
                <c:pt idx="694">
                  <c:v>698.24654548588239</c:v>
                </c:pt>
                <c:pt idx="695">
                  <c:v>698.24654548588239</c:v>
                </c:pt>
                <c:pt idx="696">
                  <c:v>698.24654548588239</c:v>
                </c:pt>
                <c:pt idx="697">
                  <c:v>698.24654548588239</c:v>
                </c:pt>
                <c:pt idx="698">
                  <c:v>698.24654548588239</c:v>
                </c:pt>
                <c:pt idx="699">
                  <c:v>698.24654548588239</c:v>
                </c:pt>
                <c:pt idx="700">
                  <c:v>698.24654548588239</c:v>
                </c:pt>
                <c:pt idx="701">
                  <c:v>698.24654548588239</c:v>
                </c:pt>
                <c:pt idx="702">
                  <c:v>698.24654548588239</c:v>
                </c:pt>
                <c:pt idx="703">
                  <c:v>698.24654548588239</c:v>
                </c:pt>
                <c:pt idx="704">
                  <c:v>698.24654548588239</c:v>
                </c:pt>
                <c:pt idx="705">
                  <c:v>698.24654548588239</c:v>
                </c:pt>
                <c:pt idx="706">
                  <c:v>698.24654548588239</c:v>
                </c:pt>
                <c:pt idx="707">
                  <c:v>698.24654548588239</c:v>
                </c:pt>
                <c:pt idx="708">
                  <c:v>698.24654548588239</c:v>
                </c:pt>
                <c:pt idx="709">
                  <c:v>698.24654548588239</c:v>
                </c:pt>
                <c:pt idx="710">
                  <c:v>698.24654548588239</c:v>
                </c:pt>
                <c:pt idx="711">
                  <c:v>698.24654548588239</c:v>
                </c:pt>
                <c:pt idx="712">
                  <c:v>698.24654548588239</c:v>
                </c:pt>
                <c:pt idx="713">
                  <c:v>698.24654548588239</c:v>
                </c:pt>
                <c:pt idx="714">
                  <c:v>698.24654548588239</c:v>
                </c:pt>
                <c:pt idx="715">
                  <c:v>698.24654548588239</c:v>
                </c:pt>
                <c:pt idx="716">
                  <c:v>698.24654548588239</c:v>
                </c:pt>
                <c:pt idx="717">
                  <c:v>698.24654548588239</c:v>
                </c:pt>
                <c:pt idx="718">
                  <c:v>698.24654548588239</c:v>
                </c:pt>
                <c:pt idx="719">
                  <c:v>698.24654548588239</c:v>
                </c:pt>
                <c:pt idx="720">
                  <c:v>698.24654548588239</c:v>
                </c:pt>
                <c:pt idx="721">
                  <c:v>698.24654548588239</c:v>
                </c:pt>
                <c:pt idx="722">
                  <c:v>698.24654548588239</c:v>
                </c:pt>
                <c:pt idx="723">
                  <c:v>698.24654548588239</c:v>
                </c:pt>
                <c:pt idx="724">
                  <c:v>698.24654548588239</c:v>
                </c:pt>
                <c:pt idx="725">
                  <c:v>698.24654548588239</c:v>
                </c:pt>
                <c:pt idx="726">
                  <c:v>698.24654548588239</c:v>
                </c:pt>
                <c:pt idx="727">
                  <c:v>698.24654548588239</c:v>
                </c:pt>
                <c:pt idx="728">
                  <c:v>698.24654548588239</c:v>
                </c:pt>
                <c:pt idx="729">
                  <c:v>698.24654548588239</c:v>
                </c:pt>
                <c:pt idx="730">
                  <c:v>698.24654548588239</c:v>
                </c:pt>
                <c:pt idx="731">
                  <c:v>698.24654548588239</c:v>
                </c:pt>
                <c:pt idx="732">
                  <c:v>698.24654548588239</c:v>
                </c:pt>
                <c:pt idx="733">
                  <c:v>698.24654548588239</c:v>
                </c:pt>
                <c:pt idx="734">
                  <c:v>698.24654548588239</c:v>
                </c:pt>
                <c:pt idx="735">
                  <c:v>698.24654548588239</c:v>
                </c:pt>
                <c:pt idx="736">
                  <c:v>698.24654548588239</c:v>
                </c:pt>
                <c:pt idx="737">
                  <c:v>698.24654548588239</c:v>
                </c:pt>
                <c:pt idx="738">
                  <c:v>698.24654548588239</c:v>
                </c:pt>
                <c:pt idx="739">
                  <c:v>698.24654548588239</c:v>
                </c:pt>
                <c:pt idx="740">
                  <c:v>698.24654548588239</c:v>
                </c:pt>
                <c:pt idx="741">
                  <c:v>698.24654548588239</c:v>
                </c:pt>
                <c:pt idx="742">
                  <c:v>698.24654548588239</c:v>
                </c:pt>
                <c:pt idx="743">
                  <c:v>698.24654548588239</c:v>
                </c:pt>
                <c:pt idx="744">
                  <c:v>698.24654548588239</c:v>
                </c:pt>
                <c:pt idx="745">
                  <c:v>698.24654548588239</c:v>
                </c:pt>
                <c:pt idx="746">
                  <c:v>698.24654548588239</c:v>
                </c:pt>
                <c:pt idx="747">
                  <c:v>698.24654548588239</c:v>
                </c:pt>
                <c:pt idx="748">
                  <c:v>698.24654548588239</c:v>
                </c:pt>
                <c:pt idx="749">
                  <c:v>698.24654548588239</c:v>
                </c:pt>
                <c:pt idx="750">
                  <c:v>698.24654548588239</c:v>
                </c:pt>
                <c:pt idx="751">
                  <c:v>698.24654548588239</c:v>
                </c:pt>
                <c:pt idx="752">
                  <c:v>698.24654548588239</c:v>
                </c:pt>
                <c:pt idx="753">
                  <c:v>698.24654548588239</c:v>
                </c:pt>
                <c:pt idx="754">
                  <c:v>698.24654548588239</c:v>
                </c:pt>
                <c:pt idx="755">
                  <c:v>698.24654548588239</c:v>
                </c:pt>
                <c:pt idx="756">
                  <c:v>698.24654548588239</c:v>
                </c:pt>
                <c:pt idx="757">
                  <c:v>698.24654548588239</c:v>
                </c:pt>
                <c:pt idx="758">
                  <c:v>698.24654548588239</c:v>
                </c:pt>
                <c:pt idx="759">
                  <c:v>698.24654548588239</c:v>
                </c:pt>
                <c:pt idx="760">
                  <c:v>698.24654548588239</c:v>
                </c:pt>
                <c:pt idx="761">
                  <c:v>698.24654548588239</c:v>
                </c:pt>
                <c:pt idx="762">
                  <c:v>698.24654548588239</c:v>
                </c:pt>
                <c:pt idx="763">
                  <c:v>698.24654548588239</c:v>
                </c:pt>
                <c:pt idx="764">
                  <c:v>698.24654548588239</c:v>
                </c:pt>
                <c:pt idx="765">
                  <c:v>698.24654548588239</c:v>
                </c:pt>
                <c:pt idx="766">
                  <c:v>698.24654548588239</c:v>
                </c:pt>
                <c:pt idx="767">
                  <c:v>698.24654548588239</c:v>
                </c:pt>
                <c:pt idx="768">
                  <c:v>698.24654548588239</c:v>
                </c:pt>
                <c:pt idx="769">
                  <c:v>698.24654548588239</c:v>
                </c:pt>
                <c:pt idx="770">
                  <c:v>698.24654548588239</c:v>
                </c:pt>
                <c:pt idx="771">
                  <c:v>698.24654548588239</c:v>
                </c:pt>
                <c:pt idx="772">
                  <c:v>698.24654548588239</c:v>
                </c:pt>
                <c:pt idx="773">
                  <c:v>698.24654548588239</c:v>
                </c:pt>
                <c:pt idx="774">
                  <c:v>698.24654548588239</c:v>
                </c:pt>
                <c:pt idx="775">
                  <c:v>698.24654548588239</c:v>
                </c:pt>
                <c:pt idx="776">
                  <c:v>698.24654548588239</c:v>
                </c:pt>
                <c:pt idx="777">
                  <c:v>698.24654548588239</c:v>
                </c:pt>
                <c:pt idx="778">
                  <c:v>698.24654548588239</c:v>
                </c:pt>
                <c:pt idx="779">
                  <c:v>698.24654548588239</c:v>
                </c:pt>
                <c:pt idx="780">
                  <c:v>698.24654548588239</c:v>
                </c:pt>
                <c:pt idx="781">
                  <c:v>698.24654548588239</c:v>
                </c:pt>
                <c:pt idx="782">
                  <c:v>698.24654548588239</c:v>
                </c:pt>
                <c:pt idx="783">
                  <c:v>698.24654548588239</c:v>
                </c:pt>
                <c:pt idx="784">
                  <c:v>698.24654548588239</c:v>
                </c:pt>
                <c:pt idx="785">
                  <c:v>698.24654548588239</c:v>
                </c:pt>
                <c:pt idx="786">
                  <c:v>698.24654548588239</c:v>
                </c:pt>
                <c:pt idx="787">
                  <c:v>698.24654548588239</c:v>
                </c:pt>
                <c:pt idx="788">
                  <c:v>698.24654548588239</c:v>
                </c:pt>
                <c:pt idx="789">
                  <c:v>698.24654548588239</c:v>
                </c:pt>
                <c:pt idx="790">
                  <c:v>698.24654548588239</c:v>
                </c:pt>
                <c:pt idx="791">
                  <c:v>698.24654548588239</c:v>
                </c:pt>
                <c:pt idx="792">
                  <c:v>698.24654548588239</c:v>
                </c:pt>
                <c:pt idx="793">
                  <c:v>698.24654548588239</c:v>
                </c:pt>
                <c:pt idx="794">
                  <c:v>698.24654548588239</c:v>
                </c:pt>
                <c:pt idx="795">
                  <c:v>698.24654548588239</c:v>
                </c:pt>
                <c:pt idx="796">
                  <c:v>698.24654548588239</c:v>
                </c:pt>
                <c:pt idx="797">
                  <c:v>698.24654548588239</c:v>
                </c:pt>
                <c:pt idx="798">
                  <c:v>698.24654548588239</c:v>
                </c:pt>
                <c:pt idx="799">
                  <c:v>698.24654548588239</c:v>
                </c:pt>
                <c:pt idx="800">
                  <c:v>698.24654548588239</c:v>
                </c:pt>
                <c:pt idx="801">
                  <c:v>698.24654548588239</c:v>
                </c:pt>
                <c:pt idx="802">
                  <c:v>698.24654548588239</c:v>
                </c:pt>
                <c:pt idx="803">
                  <c:v>698.24654548588239</c:v>
                </c:pt>
                <c:pt idx="804">
                  <c:v>698.24654548588239</c:v>
                </c:pt>
                <c:pt idx="805">
                  <c:v>698.24654548588239</c:v>
                </c:pt>
                <c:pt idx="806">
                  <c:v>698.24654548588239</c:v>
                </c:pt>
                <c:pt idx="807">
                  <c:v>698.24654548588239</c:v>
                </c:pt>
                <c:pt idx="808">
                  <c:v>698.24654548588239</c:v>
                </c:pt>
                <c:pt idx="809">
                  <c:v>698.24654548588239</c:v>
                </c:pt>
                <c:pt idx="810">
                  <c:v>698.24654548588239</c:v>
                </c:pt>
                <c:pt idx="811">
                  <c:v>698.24654548588239</c:v>
                </c:pt>
                <c:pt idx="812">
                  <c:v>698.24654548588239</c:v>
                </c:pt>
                <c:pt idx="813">
                  <c:v>698.24654548588239</c:v>
                </c:pt>
                <c:pt idx="814">
                  <c:v>698.24654548588239</c:v>
                </c:pt>
                <c:pt idx="815">
                  <c:v>698.24654548588239</c:v>
                </c:pt>
                <c:pt idx="816">
                  <c:v>698.24654548588239</c:v>
                </c:pt>
                <c:pt idx="817">
                  <c:v>698.24654548588239</c:v>
                </c:pt>
                <c:pt idx="818">
                  <c:v>698.24654548588239</c:v>
                </c:pt>
                <c:pt idx="819">
                  <c:v>698.24654548588239</c:v>
                </c:pt>
                <c:pt idx="820">
                  <c:v>698.24654548588239</c:v>
                </c:pt>
                <c:pt idx="821">
                  <c:v>698.24654548588239</c:v>
                </c:pt>
                <c:pt idx="822">
                  <c:v>698.24654548588239</c:v>
                </c:pt>
                <c:pt idx="823">
                  <c:v>698.24654548588239</c:v>
                </c:pt>
                <c:pt idx="824">
                  <c:v>698.24654548588239</c:v>
                </c:pt>
                <c:pt idx="825">
                  <c:v>698.24654548588239</c:v>
                </c:pt>
                <c:pt idx="826">
                  <c:v>698.24654548588239</c:v>
                </c:pt>
                <c:pt idx="827">
                  <c:v>698.24654548588239</c:v>
                </c:pt>
                <c:pt idx="828">
                  <c:v>698.24654548588239</c:v>
                </c:pt>
                <c:pt idx="829">
                  <c:v>698.24654548588239</c:v>
                </c:pt>
                <c:pt idx="830">
                  <c:v>698.24654548588239</c:v>
                </c:pt>
                <c:pt idx="831">
                  <c:v>698.24654548588239</c:v>
                </c:pt>
                <c:pt idx="832">
                  <c:v>698.24654548588239</c:v>
                </c:pt>
                <c:pt idx="833">
                  <c:v>698.24654548588239</c:v>
                </c:pt>
                <c:pt idx="834">
                  <c:v>698.24654548588239</c:v>
                </c:pt>
                <c:pt idx="835">
                  <c:v>698.24654548588239</c:v>
                </c:pt>
                <c:pt idx="836">
                  <c:v>698.24654548588239</c:v>
                </c:pt>
                <c:pt idx="837">
                  <c:v>698.24654548588239</c:v>
                </c:pt>
                <c:pt idx="838">
                  <c:v>698.24654548588239</c:v>
                </c:pt>
                <c:pt idx="839">
                  <c:v>698.24654548588239</c:v>
                </c:pt>
                <c:pt idx="840">
                  <c:v>698.24654548588239</c:v>
                </c:pt>
                <c:pt idx="841">
                  <c:v>698.24654548588239</c:v>
                </c:pt>
                <c:pt idx="842">
                  <c:v>698.24654548588239</c:v>
                </c:pt>
                <c:pt idx="843">
                  <c:v>698.24654548588239</c:v>
                </c:pt>
                <c:pt idx="844">
                  <c:v>698.24654548588239</c:v>
                </c:pt>
                <c:pt idx="845">
                  <c:v>698.24654548588239</c:v>
                </c:pt>
                <c:pt idx="846">
                  <c:v>698.24654548588239</c:v>
                </c:pt>
                <c:pt idx="847">
                  <c:v>698.24654548588239</c:v>
                </c:pt>
                <c:pt idx="848">
                  <c:v>698.24654548588239</c:v>
                </c:pt>
                <c:pt idx="849">
                  <c:v>698.24654548588239</c:v>
                </c:pt>
                <c:pt idx="850">
                  <c:v>698.24654548588239</c:v>
                </c:pt>
                <c:pt idx="851">
                  <c:v>698.24654548588239</c:v>
                </c:pt>
                <c:pt idx="852">
                  <c:v>698.24654548588239</c:v>
                </c:pt>
                <c:pt idx="853">
                  <c:v>698.24654548588239</c:v>
                </c:pt>
                <c:pt idx="854">
                  <c:v>698.24654548588239</c:v>
                </c:pt>
                <c:pt idx="855">
                  <c:v>698.24654548588239</c:v>
                </c:pt>
                <c:pt idx="856">
                  <c:v>698.24654548588239</c:v>
                </c:pt>
                <c:pt idx="857">
                  <c:v>698.24654548588239</c:v>
                </c:pt>
                <c:pt idx="858">
                  <c:v>698.24654548588239</c:v>
                </c:pt>
                <c:pt idx="859">
                  <c:v>698.24654548588239</c:v>
                </c:pt>
                <c:pt idx="860">
                  <c:v>698.24654548588239</c:v>
                </c:pt>
                <c:pt idx="861">
                  <c:v>698.24654548588239</c:v>
                </c:pt>
                <c:pt idx="862">
                  <c:v>698.24654548588239</c:v>
                </c:pt>
                <c:pt idx="863">
                  <c:v>698.24654548588239</c:v>
                </c:pt>
                <c:pt idx="864">
                  <c:v>698.24654548588239</c:v>
                </c:pt>
                <c:pt idx="865">
                  <c:v>698.24654548588239</c:v>
                </c:pt>
                <c:pt idx="866">
                  <c:v>698.24654548588239</c:v>
                </c:pt>
                <c:pt idx="867">
                  <c:v>698.24654548588239</c:v>
                </c:pt>
                <c:pt idx="868">
                  <c:v>698.24654548588239</c:v>
                </c:pt>
                <c:pt idx="869">
                  <c:v>698.24654548588239</c:v>
                </c:pt>
                <c:pt idx="870">
                  <c:v>698.24654548588239</c:v>
                </c:pt>
                <c:pt idx="871">
                  <c:v>698.24654548588239</c:v>
                </c:pt>
                <c:pt idx="872">
                  <c:v>698.24654548588239</c:v>
                </c:pt>
                <c:pt idx="873">
                  <c:v>698.24654548588239</c:v>
                </c:pt>
                <c:pt idx="874">
                  <c:v>698.24654548588239</c:v>
                </c:pt>
                <c:pt idx="875">
                  <c:v>698.24654548588239</c:v>
                </c:pt>
                <c:pt idx="876">
                  <c:v>698.24654548588239</c:v>
                </c:pt>
                <c:pt idx="877">
                  <c:v>698.24654548588239</c:v>
                </c:pt>
                <c:pt idx="878">
                  <c:v>698.24654548588239</c:v>
                </c:pt>
                <c:pt idx="879">
                  <c:v>698.24654548588239</c:v>
                </c:pt>
                <c:pt idx="880">
                  <c:v>698.24654548588239</c:v>
                </c:pt>
                <c:pt idx="881">
                  <c:v>698.24654548588239</c:v>
                </c:pt>
                <c:pt idx="882">
                  <c:v>698.24654548588239</c:v>
                </c:pt>
                <c:pt idx="883">
                  <c:v>698.24654548588239</c:v>
                </c:pt>
                <c:pt idx="884">
                  <c:v>698.24654548588239</c:v>
                </c:pt>
                <c:pt idx="885">
                  <c:v>698.24654548588239</c:v>
                </c:pt>
                <c:pt idx="886">
                  <c:v>698.24654548588239</c:v>
                </c:pt>
                <c:pt idx="887">
                  <c:v>698.24654548588239</c:v>
                </c:pt>
                <c:pt idx="888">
                  <c:v>698.24654548588239</c:v>
                </c:pt>
                <c:pt idx="889">
                  <c:v>698.24654548588239</c:v>
                </c:pt>
                <c:pt idx="890">
                  <c:v>698.24654548588239</c:v>
                </c:pt>
                <c:pt idx="891">
                  <c:v>698.24654548588239</c:v>
                </c:pt>
                <c:pt idx="892">
                  <c:v>698.24654548588239</c:v>
                </c:pt>
                <c:pt idx="893">
                  <c:v>698.24654548588239</c:v>
                </c:pt>
                <c:pt idx="894">
                  <c:v>698.24654548588239</c:v>
                </c:pt>
                <c:pt idx="895">
                  <c:v>698.24654548588239</c:v>
                </c:pt>
                <c:pt idx="896">
                  <c:v>698.24654548588239</c:v>
                </c:pt>
                <c:pt idx="897">
                  <c:v>698.24654548588239</c:v>
                </c:pt>
                <c:pt idx="898">
                  <c:v>698.24654548588239</c:v>
                </c:pt>
                <c:pt idx="899">
                  <c:v>698.24654548588239</c:v>
                </c:pt>
                <c:pt idx="900">
                  <c:v>698.24654548588239</c:v>
                </c:pt>
                <c:pt idx="901">
                  <c:v>698.24654548588239</c:v>
                </c:pt>
                <c:pt idx="902">
                  <c:v>698.24654548588239</c:v>
                </c:pt>
                <c:pt idx="903">
                  <c:v>698.24654548588239</c:v>
                </c:pt>
                <c:pt idx="904">
                  <c:v>698.24654548588239</c:v>
                </c:pt>
                <c:pt idx="905">
                  <c:v>698.24654548588239</c:v>
                </c:pt>
                <c:pt idx="906">
                  <c:v>698.24654548588239</c:v>
                </c:pt>
                <c:pt idx="907">
                  <c:v>698.24654548588239</c:v>
                </c:pt>
                <c:pt idx="908">
                  <c:v>698.24654548588239</c:v>
                </c:pt>
                <c:pt idx="909">
                  <c:v>698.24654548588239</c:v>
                </c:pt>
                <c:pt idx="910">
                  <c:v>698.24654548588239</c:v>
                </c:pt>
                <c:pt idx="911">
                  <c:v>698.24654548588239</c:v>
                </c:pt>
                <c:pt idx="912">
                  <c:v>698.24654548588239</c:v>
                </c:pt>
                <c:pt idx="913">
                  <c:v>698.24654548588239</c:v>
                </c:pt>
                <c:pt idx="914">
                  <c:v>698.24654548588239</c:v>
                </c:pt>
                <c:pt idx="915">
                  <c:v>698.24654548588239</c:v>
                </c:pt>
                <c:pt idx="916">
                  <c:v>698.24654548588239</c:v>
                </c:pt>
                <c:pt idx="917">
                  <c:v>698.24654548588239</c:v>
                </c:pt>
                <c:pt idx="918">
                  <c:v>698.24654548588239</c:v>
                </c:pt>
                <c:pt idx="919">
                  <c:v>698.24654548588239</c:v>
                </c:pt>
                <c:pt idx="920">
                  <c:v>698.24654548588239</c:v>
                </c:pt>
                <c:pt idx="921">
                  <c:v>698.24654548588239</c:v>
                </c:pt>
                <c:pt idx="922">
                  <c:v>698.24654548588239</c:v>
                </c:pt>
                <c:pt idx="923">
                  <c:v>698.24654548588239</c:v>
                </c:pt>
                <c:pt idx="924">
                  <c:v>698.24654548588239</c:v>
                </c:pt>
                <c:pt idx="925">
                  <c:v>698.24654548588239</c:v>
                </c:pt>
                <c:pt idx="926">
                  <c:v>698.24654548588239</c:v>
                </c:pt>
                <c:pt idx="927">
                  <c:v>698.24654548588239</c:v>
                </c:pt>
                <c:pt idx="928">
                  <c:v>698.24654548588239</c:v>
                </c:pt>
                <c:pt idx="929">
                  <c:v>698.24654548588239</c:v>
                </c:pt>
                <c:pt idx="930">
                  <c:v>698.24654548588239</c:v>
                </c:pt>
                <c:pt idx="931">
                  <c:v>698.24654548588239</c:v>
                </c:pt>
                <c:pt idx="932">
                  <c:v>698.24654548588239</c:v>
                </c:pt>
                <c:pt idx="933">
                  <c:v>698.24654548588239</c:v>
                </c:pt>
                <c:pt idx="934">
                  <c:v>698.24654548588239</c:v>
                </c:pt>
                <c:pt idx="935">
                  <c:v>698.24654548588239</c:v>
                </c:pt>
                <c:pt idx="936">
                  <c:v>698.24654548588239</c:v>
                </c:pt>
                <c:pt idx="937">
                  <c:v>698.24654548588239</c:v>
                </c:pt>
                <c:pt idx="938">
                  <c:v>698.24654548588239</c:v>
                </c:pt>
                <c:pt idx="939">
                  <c:v>698.24654548588239</c:v>
                </c:pt>
                <c:pt idx="940">
                  <c:v>698.24654548588239</c:v>
                </c:pt>
                <c:pt idx="941">
                  <c:v>698.24654548588239</c:v>
                </c:pt>
                <c:pt idx="942">
                  <c:v>698.24654548588239</c:v>
                </c:pt>
                <c:pt idx="943">
                  <c:v>698.24654548588239</c:v>
                </c:pt>
                <c:pt idx="944">
                  <c:v>698.24654548588239</c:v>
                </c:pt>
                <c:pt idx="945">
                  <c:v>698.24654548588239</c:v>
                </c:pt>
                <c:pt idx="946">
                  <c:v>698.24654548588239</c:v>
                </c:pt>
                <c:pt idx="947">
                  <c:v>698.24654548588239</c:v>
                </c:pt>
                <c:pt idx="948">
                  <c:v>698.24654548588239</c:v>
                </c:pt>
                <c:pt idx="949">
                  <c:v>698.24654548588239</c:v>
                </c:pt>
                <c:pt idx="950">
                  <c:v>698.24654548588239</c:v>
                </c:pt>
                <c:pt idx="951">
                  <c:v>698.24654548588239</c:v>
                </c:pt>
                <c:pt idx="952">
                  <c:v>698.24654548588239</c:v>
                </c:pt>
                <c:pt idx="953">
                  <c:v>698.24654548588239</c:v>
                </c:pt>
                <c:pt idx="954">
                  <c:v>698.24654548588239</c:v>
                </c:pt>
                <c:pt idx="955">
                  <c:v>698.24654548588239</c:v>
                </c:pt>
                <c:pt idx="956">
                  <c:v>698.24654548588239</c:v>
                </c:pt>
                <c:pt idx="957">
                  <c:v>698.24654548588239</c:v>
                </c:pt>
                <c:pt idx="958">
                  <c:v>698.24654548588239</c:v>
                </c:pt>
                <c:pt idx="959">
                  <c:v>698.24654548588239</c:v>
                </c:pt>
                <c:pt idx="960">
                  <c:v>698.24654548588239</c:v>
                </c:pt>
                <c:pt idx="961">
                  <c:v>698.24654548588239</c:v>
                </c:pt>
                <c:pt idx="962">
                  <c:v>698.24654548588239</c:v>
                </c:pt>
                <c:pt idx="963">
                  <c:v>698.24654548588239</c:v>
                </c:pt>
                <c:pt idx="964">
                  <c:v>698.24654548588239</c:v>
                </c:pt>
                <c:pt idx="965">
                  <c:v>698.24654548588239</c:v>
                </c:pt>
                <c:pt idx="966">
                  <c:v>698.24654548588239</c:v>
                </c:pt>
                <c:pt idx="967">
                  <c:v>698.24654548588239</c:v>
                </c:pt>
                <c:pt idx="968">
                  <c:v>698.24654548588239</c:v>
                </c:pt>
                <c:pt idx="969">
                  <c:v>698.24654548588239</c:v>
                </c:pt>
                <c:pt idx="970">
                  <c:v>698.24654548588239</c:v>
                </c:pt>
                <c:pt idx="971">
                  <c:v>698.24654548588239</c:v>
                </c:pt>
                <c:pt idx="972">
                  <c:v>698.24654548588239</c:v>
                </c:pt>
                <c:pt idx="973">
                  <c:v>698.24654548588239</c:v>
                </c:pt>
                <c:pt idx="974">
                  <c:v>698.24654548588239</c:v>
                </c:pt>
                <c:pt idx="975">
                  <c:v>698.24654548588239</c:v>
                </c:pt>
                <c:pt idx="976">
                  <c:v>698.24654548588239</c:v>
                </c:pt>
                <c:pt idx="977">
                  <c:v>698.24654548588239</c:v>
                </c:pt>
                <c:pt idx="978">
                  <c:v>698.24654548588239</c:v>
                </c:pt>
                <c:pt idx="979">
                  <c:v>698.24654548588239</c:v>
                </c:pt>
                <c:pt idx="980">
                  <c:v>698.24654548588239</c:v>
                </c:pt>
                <c:pt idx="981">
                  <c:v>698.24654548588239</c:v>
                </c:pt>
                <c:pt idx="982">
                  <c:v>698.24654548588239</c:v>
                </c:pt>
                <c:pt idx="983">
                  <c:v>698.24654548588239</c:v>
                </c:pt>
                <c:pt idx="984">
                  <c:v>698.24654548588239</c:v>
                </c:pt>
                <c:pt idx="985">
                  <c:v>698.24654548588239</c:v>
                </c:pt>
                <c:pt idx="986">
                  <c:v>698.24654548588239</c:v>
                </c:pt>
                <c:pt idx="987">
                  <c:v>698.24654548588239</c:v>
                </c:pt>
                <c:pt idx="988">
                  <c:v>698.24654548588239</c:v>
                </c:pt>
                <c:pt idx="989">
                  <c:v>698.24654548588239</c:v>
                </c:pt>
                <c:pt idx="990">
                  <c:v>698.24654548588239</c:v>
                </c:pt>
                <c:pt idx="991">
                  <c:v>698.24654548588239</c:v>
                </c:pt>
                <c:pt idx="992">
                  <c:v>698.24654548588239</c:v>
                </c:pt>
                <c:pt idx="993">
                  <c:v>698.24654548588239</c:v>
                </c:pt>
                <c:pt idx="994">
                  <c:v>698.24654548588239</c:v>
                </c:pt>
                <c:pt idx="995">
                  <c:v>698.24654548588239</c:v>
                </c:pt>
                <c:pt idx="996">
                  <c:v>698.24654548588239</c:v>
                </c:pt>
                <c:pt idx="997">
                  <c:v>698.24654548588239</c:v>
                </c:pt>
                <c:pt idx="998">
                  <c:v>698.24654548588239</c:v>
                </c:pt>
                <c:pt idx="999">
                  <c:v>698.24654548588239</c:v>
                </c:pt>
                <c:pt idx="1000">
                  <c:v>698.24654548588239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32.000100000000167</c:v>
                </c:pt>
                <c:pt idx="380">
                  <c:v>32.00020000000017</c:v>
                </c:pt>
                <c:pt idx="381">
                  <c:v>32.000300000000173</c:v>
                </c:pt>
                <c:pt idx="382">
                  <c:v>32.000400000000177</c:v>
                </c:pt>
                <c:pt idx="383">
                  <c:v>32.00050000000018</c:v>
                </c:pt>
                <c:pt idx="384">
                  <c:v>32.000600000000183</c:v>
                </c:pt>
                <c:pt idx="385">
                  <c:v>32.000700000000187</c:v>
                </c:pt>
                <c:pt idx="386">
                  <c:v>32.00080000000019</c:v>
                </c:pt>
                <c:pt idx="387">
                  <c:v>32.000900000000193</c:v>
                </c:pt>
                <c:pt idx="388">
                  <c:v>32.001000000000197</c:v>
                </c:pt>
                <c:pt idx="389">
                  <c:v>32.0011000000002</c:v>
                </c:pt>
                <c:pt idx="390">
                  <c:v>32.001200000000203</c:v>
                </c:pt>
                <c:pt idx="391">
                  <c:v>32.001300000000207</c:v>
                </c:pt>
                <c:pt idx="392">
                  <c:v>32.00140000000021</c:v>
                </c:pt>
                <c:pt idx="393">
                  <c:v>32.001500000000213</c:v>
                </c:pt>
                <c:pt idx="394">
                  <c:v>32.001600000000217</c:v>
                </c:pt>
                <c:pt idx="395">
                  <c:v>32.00170000000022</c:v>
                </c:pt>
                <c:pt idx="396">
                  <c:v>32.001800000000223</c:v>
                </c:pt>
                <c:pt idx="397">
                  <c:v>32.001900000000226</c:v>
                </c:pt>
                <c:pt idx="398">
                  <c:v>32.00200000000023</c:v>
                </c:pt>
                <c:pt idx="399">
                  <c:v>32.002100000000233</c:v>
                </c:pt>
                <c:pt idx="400">
                  <c:v>32.002200000000236</c:v>
                </c:pt>
                <c:pt idx="401">
                  <c:v>32.00230000000024</c:v>
                </c:pt>
                <c:pt idx="402">
                  <c:v>32.002400000000243</c:v>
                </c:pt>
                <c:pt idx="403">
                  <c:v>32.002500000000246</c:v>
                </c:pt>
                <c:pt idx="404">
                  <c:v>32.00260000000025</c:v>
                </c:pt>
                <c:pt idx="405">
                  <c:v>32.002700000000253</c:v>
                </c:pt>
                <c:pt idx="406">
                  <c:v>32.002800000000256</c:v>
                </c:pt>
                <c:pt idx="407">
                  <c:v>32.00290000000026</c:v>
                </c:pt>
                <c:pt idx="408">
                  <c:v>32.003000000000263</c:v>
                </c:pt>
                <c:pt idx="409">
                  <c:v>32.003100000000266</c:v>
                </c:pt>
                <c:pt idx="410">
                  <c:v>32.00320000000027</c:v>
                </c:pt>
                <c:pt idx="411">
                  <c:v>32.003300000000273</c:v>
                </c:pt>
                <c:pt idx="412">
                  <c:v>32.003400000000276</c:v>
                </c:pt>
                <c:pt idx="413">
                  <c:v>32.00350000000028</c:v>
                </c:pt>
                <c:pt idx="414">
                  <c:v>32.003600000000283</c:v>
                </c:pt>
                <c:pt idx="415">
                  <c:v>32.003700000000286</c:v>
                </c:pt>
                <c:pt idx="416">
                  <c:v>32.00380000000029</c:v>
                </c:pt>
                <c:pt idx="417">
                  <c:v>32.003900000000293</c:v>
                </c:pt>
                <c:pt idx="418">
                  <c:v>32.004000000000296</c:v>
                </c:pt>
                <c:pt idx="419">
                  <c:v>32.0041000000003</c:v>
                </c:pt>
                <c:pt idx="420">
                  <c:v>32.004200000000303</c:v>
                </c:pt>
                <c:pt idx="421">
                  <c:v>32.004300000000306</c:v>
                </c:pt>
                <c:pt idx="422">
                  <c:v>32.004400000000309</c:v>
                </c:pt>
                <c:pt idx="423">
                  <c:v>32.004500000000313</c:v>
                </c:pt>
                <c:pt idx="424">
                  <c:v>32.004600000000316</c:v>
                </c:pt>
                <c:pt idx="425">
                  <c:v>32.004700000000319</c:v>
                </c:pt>
                <c:pt idx="426">
                  <c:v>32.004800000000323</c:v>
                </c:pt>
                <c:pt idx="427">
                  <c:v>32.004900000000326</c:v>
                </c:pt>
                <c:pt idx="428">
                  <c:v>32.005000000000329</c:v>
                </c:pt>
                <c:pt idx="429">
                  <c:v>32.005100000000333</c:v>
                </c:pt>
                <c:pt idx="430">
                  <c:v>32.005200000000336</c:v>
                </c:pt>
                <c:pt idx="431">
                  <c:v>32.005300000000339</c:v>
                </c:pt>
                <c:pt idx="432">
                  <c:v>32.005400000000343</c:v>
                </c:pt>
                <c:pt idx="433">
                  <c:v>32.005500000000346</c:v>
                </c:pt>
                <c:pt idx="434">
                  <c:v>32.005600000000349</c:v>
                </c:pt>
                <c:pt idx="435">
                  <c:v>32.005700000000353</c:v>
                </c:pt>
                <c:pt idx="436">
                  <c:v>32.005800000000356</c:v>
                </c:pt>
                <c:pt idx="437">
                  <c:v>32.005900000000359</c:v>
                </c:pt>
                <c:pt idx="438">
                  <c:v>32.006000000000363</c:v>
                </c:pt>
                <c:pt idx="439">
                  <c:v>32.006100000000366</c:v>
                </c:pt>
                <c:pt idx="440">
                  <c:v>32.006200000000369</c:v>
                </c:pt>
                <c:pt idx="441">
                  <c:v>32.006300000000373</c:v>
                </c:pt>
                <c:pt idx="442">
                  <c:v>32.006400000000376</c:v>
                </c:pt>
                <c:pt idx="443">
                  <c:v>32.006500000000379</c:v>
                </c:pt>
                <c:pt idx="444">
                  <c:v>32.006600000000383</c:v>
                </c:pt>
                <c:pt idx="445">
                  <c:v>32.006700000000386</c:v>
                </c:pt>
                <c:pt idx="446">
                  <c:v>32.006800000000389</c:v>
                </c:pt>
                <c:pt idx="447">
                  <c:v>32.006900000000392</c:v>
                </c:pt>
                <c:pt idx="448">
                  <c:v>32.007000000000396</c:v>
                </c:pt>
                <c:pt idx="449">
                  <c:v>32.007100000000399</c:v>
                </c:pt>
                <c:pt idx="450">
                  <c:v>32.007200000000402</c:v>
                </c:pt>
                <c:pt idx="451">
                  <c:v>32.007300000000406</c:v>
                </c:pt>
                <c:pt idx="452">
                  <c:v>32.007400000000409</c:v>
                </c:pt>
                <c:pt idx="453">
                  <c:v>32.007500000000412</c:v>
                </c:pt>
                <c:pt idx="454">
                  <c:v>32.007600000000416</c:v>
                </c:pt>
                <c:pt idx="455">
                  <c:v>32.007700000000419</c:v>
                </c:pt>
                <c:pt idx="456">
                  <c:v>32.007800000000422</c:v>
                </c:pt>
                <c:pt idx="457">
                  <c:v>32.007900000000426</c:v>
                </c:pt>
                <c:pt idx="458">
                  <c:v>32.008000000000429</c:v>
                </c:pt>
                <c:pt idx="459">
                  <c:v>32.008100000000432</c:v>
                </c:pt>
                <c:pt idx="460">
                  <c:v>32.008200000000436</c:v>
                </c:pt>
                <c:pt idx="461">
                  <c:v>32.008300000000439</c:v>
                </c:pt>
                <c:pt idx="462">
                  <c:v>32.008400000000442</c:v>
                </c:pt>
                <c:pt idx="463">
                  <c:v>32.008500000000446</c:v>
                </c:pt>
                <c:pt idx="464">
                  <c:v>32.008600000000449</c:v>
                </c:pt>
                <c:pt idx="465">
                  <c:v>32.008700000000452</c:v>
                </c:pt>
                <c:pt idx="466">
                  <c:v>32.008800000000456</c:v>
                </c:pt>
                <c:pt idx="467">
                  <c:v>32.008900000000459</c:v>
                </c:pt>
                <c:pt idx="468">
                  <c:v>32.009000000000462</c:v>
                </c:pt>
                <c:pt idx="469">
                  <c:v>32.009100000000466</c:v>
                </c:pt>
                <c:pt idx="470">
                  <c:v>32.009200000000469</c:v>
                </c:pt>
                <c:pt idx="471">
                  <c:v>32.009300000000472</c:v>
                </c:pt>
                <c:pt idx="472">
                  <c:v>32.009400000000475</c:v>
                </c:pt>
                <c:pt idx="473">
                  <c:v>32.009500000000479</c:v>
                </c:pt>
                <c:pt idx="474">
                  <c:v>32.009600000000482</c:v>
                </c:pt>
                <c:pt idx="475">
                  <c:v>32.009700000000485</c:v>
                </c:pt>
                <c:pt idx="476">
                  <c:v>32.009800000000489</c:v>
                </c:pt>
                <c:pt idx="477">
                  <c:v>32.009900000000492</c:v>
                </c:pt>
                <c:pt idx="478">
                  <c:v>32.010000000000495</c:v>
                </c:pt>
                <c:pt idx="479">
                  <c:v>32.010100000000499</c:v>
                </c:pt>
                <c:pt idx="480">
                  <c:v>32.010200000000502</c:v>
                </c:pt>
                <c:pt idx="481">
                  <c:v>32.010300000000505</c:v>
                </c:pt>
                <c:pt idx="482">
                  <c:v>32.010400000000509</c:v>
                </c:pt>
                <c:pt idx="483">
                  <c:v>32.010500000000512</c:v>
                </c:pt>
                <c:pt idx="484">
                  <c:v>32.010600000000515</c:v>
                </c:pt>
                <c:pt idx="485">
                  <c:v>32.010700000000519</c:v>
                </c:pt>
                <c:pt idx="486">
                  <c:v>32.010800000000522</c:v>
                </c:pt>
                <c:pt idx="487">
                  <c:v>32.010900000000525</c:v>
                </c:pt>
                <c:pt idx="488">
                  <c:v>32.011000000000529</c:v>
                </c:pt>
                <c:pt idx="489">
                  <c:v>32.011100000000532</c:v>
                </c:pt>
                <c:pt idx="490">
                  <c:v>32.011200000000535</c:v>
                </c:pt>
                <c:pt idx="491">
                  <c:v>32.011300000000539</c:v>
                </c:pt>
                <c:pt idx="492">
                  <c:v>32.011400000000542</c:v>
                </c:pt>
                <c:pt idx="493">
                  <c:v>32.011500000000545</c:v>
                </c:pt>
                <c:pt idx="494">
                  <c:v>32.011600000000549</c:v>
                </c:pt>
                <c:pt idx="495">
                  <c:v>32.011700000000552</c:v>
                </c:pt>
                <c:pt idx="496">
                  <c:v>32.011800000000555</c:v>
                </c:pt>
                <c:pt idx="497">
                  <c:v>32.011900000000558</c:v>
                </c:pt>
                <c:pt idx="498">
                  <c:v>32.012000000000562</c:v>
                </c:pt>
                <c:pt idx="499">
                  <c:v>32.012100000000565</c:v>
                </c:pt>
                <c:pt idx="500">
                  <c:v>32.012200000000568</c:v>
                </c:pt>
                <c:pt idx="501">
                  <c:v>32.012300000000572</c:v>
                </c:pt>
                <c:pt idx="502">
                  <c:v>32.012400000000575</c:v>
                </c:pt>
                <c:pt idx="503">
                  <c:v>32.012500000000578</c:v>
                </c:pt>
                <c:pt idx="504">
                  <c:v>32.012600000000582</c:v>
                </c:pt>
                <c:pt idx="505">
                  <c:v>32.012700000000585</c:v>
                </c:pt>
                <c:pt idx="506">
                  <c:v>32.012800000000588</c:v>
                </c:pt>
                <c:pt idx="507">
                  <c:v>32.012900000000592</c:v>
                </c:pt>
                <c:pt idx="508">
                  <c:v>32.013000000000595</c:v>
                </c:pt>
                <c:pt idx="509">
                  <c:v>32.013100000000598</c:v>
                </c:pt>
                <c:pt idx="510">
                  <c:v>32.013200000000602</c:v>
                </c:pt>
                <c:pt idx="511">
                  <c:v>32.013300000000605</c:v>
                </c:pt>
                <c:pt idx="512">
                  <c:v>32.013400000000608</c:v>
                </c:pt>
                <c:pt idx="513">
                  <c:v>32.013500000000612</c:v>
                </c:pt>
                <c:pt idx="514">
                  <c:v>32.013600000000615</c:v>
                </c:pt>
                <c:pt idx="515">
                  <c:v>32.013700000000618</c:v>
                </c:pt>
                <c:pt idx="516">
                  <c:v>32.013800000000622</c:v>
                </c:pt>
                <c:pt idx="517">
                  <c:v>32.013900000000625</c:v>
                </c:pt>
                <c:pt idx="518">
                  <c:v>32.014000000000628</c:v>
                </c:pt>
                <c:pt idx="519">
                  <c:v>32.014100000000631</c:v>
                </c:pt>
                <c:pt idx="520">
                  <c:v>32.014200000000635</c:v>
                </c:pt>
                <c:pt idx="521">
                  <c:v>32.014300000000638</c:v>
                </c:pt>
                <c:pt idx="522">
                  <c:v>32.014400000000641</c:v>
                </c:pt>
                <c:pt idx="523">
                  <c:v>32.014500000000645</c:v>
                </c:pt>
                <c:pt idx="524">
                  <c:v>32.014600000000648</c:v>
                </c:pt>
                <c:pt idx="525">
                  <c:v>32.014700000000651</c:v>
                </c:pt>
                <c:pt idx="526">
                  <c:v>32.014800000000655</c:v>
                </c:pt>
                <c:pt idx="527">
                  <c:v>32.014900000000658</c:v>
                </c:pt>
                <c:pt idx="528">
                  <c:v>32.015000000000661</c:v>
                </c:pt>
                <c:pt idx="529">
                  <c:v>32.015100000000665</c:v>
                </c:pt>
                <c:pt idx="530">
                  <c:v>32.015200000000668</c:v>
                </c:pt>
                <c:pt idx="531">
                  <c:v>32.015300000000671</c:v>
                </c:pt>
                <c:pt idx="532">
                  <c:v>32.015400000000675</c:v>
                </c:pt>
                <c:pt idx="533">
                  <c:v>32.015500000000678</c:v>
                </c:pt>
                <c:pt idx="534">
                  <c:v>32.015600000000681</c:v>
                </c:pt>
                <c:pt idx="535">
                  <c:v>32.015700000000685</c:v>
                </c:pt>
                <c:pt idx="536">
                  <c:v>32.015800000000688</c:v>
                </c:pt>
                <c:pt idx="537">
                  <c:v>32.015900000000691</c:v>
                </c:pt>
                <c:pt idx="538">
                  <c:v>32.016000000000695</c:v>
                </c:pt>
                <c:pt idx="539">
                  <c:v>32.016100000000698</c:v>
                </c:pt>
                <c:pt idx="540">
                  <c:v>32.016200000000701</c:v>
                </c:pt>
                <c:pt idx="541">
                  <c:v>32.016300000000705</c:v>
                </c:pt>
                <c:pt idx="542">
                  <c:v>32.016400000000708</c:v>
                </c:pt>
                <c:pt idx="543">
                  <c:v>32.016500000000711</c:v>
                </c:pt>
                <c:pt idx="544">
                  <c:v>32.016600000000714</c:v>
                </c:pt>
                <c:pt idx="545">
                  <c:v>32.016700000000718</c:v>
                </c:pt>
                <c:pt idx="546">
                  <c:v>32.016800000000721</c:v>
                </c:pt>
                <c:pt idx="547">
                  <c:v>32.016900000000724</c:v>
                </c:pt>
                <c:pt idx="548">
                  <c:v>32.017000000000728</c:v>
                </c:pt>
                <c:pt idx="549">
                  <c:v>32.017100000000731</c:v>
                </c:pt>
                <c:pt idx="550">
                  <c:v>32.017200000000734</c:v>
                </c:pt>
                <c:pt idx="551">
                  <c:v>32.017300000000738</c:v>
                </c:pt>
                <c:pt idx="552">
                  <c:v>32.017400000000741</c:v>
                </c:pt>
                <c:pt idx="553">
                  <c:v>32.017500000000744</c:v>
                </c:pt>
                <c:pt idx="554">
                  <c:v>32.017600000000748</c:v>
                </c:pt>
                <c:pt idx="555">
                  <c:v>32.017700000000751</c:v>
                </c:pt>
                <c:pt idx="556">
                  <c:v>32.017800000000754</c:v>
                </c:pt>
                <c:pt idx="557">
                  <c:v>32.017900000000758</c:v>
                </c:pt>
                <c:pt idx="558">
                  <c:v>32.018000000000761</c:v>
                </c:pt>
                <c:pt idx="559">
                  <c:v>32.018100000000764</c:v>
                </c:pt>
                <c:pt idx="560">
                  <c:v>32.018200000000768</c:v>
                </c:pt>
                <c:pt idx="561">
                  <c:v>32.018300000000771</c:v>
                </c:pt>
                <c:pt idx="562">
                  <c:v>32.018400000000774</c:v>
                </c:pt>
                <c:pt idx="563">
                  <c:v>32.018500000000778</c:v>
                </c:pt>
                <c:pt idx="564">
                  <c:v>32.018600000000781</c:v>
                </c:pt>
                <c:pt idx="565">
                  <c:v>32.018700000000784</c:v>
                </c:pt>
                <c:pt idx="566">
                  <c:v>32.018800000000788</c:v>
                </c:pt>
                <c:pt idx="567">
                  <c:v>32.018900000000791</c:v>
                </c:pt>
                <c:pt idx="568">
                  <c:v>32.019000000000794</c:v>
                </c:pt>
                <c:pt idx="569">
                  <c:v>32.019100000000797</c:v>
                </c:pt>
                <c:pt idx="570">
                  <c:v>32.019200000000801</c:v>
                </c:pt>
                <c:pt idx="571">
                  <c:v>32.019300000000804</c:v>
                </c:pt>
                <c:pt idx="572">
                  <c:v>32.019400000000807</c:v>
                </c:pt>
                <c:pt idx="573">
                  <c:v>32.019500000000811</c:v>
                </c:pt>
                <c:pt idx="574">
                  <c:v>32.019600000000814</c:v>
                </c:pt>
                <c:pt idx="575">
                  <c:v>32.019700000000817</c:v>
                </c:pt>
                <c:pt idx="576">
                  <c:v>32.019800000000821</c:v>
                </c:pt>
                <c:pt idx="577">
                  <c:v>32.019900000000824</c:v>
                </c:pt>
                <c:pt idx="578">
                  <c:v>32.020000000000827</c:v>
                </c:pt>
                <c:pt idx="579">
                  <c:v>32.020100000000831</c:v>
                </c:pt>
                <c:pt idx="580">
                  <c:v>32.020200000000834</c:v>
                </c:pt>
                <c:pt idx="581">
                  <c:v>32.020300000000837</c:v>
                </c:pt>
                <c:pt idx="582">
                  <c:v>32.020400000000841</c:v>
                </c:pt>
                <c:pt idx="583">
                  <c:v>32.020500000000844</c:v>
                </c:pt>
                <c:pt idx="584">
                  <c:v>32.020600000000847</c:v>
                </c:pt>
                <c:pt idx="585">
                  <c:v>32.020700000000851</c:v>
                </c:pt>
                <c:pt idx="586">
                  <c:v>32.020800000000854</c:v>
                </c:pt>
                <c:pt idx="587">
                  <c:v>32.020900000000857</c:v>
                </c:pt>
                <c:pt idx="588">
                  <c:v>32.021000000000861</c:v>
                </c:pt>
                <c:pt idx="589">
                  <c:v>32.021100000000864</c:v>
                </c:pt>
                <c:pt idx="590">
                  <c:v>32.021200000000867</c:v>
                </c:pt>
                <c:pt idx="591">
                  <c:v>32.021300000000871</c:v>
                </c:pt>
                <c:pt idx="592">
                  <c:v>32.021400000000874</c:v>
                </c:pt>
                <c:pt idx="593">
                  <c:v>32.021500000000877</c:v>
                </c:pt>
                <c:pt idx="594">
                  <c:v>32.02160000000088</c:v>
                </c:pt>
                <c:pt idx="595">
                  <c:v>32.021700000000884</c:v>
                </c:pt>
                <c:pt idx="596">
                  <c:v>32.021800000000887</c:v>
                </c:pt>
                <c:pt idx="597">
                  <c:v>32.02190000000089</c:v>
                </c:pt>
                <c:pt idx="598">
                  <c:v>32.022000000000894</c:v>
                </c:pt>
                <c:pt idx="599">
                  <c:v>32.022100000000897</c:v>
                </c:pt>
                <c:pt idx="600">
                  <c:v>32.0222000000009</c:v>
                </c:pt>
                <c:pt idx="601">
                  <c:v>32.022300000000904</c:v>
                </c:pt>
                <c:pt idx="602">
                  <c:v>32.022400000000907</c:v>
                </c:pt>
                <c:pt idx="603">
                  <c:v>32.02250000000091</c:v>
                </c:pt>
                <c:pt idx="604">
                  <c:v>32.022600000000914</c:v>
                </c:pt>
                <c:pt idx="605">
                  <c:v>32.022700000000917</c:v>
                </c:pt>
                <c:pt idx="606">
                  <c:v>32.02280000000092</c:v>
                </c:pt>
                <c:pt idx="607">
                  <c:v>32.022900000000924</c:v>
                </c:pt>
                <c:pt idx="608">
                  <c:v>32.023000000000927</c:v>
                </c:pt>
                <c:pt idx="609">
                  <c:v>32.02310000000093</c:v>
                </c:pt>
                <c:pt idx="610">
                  <c:v>32.023200000000934</c:v>
                </c:pt>
                <c:pt idx="611">
                  <c:v>32.023300000000937</c:v>
                </c:pt>
                <c:pt idx="612">
                  <c:v>32.02340000000094</c:v>
                </c:pt>
                <c:pt idx="613">
                  <c:v>32.023500000000944</c:v>
                </c:pt>
                <c:pt idx="614">
                  <c:v>32.023600000000947</c:v>
                </c:pt>
                <c:pt idx="615">
                  <c:v>32.02370000000095</c:v>
                </c:pt>
                <c:pt idx="616">
                  <c:v>32.023800000000954</c:v>
                </c:pt>
                <c:pt idx="617">
                  <c:v>32.023900000000957</c:v>
                </c:pt>
                <c:pt idx="618">
                  <c:v>32.02400000000096</c:v>
                </c:pt>
                <c:pt idx="619">
                  <c:v>32.024100000000963</c:v>
                </c:pt>
                <c:pt idx="620">
                  <c:v>32.024200000000967</c:v>
                </c:pt>
                <c:pt idx="621">
                  <c:v>32.02430000000097</c:v>
                </c:pt>
                <c:pt idx="622">
                  <c:v>32.024400000000973</c:v>
                </c:pt>
                <c:pt idx="623">
                  <c:v>32.024500000000977</c:v>
                </c:pt>
                <c:pt idx="624">
                  <c:v>32.02460000000098</c:v>
                </c:pt>
                <c:pt idx="625">
                  <c:v>32.024700000000983</c:v>
                </c:pt>
                <c:pt idx="626">
                  <c:v>32.024800000000987</c:v>
                </c:pt>
                <c:pt idx="627">
                  <c:v>32.02490000000099</c:v>
                </c:pt>
                <c:pt idx="628">
                  <c:v>32.025000000000993</c:v>
                </c:pt>
                <c:pt idx="629">
                  <c:v>32.025100000000997</c:v>
                </c:pt>
                <c:pt idx="630">
                  <c:v>32.025200000001</c:v>
                </c:pt>
                <c:pt idx="631">
                  <c:v>32.025300000001003</c:v>
                </c:pt>
                <c:pt idx="632">
                  <c:v>32.025400000001007</c:v>
                </c:pt>
                <c:pt idx="633">
                  <c:v>32.02550000000101</c:v>
                </c:pt>
                <c:pt idx="634">
                  <c:v>32.025600000001013</c:v>
                </c:pt>
                <c:pt idx="635">
                  <c:v>32.025700000001017</c:v>
                </c:pt>
                <c:pt idx="636">
                  <c:v>32.02580000000102</c:v>
                </c:pt>
                <c:pt idx="637">
                  <c:v>32.025900000001023</c:v>
                </c:pt>
                <c:pt idx="638">
                  <c:v>32.026000000001027</c:v>
                </c:pt>
                <c:pt idx="639">
                  <c:v>32.02610000000103</c:v>
                </c:pt>
                <c:pt idx="640">
                  <c:v>32.026200000001033</c:v>
                </c:pt>
                <c:pt idx="641">
                  <c:v>32.026300000001036</c:v>
                </c:pt>
                <c:pt idx="642">
                  <c:v>32.02640000000104</c:v>
                </c:pt>
                <c:pt idx="643">
                  <c:v>32.026500000001043</c:v>
                </c:pt>
                <c:pt idx="644">
                  <c:v>32.026600000001046</c:v>
                </c:pt>
                <c:pt idx="645">
                  <c:v>32.02670000000105</c:v>
                </c:pt>
                <c:pt idx="646">
                  <c:v>32.026800000001053</c:v>
                </c:pt>
                <c:pt idx="647">
                  <c:v>32.026900000001056</c:v>
                </c:pt>
                <c:pt idx="648">
                  <c:v>32.02700000000106</c:v>
                </c:pt>
                <c:pt idx="649">
                  <c:v>32.027100000001063</c:v>
                </c:pt>
                <c:pt idx="650">
                  <c:v>32.027200000001066</c:v>
                </c:pt>
                <c:pt idx="651">
                  <c:v>32.02730000000107</c:v>
                </c:pt>
                <c:pt idx="652">
                  <c:v>32.027400000001073</c:v>
                </c:pt>
                <c:pt idx="653">
                  <c:v>32.027500000001076</c:v>
                </c:pt>
                <c:pt idx="654">
                  <c:v>32.02760000000108</c:v>
                </c:pt>
                <c:pt idx="655">
                  <c:v>32.027700000001083</c:v>
                </c:pt>
                <c:pt idx="656">
                  <c:v>32.027800000001086</c:v>
                </c:pt>
                <c:pt idx="657">
                  <c:v>32.02790000000109</c:v>
                </c:pt>
                <c:pt idx="658">
                  <c:v>32.028000000001093</c:v>
                </c:pt>
                <c:pt idx="659">
                  <c:v>32.028100000001096</c:v>
                </c:pt>
                <c:pt idx="660">
                  <c:v>32.0282000000011</c:v>
                </c:pt>
                <c:pt idx="661">
                  <c:v>32.028300000001103</c:v>
                </c:pt>
                <c:pt idx="662">
                  <c:v>32.028400000001106</c:v>
                </c:pt>
                <c:pt idx="663">
                  <c:v>32.02850000000111</c:v>
                </c:pt>
                <c:pt idx="664">
                  <c:v>32.028600000001113</c:v>
                </c:pt>
                <c:pt idx="665">
                  <c:v>32.028700000001116</c:v>
                </c:pt>
                <c:pt idx="666">
                  <c:v>32.028800000001119</c:v>
                </c:pt>
                <c:pt idx="667">
                  <c:v>32.028900000001123</c:v>
                </c:pt>
                <c:pt idx="668">
                  <c:v>32.029000000001126</c:v>
                </c:pt>
                <c:pt idx="669">
                  <c:v>32.029100000001129</c:v>
                </c:pt>
                <c:pt idx="670">
                  <c:v>32.029200000001133</c:v>
                </c:pt>
                <c:pt idx="671">
                  <c:v>32.029300000001136</c:v>
                </c:pt>
                <c:pt idx="672">
                  <c:v>32.029400000001139</c:v>
                </c:pt>
                <c:pt idx="673">
                  <c:v>32.029500000001143</c:v>
                </c:pt>
                <c:pt idx="674">
                  <c:v>32.029600000001146</c:v>
                </c:pt>
                <c:pt idx="675">
                  <c:v>32.029700000001149</c:v>
                </c:pt>
                <c:pt idx="676">
                  <c:v>32.029800000001153</c:v>
                </c:pt>
                <c:pt idx="677">
                  <c:v>32.029900000001156</c:v>
                </c:pt>
                <c:pt idx="678">
                  <c:v>32.030000000001159</c:v>
                </c:pt>
                <c:pt idx="679">
                  <c:v>32.030100000001163</c:v>
                </c:pt>
                <c:pt idx="680">
                  <c:v>32.030200000001166</c:v>
                </c:pt>
                <c:pt idx="681">
                  <c:v>32.030300000001169</c:v>
                </c:pt>
                <c:pt idx="682">
                  <c:v>32.030400000001173</c:v>
                </c:pt>
                <c:pt idx="683">
                  <c:v>32.030500000001176</c:v>
                </c:pt>
                <c:pt idx="684">
                  <c:v>32.030600000001179</c:v>
                </c:pt>
                <c:pt idx="685">
                  <c:v>32.030700000001183</c:v>
                </c:pt>
                <c:pt idx="686">
                  <c:v>32.030800000001186</c:v>
                </c:pt>
                <c:pt idx="687">
                  <c:v>32.030900000001189</c:v>
                </c:pt>
                <c:pt idx="688">
                  <c:v>32.031000000001193</c:v>
                </c:pt>
                <c:pt idx="689">
                  <c:v>32.031100000001196</c:v>
                </c:pt>
                <c:pt idx="690">
                  <c:v>32.031200000001199</c:v>
                </c:pt>
                <c:pt idx="691">
                  <c:v>32.031300000001202</c:v>
                </c:pt>
                <c:pt idx="692">
                  <c:v>32.031400000001206</c:v>
                </c:pt>
                <c:pt idx="693">
                  <c:v>32.031500000001209</c:v>
                </c:pt>
                <c:pt idx="694">
                  <c:v>32.031600000001212</c:v>
                </c:pt>
                <c:pt idx="695">
                  <c:v>32.031700000001216</c:v>
                </c:pt>
                <c:pt idx="696">
                  <c:v>32.031800000001219</c:v>
                </c:pt>
                <c:pt idx="697">
                  <c:v>32.031900000001222</c:v>
                </c:pt>
                <c:pt idx="698">
                  <c:v>32.032000000001226</c:v>
                </c:pt>
                <c:pt idx="699">
                  <c:v>32.032100000001229</c:v>
                </c:pt>
                <c:pt idx="700">
                  <c:v>32.032200000001232</c:v>
                </c:pt>
                <c:pt idx="701">
                  <c:v>32.032300000001236</c:v>
                </c:pt>
                <c:pt idx="702">
                  <c:v>32.032400000001239</c:v>
                </c:pt>
                <c:pt idx="703">
                  <c:v>32.032500000001242</c:v>
                </c:pt>
                <c:pt idx="704">
                  <c:v>32.032600000001246</c:v>
                </c:pt>
                <c:pt idx="705">
                  <c:v>32.032700000001249</c:v>
                </c:pt>
                <c:pt idx="706">
                  <c:v>32.032800000001252</c:v>
                </c:pt>
                <c:pt idx="707">
                  <c:v>32.032900000001256</c:v>
                </c:pt>
                <c:pt idx="708">
                  <c:v>32.033000000001259</c:v>
                </c:pt>
                <c:pt idx="709">
                  <c:v>32.033100000001262</c:v>
                </c:pt>
                <c:pt idx="710">
                  <c:v>32.033200000001266</c:v>
                </c:pt>
                <c:pt idx="711">
                  <c:v>32.033300000001269</c:v>
                </c:pt>
                <c:pt idx="712">
                  <c:v>32.033400000001272</c:v>
                </c:pt>
                <c:pt idx="713">
                  <c:v>32.033500000001276</c:v>
                </c:pt>
                <c:pt idx="714">
                  <c:v>32.033600000001279</c:v>
                </c:pt>
                <c:pt idx="715">
                  <c:v>32.033700000001282</c:v>
                </c:pt>
                <c:pt idx="716">
                  <c:v>32.033800000001285</c:v>
                </c:pt>
                <c:pt idx="717">
                  <c:v>32.033900000001289</c:v>
                </c:pt>
                <c:pt idx="718">
                  <c:v>32.034000000001292</c:v>
                </c:pt>
                <c:pt idx="719">
                  <c:v>32.034100000001295</c:v>
                </c:pt>
                <c:pt idx="720">
                  <c:v>32.034200000001299</c:v>
                </c:pt>
                <c:pt idx="721">
                  <c:v>32.034300000001302</c:v>
                </c:pt>
                <c:pt idx="722">
                  <c:v>32.034400000001305</c:v>
                </c:pt>
                <c:pt idx="723">
                  <c:v>32.034500000001309</c:v>
                </c:pt>
                <c:pt idx="724">
                  <c:v>32.034600000001312</c:v>
                </c:pt>
                <c:pt idx="725">
                  <c:v>32.034700000001315</c:v>
                </c:pt>
                <c:pt idx="726">
                  <c:v>32.034800000001319</c:v>
                </c:pt>
                <c:pt idx="727">
                  <c:v>32.034900000001322</c:v>
                </c:pt>
                <c:pt idx="728">
                  <c:v>32.035000000001325</c:v>
                </c:pt>
                <c:pt idx="729">
                  <c:v>32.035100000001329</c:v>
                </c:pt>
                <c:pt idx="730">
                  <c:v>32.035200000001332</c:v>
                </c:pt>
                <c:pt idx="731">
                  <c:v>32.035300000001335</c:v>
                </c:pt>
                <c:pt idx="732">
                  <c:v>32.035400000001339</c:v>
                </c:pt>
                <c:pt idx="733">
                  <c:v>32.035500000001342</c:v>
                </c:pt>
                <c:pt idx="734">
                  <c:v>32.035600000001345</c:v>
                </c:pt>
                <c:pt idx="735">
                  <c:v>32.035700000001349</c:v>
                </c:pt>
                <c:pt idx="736">
                  <c:v>32.035800000001352</c:v>
                </c:pt>
                <c:pt idx="737">
                  <c:v>32.035900000001355</c:v>
                </c:pt>
                <c:pt idx="738">
                  <c:v>32.036000000001359</c:v>
                </c:pt>
                <c:pt idx="739">
                  <c:v>32.036100000001362</c:v>
                </c:pt>
                <c:pt idx="740">
                  <c:v>32.036200000001365</c:v>
                </c:pt>
                <c:pt idx="741">
                  <c:v>32.036300000001368</c:v>
                </c:pt>
                <c:pt idx="742">
                  <c:v>32.036400000001372</c:v>
                </c:pt>
                <c:pt idx="743">
                  <c:v>32.036500000001375</c:v>
                </c:pt>
                <c:pt idx="744">
                  <c:v>32.036600000001378</c:v>
                </c:pt>
                <c:pt idx="745">
                  <c:v>32.036700000001382</c:v>
                </c:pt>
                <c:pt idx="746">
                  <c:v>32.036800000001385</c:v>
                </c:pt>
                <c:pt idx="747">
                  <c:v>32.036900000001388</c:v>
                </c:pt>
                <c:pt idx="748">
                  <c:v>32.037000000001392</c:v>
                </c:pt>
                <c:pt idx="749">
                  <c:v>32.037100000001395</c:v>
                </c:pt>
                <c:pt idx="750">
                  <c:v>32.037200000001398</c:v>
                </c:pt>
                <c:pt idx="751">
                  <c:v>32.037300000001402</c:v>
                </c:pt>
                <c:pt idx="752">
                  <c:v>32.037400000001405</c:v>
                </c:pt>
                <c:pt idx="753">
                  <c:v>32.037500000001408</c:v>
                </c:pt>
                <c:pt idx="754">
                  <c:v>32.037600000001412</c:v>
                </c:pt>
                <c:pt idx="755">
                  <c:v>32.037700000001415</c:v>
                </c:pt>
                <c:pt idx="756">
                  <c:v>32.037800000001418</c:v>
                </c:pt>
                <c:pt idx="757">
                  <c:v>32.037900000001422</c:v>
                </c:pt>
                <c:pt idx="758">
                  <c:v>32.038000000001425</c:v>
                </c:pt>
                <c:pt idx="759">
                  <c:v>32.038100000001428</c:v>
                </c:pt>
                <c:pt idx="760">
                  <c:v>32.038200000001432</c:v>
                </c:pt>
                <c:pt idx="761">
                  <c:v>32.038300000001435</c:v>
                </c:pt>
                <c:pt idx="762">
                  <c:v>32.038400000001438</c:v>
                </c:pt>
                <c:pt idx="763">
                  <c:v>32.038500000001441</c:v>
                </c:pt>
                <c:pt idx="764">
                  <c:v>32.038600000001445</c:v>
                </c:pt>
                <c:pt idx="765">
                  <c:v>32.038700000001448</c:v>
                </c:pt>
                <c:pt idx="766">
                  <c:v>32.038800000001451</c:v>
                </c:pt>
                <c:pt idx="767">
                  <c:v>32.038900000001455</c:v>
                </c:pt>
                <c:pt idx="768">
                  <c:v>32.039000000001458</c:v>
                </c:pt>
                <c:pt idx="769">
                  <c:v>32.039100000001461</c:v>
                </c:pt>
                <c:pt idx="770">
                  <c:v>32.039200000001465</c:v>
                </c:pt>
                <c:pt idx="771">
                  <c:v>32.039300000001468</c:v>
                </c:pt>
                <c:pt idx="772">
                  <c:v>32.039400000001471</c:v>
                </c:pt>
                <c:pt idx="773">
                  <c:v>32.039500000001475</c:v>
                </c:pt>
                <c:pt idx="774">
                  <c:v>32.039600000001478</c:v>
                </c:pt>
                <c:pt idx="775">
                  <c:v>32.039700000001481</c:v>
                </c:pt>
                <c:pt idx="776">
                  <c:v>32.039800000001485</c:v>
                </c:pt>
                <c:pt idx="777">
                  <c:v>32.039900000001488</c:v>
                </c:pt>
                <c:pt idx="778">
                  <c:v>32.040000000001491</c:v>
                </c:pt>
                <c:pt idx="779">
                  <c:v>32.040100000001495</c:v>
                </c:pt>
                <c:pt idx="780">
                  <c:v>32.040200000001498</c:v>
                </c:pt>
                <c:pt idx="781">
                  <c:v>32.040300000001501</c:v>
                </c:pt>
                <c:pt idx="782">
                  <c:v>32.040400000001505</c:v>
                </c:pt>
                <c:pt idx="783">
                  <c:v>32.040500000001508</c:v>
                </c:pt>
                <c:pt idx="784">
                  <c:v>32.040600000001511</c:v>
                </c:pt>
                <c:pt idx="785">
                  <c:v>32.040700000001515</c:v>
                </c:pt>
                <c:pt idx="786">
                  <c:v>32.040800000001518</c:v>
                </c:pt>
                <c:pt idx="787">
                  <c:v>32.040900000001521</c:v>
                </c:pt>
                <c:pt idx="788">
                  <c:v>32.041000000001524</c:v>
                </c:pt>
                <c:pt idx="789">
                  <c:v>32.041100000001528</c:v>
                </c:pt>
                <c:pt idx="790">
                  <c:v>32.041200000001531</c:v>
                </c:pt>
                <c:pt idx="791">
                  <c:v>32.041300000001534</c:v>
                </c:pt>
                <c:pt idx="792">
                  <c:v>32.041400000001538</c:v>
                </c:pt>
                <c:pt idx="793">
                  <c:v>32.041500000001541</c:v>
                </c:pt>
                <c:pt idx="794">
                  <c:v>32.041600000001544</c:v>
                </c:pt>
                <c:pt idx="795">
                  <c:v>32.041700000001548</c:v>
                </c:pt>
                <c:pt idx="796">
                  <c:v>32.041800000001551</c:v>
                </c:pt>
                <c:pt idx="797">
                  <c:v>32.041900000001554</c:v>
                </c:pt>
                <c:pt idx="798">
                  <c:v>32.042000000001558</c:v>
                </c:pt>
                <c:pt idx="799">
                  <c:v>32.042100000001561</c:v>
                </c:pt>
                <c:pt idx="800">
                  <c:v>32.042200000001564</c:v>
                </c:pt>
                <c:pt idx="801">
                  <c:v>32.042300000001568</c:v>
                </c:pt>
                <c:pt idx="802">
                  <c:v>32.042400000001571</c:v>
                </c:pt>
                <c:pt idx="803">
                  <c:v>32.042500000001574</c:v>
                </c:pt>
                <c:pt idx="804">
                  <c:v>32.042600000001578</c:v>
                </c:pt>
                <c:pt idx="805">
                  <c:v>32.042700000001581</c:v>
                </c:pt>
                <c:pt idx="806">
                  <c:v>32.042800000001584</c:v>
                </c:pt>
                <c:pt idx="807">
                  <c:v>32.042900000001588</c:v>
                </c:pt>
                <c:pt idx="808">
                  <c:v>32.043000000001591</c:v>
                </c:pt>
                <c:pt idx="809">
                  <c:v>32.043100000001594</c:v>
                </c:pt>
                <c:pt idx="810">
                  <c:v>32.043200000001598</c:v>
                </c:pt>
                <c:pt idx="811">
                  <c:v>32.043300000001601</c:v>
                </c:pt>
                <c:pt idx="812">
                  <c:v>32.043400000001604</c:v>
                </c:pt>
                <c:pt idx="813">
                  <c:v>32.043500000001607</c:v>
                </c:pt>
                <c:pt idx="814">
                  <c:v>32.043600000001611</c:v>
                </c:pt>
                <c:pt idx="815">
                  <c:v>32.043700000001614</c:v>
                </c:pt>
                <c:pt idx="816">
                  <c:v>32.043800000001617</c:v>
                </c:pt>
                <c:pt idx="817">
                  <c:v>32.043900000001621</c:v>
                </c:pt>
                <c:pt idx="818">
                  <c:v>32.044000000001624</c:v>
                </c:pt>
                <c:pt idx="819">
                  <c:v>32.044100000001627</c:v>
                </c:pt>
                <c:pt idx="820">
                  <c:v>32.044200000001631</c:v>
                </c:pt>
                <c:pt idx="821">
                  <c:v>32.044300000001634</c:v>
                </c:pt>
                <c:pt idx="822">
                  <c:v>32.044400000001637</c:v>
                </c:pt>
                <c:pt idx="823">
                  <c:v>32.044500000001641</c:v>
                </c:pt>
                <c:pt idx="824">
                  <c:v>32.044600000001644</c:v>
                </c:pt>
                <c:pt idx="825">
                  <c:v>32.044700000001647</c:v>
                </c:pt>
                <c:pt idx="826">
                  <c:v>32.044800000001651</c:v>
                </c:pt>
                <c:pt idx="827">
                  <c:v>32.044900000001654</c:v>
                </c:pt>
                <c:pt idx="828">
                  <c:v>32.045000000001657</c:v>
                </c:pt>
                <c:pt idx="829">
                  <c:v>32.045100000001661</c:v>
                </c:pt>
                <c:pt idx="830">
                  <c:v>32.045200000001664</c:v>
                </c:pt>
                <c:pt idx="831">
                  <c:v>32.045300000001667</c:v>
                </c:pt>
                <c:pt idx="832">
                  <c:v>32.045400000001671</c:v>
                </c:pt>
                <c:pt idx="833">
                  <c:v>32.045500000001674</c:v>
                </c:pt>
                <c:pt idx="834">
                  <c:v>32.045600000001677</c:v>
                </c:pt>
                <c:pt idx="835">
                  <c:v>32.045700000001681</c:v>
                </c:pt>
                <c:pt idx="836">
                  <c:v>32.045800000001684</c:v>
                </c:pt>
                <c:pt idx="837">
                  <c:v>32.045900000001687</c:v>
                </c:pt>
                <c:pt idx="838">
                  <c:v>32.04600000000169</c:v>
                </c:pt>
                <c:pt idx="839">
                  <c:v>32.046100000001694</c:v>
                </c:pt>
                <c:pt idx="840">
                  <c:v>32.046200000001697</c:v>
                </c:pt>
                <c:pt idx="841">
                  <c:v>32.0463000000017</c:v>
                </c:pt>
                <c:pt idx="842">
                  <c:v>32.046400000001704</c:v>
                </c:pt>
                <c:pt idx="843">
                  <c:v>32.046500000001707</c:v>
                </c:pt>
                <c:pt idx="844">
                  <c:v>32.04660000000171</c:v>
                </c:pt>
                <c:pt idx="845">
                  <c:v>32.046700000001714</c:v>
                </c:pt>
                <c:pt idx="846">
                  <c:v>32.046800000001717</c:v>
                </c:pt>
                <c:pt idx="847">
                  <c:v>32.04690000000172</c:v>
                </c:pt>
                <c:pt idx="848">
                  <c:v>32.047000000001724</c:v>
                </c:pt>
                <c:pt idx="849">
                  <c:v>32.047100000001727</c:v>
                </c:pt>
                <c:pt idx="850">
                  <c:v>32.04720000000173</c:v>
                </c:pt>
                <c:pt idx="851">
                  <c:v>32.047300000001734</c:v>
                </c:pt>
                <c:pt idx="852">
                  <c:v>32.047400000001737</c:v>
                </c:pt>
                <c:pt idx="853">
                  <c:v>32.04750000000174</c:v>
                </c:pt>
                <c:pt idx="854">
                  <c:v>32.047600000001744</c:v>
                </c:pt>
                <c:pt idx="855">
                  <c:v>32.047700000001747</c:v>
                </c:pt>
                <c:pt idx="856">
                  <c:v>32.04780000000175</c:v>
                </c:pt>
                <c:pt idx="857">
                  <c:v>32.047900000001754</c:v>
                </c:pt>
                <c:pt idx="858">
                  <c:v>32.048000000001757</c:v>
                </c:pt>
                <c:pt idx="859">
                  <c:v>32.04810000000176</c:v>
                </c:pt>
                <c:pt idx="860">
                  <c:v>32.048200000001763</c:v>
                </c:pt>
                <c:pt idx="861">
                  <c:v>32.048300000001767</c:v>
                </c:pt>
                <c:pt idx="862">
                  <c:v>32.04840000000177</c:v>
                </c:pt>
                <c:pt idx="863">
                  <c:v>32.048500000001773</c:v>
                </c:pt>
                <c:pt idx="864">
                  <c:v>32.048600000001777</c:v>
                </c:pt>
                <c:pt idx="865">
                  <c:v>32.04870000000178</c:v>
                </c:pt>
                <c:pt idx="866">
                  <c:v>32.048800000001783</c:v>
                </c:pt>
                <c:pt idx="867">
                  <c:v>32.048900000001787</c:v>
                </c:pt>
                <c:pt idx="868">
                  <c:v>32.04900000000179</c:v>
                </c:pt>
                <c:pt idx="869">
                  <c:v>32.049100000001793</c:v>
                </c:pt>
                <c:pt idx="870">
                  <c:v>32.049200000001797</c:v>
                </c:pt>
                <c:pt idx="871">
                  <c:v>32.0493000000018</c:v>
                </c:pt>
                <c:pt idx="872">
                  <c:v>32.049400000001803</c:v>
                </c:pt>
                <c:pt idx="873">
                  <c:v>32.049500000001807</c:v>
                </c:pt>
                <c:pt idx="874">
                  <c:v>32.04960000000181</c:v>
                </c:pt>
                <c:pt idx="875">
                  <c:v>32.049700000001813</c:v>
                </c:pt>
                <c:pt idx="876">
                  <c:v>32.049800000001817</c:v>
                </c:pt>
                <c:pt idx="877">
                  <c:v>32.04990000000182</c:v>
                </c:pt>
                <c:pt idx="878">
                  <c:v>32.050000000001823</c:v>
                </c:pt>
                <c:pt idx="879">
                  <c:v>32.050100000001827</c:v>
                </c:pt>
                <c:pt idx="880">
                  <c:v>32.05020000000183</c:v>
                </c:pt>
                <c:pt idx="881">
                  <c:v>32.050300000001833</c:v>
                </c:pt>
                <c:pt idx="882">
                  <c:v>32.050400000001837</c:v>
                </c:pt>
                <c:pt idx="883">
                  <c:v>32.05050000000184</c:v>
                </c:pt>
                <c:pt idx="884">
                  <c:v>32.050600000001843</c:v>
                </c:pt>
                <c:pt idx="885">
                  <c:v>32.050700000001846</c:v>
                </c:pt>
                <c:pt idx="886">
                  <c:v>32.05080000000185</c:v>
                </c:pt>
                <c:pt idx="887">
                  <c:v>32.050900000001853</c:v>
                </c:pt>
                <c:pt idx="888">
                  <c:v>32.051000000001856</c:v>
                </c:pt>
                <c:pt idx="889">
                  <c:v>32.05110000000186</c:v>
                </c:pt>
                <c:pt idx="890">
                  <c:v>32.051200000001863</c:v>
                </c:pt>
                <c:pt idx="891">
                  <c:v>32.051300000001866</c:v>
                </c:pt>
                <c:pt idx="892">
                  <c:v>32.05140000000187</c:v>
                </c:pt>
                <c:pt idx="893">
                  <c:v>32.051500000001873</c:v>
                </c:pt>
                <c:pt idx="894">
                  <c:v>32.051600000001876</c:v>
                </c:pt>
                <c:pt idx="895">
                  <c:v>32.05170000000188</c:v>
                </c:pt>
                <c:pt idx="896">
                  <c:v>32.051800000001883</c:v>
                </c:pt>
                <c:pt idx="897">
                  <c:v>32.051900000001886</c:v>
                </c:pt>
                <c:pt idx="898">
                  <c:v>32.05200000000189</c:v>
                </c:pt>
                <c:pt idx="899">
                  <c:v>32.052100000001893</c:v>
                </c:pt>
                <c:pt idx="900">
                  <c:v>32.052200000001896</c:v>
                </c:pt>
                <c:pt idx="901">
                  <c:v>32.0523000000019</c:v>
                </c:pt>
                <c:pt idx="902">
                  <c:v>32.052400000001903</c:v>
                </c:pt>
                <c:pt idx="903">
                  <c:v>32.052500000001906</c:v>
                </c:pt>
                <c:pt idx="904">
                  <c:v>32.05260000000191</c:v>
                </c:pt>
                <c:pt idx="905">
                  <c:v>32.052700000001913</c:v>
                </c:pt>
                <c:pt idx="906">
                  <c:v>32.052800000001916</c:v>
                </c:pt>
                <c:pt idx="907">
                  <c:v>32.05290000000192</c:v>
                </c:pt>
                <c:pt idx="908">
                  <c:v>32.053000000001923</c:v>
                </c:pt>
                <c:pt idx="909">
                  <c:v>32.053100000001926</c:v>
                </c:pt>
                <c:pt idx="910">
                  <c:v>32.053200000001929</c:v>
                </c:pt>
                <c:pt idx="911">
                  <c:v>32.053300000001933</c:v>
                </c:pt>
                <c:pt idx="912">
                  <c:v>32.053400000001936</c:v>
                </c:pt>
                <c:pt idx="913">
                  <c:v>32.053500000001939</c:v>
                </c:pt>
                <c:pt idx="914">
                  <c:v>32.053600000001943</c:v>
                </c:pt>
                <c:pt idx="915">
                  <c:v>32.053700000001946</c:v>
                </c:pt>
                <c:pt idx="916">
                  <c:v>32.053800000001949</c:v>
                </c:pt>
                <c:pt idx="917">
                  <c:v>32.053900000001953</c:v>
                </c:pt>
                <c:pt idx="918">
                  <c:v>32.054000000001956</c:v>
                </c:pt>
                <c:pt idx="919">
                  <c:v>32.054100000001959</c:v>
                </c:pt>
                <c:pt idx="920">
                  <c:v>32.054200000001963</c:v>
                </c:pt>
                <c:pt idx="921">
                  <c:v>32.054300000001966</c:v>
                </c:pt>
                <c:pt idx="922">
                  <c:v>32.054400000001969</c:v>
                </c:pt>
                <c:pt idx="923">
                  <c:v>32.054500000001973</c:v>
                </c:pt>
                <c:pt idx="924">
                  <c:v>32.054600000001976</c:v>
                </c:pt>
                <c:pt idx="925">
                  <c:v>32.054700000001979</c:v>
                </c:pt>
                <c:pt idx="926">
                  <c:v>32.054800000001983</c:v>
                </c:pt>
                <c:pt idx="927">
                  <c:v>32.054900000001986</c:v>
                </c:pt>
                <c:pt idx="928">
                  <c:v>32.055000000001989</c:v>
                </c:pt>
                <c:pt idx="929">
                  <c:v>32.055100000001993</c:v>
                </c:pt>
                <c:pt idx="930">
                  <c:v>32.055200000001996</c:v>
                </c:pt>
                <c:pt idx="931">
                  <c:v>32.055300000001999</c:v>
                </c:pt>
                <c:pt idx="932">
                  <c:v>32.055400000002003</c:v>
                </c:pt>
                <c:pt idx="933">
                  <c:v>32.055500000002006</c:v>
                </c:pt>
                <c:pt idx="934">
                  <c:v>32.055600000002009</c:v>
                </c:pt>
                <c:pt idx="935">
                  <c:v>32.055700000002012</c:v>
                </c:pt>
                <c:pt idx="936">
                  <c:v>32.055800000002016</c:v>
                </c:pt>
                <c:pt idx="937">
                  <c:v>32.055900000002019</c:v>
                </c:pt>
                <c:pt idx="938">
                  <c:v>32.056000000002022</c:v>
                </c:pt>
                <c:pt idx="939">
                  <c:v>32.056100000002026</c:v>
                </c:pt>
                <c:pt idx="940">
                  <c:v>32.056200000002029</c:v>
                </c:pt>
                <c:pt idx="941">
                  <c:v>32.056300000002032</c:v>
                </c:pt>
                <c:pt idx="942">
                  <c:v>32.056400000002036</c:v>
                </c:pt>
                <c:pt idx="943">
                  <c:v>32.056500000002039</c:v>
                </c:pt>
                <c:pt idx="944">
                  <c:v>32.056600000002042</c:v>
                </c:pt>
                <c:pt idx="945">
                  <c:v>32.056700000002046</c:v>
                </c:pt>
                <c:pt idx="946">
                  <c:v>32.056800000002049</c:v>
                </c:pt>
                <c:pt idx="947">
                  <c:v>32.056900000002052</c:v>
                </c:pt>
                <c:pt idx="948">
                  <c:v>32.057000000002056</c:v>
                </c:pt>
                <c:pt idx="949">
                  <c:v>32.057100000002059</c:v>
                </c:pt>
                <c:pt idx="950">
                  <c:v>32.057200000002062</c:v>
                </c:pt>
                <c:pt idx="951">
                  <c:v>32.057300000002066</c:v>
                </c:pt>
                <c:pt idx="952">
                  <c:v>32.057400000002069</c:v>
                </c:pt>
                <c:pt idx="953">
                  <c:v>32.057500000002072</c:v>
                </c:pt>
                <c:pt idx="954">
                  <c:v>32.057600000002076</c:v>
                </c:pt>
                <c:pt idx="955">
                  <c:v>32.057700000002079</c:v>
                </c:pt>
                <c:pt idx="956">
                  <c:v>32.057800000002082</c:v>
                </c:pt>
                <c:pt idx="957">
                  <c:v>32.057900000002086</c:v>
                </c:pt>
                <c:pt idx="958">
                  <c:v>32.058000000002089</c:v>
                </c:pt>
                <c:pt idx="959">
                  <c:v>32.058100000002092</c:v>
                </c:pt>
                <c:pt idx="960">
                  <c:v>32.058200000002095</c:v>
                </c:pt>
                <c:pt idx="961">
                  <c:v>32.058300000002099</c:v>
                </c:pt>
                <c:pt idx="962">
                  <c:v>32.058400000002102</c:v>
                </c:pt>
                <c:pt idx="963">
                  <c:v>32.058500000002105</c:v>
                </c:pt>
                <c:pt idx="964">
                  <c:v>32.058600000002109</c:v>
                </c:pt>
                <c:pt idx="965">
                  <c:v>32.058700000002112</c:v>
                </c:pt>
                <c:pt idx="966">
                  <c:v>32.058800000002115</c:v>
                </c:pt>
                <c:pt idx="967">
                  <c:v>32.058900000002119</c:v>
                </c:pt>
                <c:pt idx="968">
                  <c:v>32.059000000002122</c:v>
                </c:pt>
                <c:pt idx="969">
                  <c:v>32.059100000002125</c:v>
                </c:pt>
                <c:pt idx="970">
                  <c:v>32.059200000002129</c:v>
                </c:pt>
                <c:pt idx="971">
                  <c:v>32.059300000002132</c:v>
                </c:pt>
                <c:pt idx="972">
                  <c:v>32.059400000002135</c:v>
                </c:pt>
                <c:pt idx="973">
                  <c:v>32.059500000002139</c:v>
                </c:pt>
                <c:pt idx="974">
                  <c:v>32.059600000002142</c:v>
                </c:pt>
                <c:pt idx="975">
                  <c:v>32.059700000002145</c:v>
                </c:pt>
                <c:pt idx="976">
                  <c:v>32.059800000002149</c:v>
                </c:pt>
                <c:pt idx="977">
                  <c:v>32.059900000002152</c:v>
                </c:pt>
                <c:pt idx="978">
                  <c:v>32.060000000002155</c:v>
                </c:pt>
                <c:pt idx="979">
                  <c:v>32.060100000002159</c:v>
                </c:pt>
                <c:pt idx="980">
                  <c:v>32.060200000002162</c:v>
                </c:pt>
                <c:pt idx="981">
                  <c:v>32.060300000002165</c:v>
                </c:pt>
                <c:pt idx="982">
                  <c:v>32.060400000002168</c:v>
                </c:pt>
                <c:pt idx="983">
                  <c:v>32.060500000002172</c:v>
                </c:pt>
                <c:pt idx="984">
                  <c:v>32.060600000002175</c:v>
                </c:pt>
                <c:pt idx="985">
                  <c:v>32.060700000002178</c:v>
                </c:pt>
                <c:pt idx="986">
                  <c:v>32.060800000002182</c:v>
                </c:pt>
                <c:pt idx="987">
                  <c:v>32.060900000002185</c:v>
                </c:pt>
                <c:pt idx="988">
                  <c:v>32.061000000002188</c:v>
                </c:pt>
                <c:pt idx="989">
                  <c:v>32.061100000002192</c:v>
                </c:pt>
                <c:pt idx="990">
                  <c:v>32.061200000002195</c:v>
                </c:pt>
                <c:pt idx="991">
                  <c:v>32.061300000002198</c:v>
                </c:pt>
                <c:pt idx="992">
                  <c:v>32.061400000002202</c:v>
                </c:pt>
                <c:pt idx="993">
                  <c:v>32.061500000002205</c:v>
                </c:pt>
                <c:pt idx="994">
                  <c:v>32.061600000002208</c:v>
                </c:pt>
                <c:pt idx="995">
                  <c:v>32.061700000002212</c:v>
                </c:pt>
                <c:pt idx="996">
                  <c:v>32.061800000002215</c:v>
                </c:pt>
                <c:pt idx="997">
                  <c:v>32.061900000002218</c:v>
                </c:pt>
                <c:pt idx="998">
                  <c:v>32.062000000002222</c:v>
                </c:pt>
                <c:pt idx="999">
                  <c:v>32.062100000002225</c:v>
                </c:pt>
                <c:pt idx="1000">
                  <c:v>32.062200000002228</c:v>
                </c:pt>
              </c:numCache>
            </c:numRef>
          </c:xVal>
          <c:yVal>
            <c:numRef>
              <c:f>Calculs!$K$4:$K$1004</c:f>
              <c:numCache>
                <c:formatCode>0.00</c:formatCode>
                <c:ptCount val="1001"/>
                <c:pt idx="0">
                  <c:v>574.95818926659933</c:v>
                </c:pt>
                <c:pt idx="1">
                  <c:v>576.46062480940202</c:v>
                </c:pt>
                <c:pt idx="2">
                  <c:v>577.96017197134029</c:v>
                </c:pt>
                <c:pt idx="3">
                  <c:v>579.45683831853205</c:v>
                </c:pt>
                <c:pt idx="4">
                  <c:v>580.95063138080866</c:v>
                </c:pt>
                <c:pt idx="5">
                  <c:v>582.44155865194625</c:v>
                </c:pt>
                <c:pt idx="6">
                  <c:v>583.92962758989415</c:v>
                </c:pt>
                <c:pt idx="7">
                  <c:v>585.41484561700236</c:v>
                </c:pt>
                <c:pt idx="8">
                  <c:v>586.89722012024663</c:v>
                </c:pt>
                <c:pt idx="9">
                  <c:v>588.37675845145213</c:v>
                </c:pt>
                <c:pt idx="10">
                  <c:v>589.85346792751511</c:v>
                </c:pt>
                <c:pt idx="11">
                  <c:v>591.32735581422821</c:v>
                </c:pt>
                <c:pt idx="12">
                  <c:v>592.79842931045914</c:v>
                </c:pt>
                <c:pt idx="13">
                  <c:v>594.26669556546688</c:v>
                </c:pt>
                <c:pt idx="14">
                  <c:v>595.73216169585146</c:v>
                </c:pt>
                <c:pt idx="15">
                  <c:v>597.1948347857483</c:v>
                </c:pt>
                <c:pt idx="16">
                  <c:v>598.65472188702074</c:v>
                </c:pt>
                <c:pt idx="17">
                  <c:v>600.1118300194513</c:v>
                </c:pt>
                <c:pt idx="18">
                  <c:v>601.56616617093152</c:v>
                </c:pt>
                <c:pt idx="19">
                  <c:v>603.01773729765</c:v>
                </c:pt>
                <c:pt idx="20">
                  <c:v>604.46655032427952</c:v>
                </c:pt>
                <c:pt idx="21">
                  <c:v>605.91261215236273</c:v>
                </c:pt>
                <c:pt idx="22">
                  <c:v>607.3559296685246</c:v>
                </c:pt>
                <c:pt idx="23">
                  <c:v>608.79650973611524</c:v>
                </c:pt>
                <c:pt idx="24">
                  <c:v>610.23435918702728</c:v>
                </c:pt>
                <c:pt idx="25">
                  <c:v>611.66948482188479</c:v>
                </c:pt>
                <c:pt idx="26">
                  <c:v>613.10189341023136</c:v>
                </c:pt>
                <c:pt idx="27">
                  <c:v>614.53159169071591</c:v>
                </c:pt>
                <c:pt idx="28">
                  <c:v>615.95858637127776</c:v>
                </c:pt>
                <c:pt idx="29">
                  <c:v>617.38288412933025</c:v>
                </c:pt>
                <c:pt idx="30">
                  <c:v>618.80449161194258</c:v>
                </c:pt>
                <c:pt idx="31">
                  <c:v>620.22341543602056</c:v>
                </c:pt>
                <c:pt idx="32">
                  <c:v>621.639662188486</c:v>
                </c:pt>
                <c:pt idx="33">
                  <c:v>623.05323842645487</c:v>
                </c:pt>
                <c:pt idx="34">
                  <c:v>624.46415067741361</c:v>
                </c:pt>
                <c:pt idx="35">
                  <c:v>625.8724054393947</c:v>
                </c:pt>
                <c:pt idx="36">
                  <c:v>627.27800918115076</c:v>
                </c:pt>
                <c:pt idx="37">
                  <c:v>628.68096834232722</c:v>
                </c:pt>
                <c:pt idx="38">
                  <c:v>630.08128933363366</c:v>
                </c:pt>
                <c:pt idx="39">
                  <c:v>631.4789785370142</c:v>
                </c:pt>
                <c:pt idx="40">
                  <c:v>632.87404230581603</c:v>
                </c:pt>
                <c:pt idx="41">
                  <c:v>634.26648696495761</c:v>
                </c:pt>
                <c:pt idx="42">
                  <c:v>635.65631881109471</c:v>
                </c:pt>
                <c:pt idx="43">
                  <c:v>637.04354411278553</c:v>
                </c:pt>
                <c:pt idx="44">
                  <c:v>638.42816911065495</c:v>
                </c:pt>
                <c:pt idx="45">
                  <c:v>639.81020001755712</c:v>
                </c:pt>
                <c:pt idx="46">
                  <c:v>641.18964301873712</c:v>
                </c:pt>
                <c:pt idx="47">
                  <c:v>642.56650427199111</c:v>
                </c:pt>
                <c:pt idx="48">
                  <c:v>643.94078990782566</c:v>
                </c:pt>
                <c:pt idx="49">
                  <c:v>645.31250602961597</c:v>
                </c:pt>
                <c:pt idx="50">
                  <c:v>646.68165871376243</c:v>
                </c:pt>
                <c:pt idx="51">
                  <c:v>648.04825400984635</c:v>
                </c:pt>
                <c:pt idx="52">
                  <c:v>649.41229794078481</c:v>
                </c:pt>
                <c:pt idx="53">
                  <c:v>650.77379650298383</c:v>
                </c:pt>
                <c:pt idx="54">
                  <c:v>652.13275566649099</c:v>
                </c:pt>
                <c:pt idx="55">
                  <c:v>653.48918137514647</c:v>
                </c:pt>
                <c:pt idx="56">
                  <c:v>654.84307954673318</c:v>
                </c:pt>
                <c:pt idx="57">
                  <c:v>656.19445607312593</c:v>
                </c:pt>
                <c:pt idx="58">
                  <c:v>657.54331682043937</c:v>
                </c:pt>
                <c:pt idx="59">
                  <c:v>658.88966762917471</c:v>
                </c:pt>
                <c:pt idx="60">
                  <c:v>660.23351431436583</c:v>
                </c:pt>
                <c:pt idx="61">
                  <c:v>661.57486266572391</c:v>
                </c:pt>
                <c:pt idx="62">
                  <c:v>662.91371844778132</c:v>
                </c:pt>
                <c:pt idx="63">
                  <c:v>664.25008740003409</c:v>
                </c:pt>
                <c:pt idx="64">
                  <c:v>665.58397523708391</c:v>
                </c:pt>
                <c:pt idx="65">
                  <c:v>666.91538764877862</c:v>
                </c:pt>
                <c:pt idx="66">
                  <c:v>668.24433030035198</c:v>
                </c:pt>
                <c:pt idx="67">
                  <c:v>669.57080883256208</c:v>
                </c:pt>
                <c:pt idx="68">
                  <c:v>670.89482886182952</c:v>
                </c:pt>
                <c:pt idx="69">
                  <c:v>672.2163959803737</c:v>
                </c:pt>
                <c:pt idx="70">
                  <c:v>673.53551575634879</c:v>
                </c:pt>
                <c:pt idx="71">
                  <c:v>674.85219373397831</c:v>
                </c:pt>
                <c:pt idx="72">
                  <c:v>676.16643543368923</c:v>
                </c:pt>
                <c:pt idx="73">
                  <c:v>677.47824635224435</c:v>
                </c:pt>
                <c:pt idx="74">
                  <c:v>678.78763196287491</c:v>
                </c:pt>
                <c:pt idx="75">
                  <c:v>680.09459771541094</c:v>
                </c:pt>
                <c:pt idx="76">
                  <c:v>681.39914903641181</c:v>
                </c:pt>
                <c:pt idx="77">
                  <c:v>682.70129132929503</c:v>
                </c:pt>
                <c:pt idx="78">
                  <c:v>684.00102997446481</c:v>
                </c:pt>
                <c:pt idx="79">
                  <c:v>685.29837032943931</c:v>
                </c:pt>
                <c:pt idx="80">
                  <c:v>686.5933177289769</c:v>
                </c:pt>
                <c:pt idx="81">
                  <c:v>687.88587748520206</c:v>
                </c:pt>
                <c:pt idx="82">
                  <c:v>689.17605488772983</c:v>
                </c:pt>
                <c:pt idx="83">
                  <c:v>690.46385520378976</c:v>
                </c:pt>
                <c:pt idx="84">
                  <c:v>691.74928367834877</c:v>
                </c:pt>
                <c:pt idx="85">
                  <c:v>693.03234553423351</c:v>
                </c:pt>
                <c:pt idx="86">
                  <c:v>694.3130459722513</c:v>
                </c:pt>
                <c:pt idx="87">
                  <c:v>695.59139017131065</c:v>
                </c:pt>
                <c:pt idx="88">
                  <c:v>696.86738328854096</c:v>
                </c:pt>
                <c:pt idx="89">
                  <c:v>698.14103045941124</c:v>
                </c:pt>
                <c:pt idx="90">
                  <c:v>699.41233679784784</c:v>
                </c:pt>
                <c:pt idx="91">
                  <c:v>700.68130739635183</c:v>
                </c:pt>
                <c:pt idx="92">
                  <c:v>701.94794732611513</c:v>
                </c:pt>
                <c:pt idx="93">
                  <c:v>703.21226163713618</c:v>
                </c:pt>
                <c:pt idx="94">
                  <c:v>704.47425535833463</c:v>
                </c:pt>
                <c:pt idx="95">
                  <c:v>705.73393349766513</c:v>
                </c:pt>
                <c:pt idx="96">
                  <c:v>706.9913010422307</c:v>
                </c:pt>
                <c:pt idx="97">
                  <c:v>708.2463629583948</c:v>
                </c:pt>
                <c:pt idx="98">
                  <c:v>709.4991241918932</c:v>
                </c:pt>
                <c:pt idx="99">
                  <c:v>710.74958966794475</c:v>
                </c:pt>
                <c:pt idx="100">
                  <c:v>711.99776429136136</c:v>
                </c:pt>
                <c:pt idx="101">
                  <c:v>724.35389195275059</c:v>
                </c:pt>
                <c:pt idx="102">
                  <c:v>736.48407118494765</c:v>
                </c:pt>
                <c:pt idx="103">
                  <c:v>748.39301366975371</c:v>
                </c:pt>
                <c:pt idx="104">
                  <c:v>760.08524086847569</c:v>
                </c:pt>
                <c:pt idx="105">
                  <c:v>771.56509382836487</c:v>
                </c:pt>
                <c:pt idx="106">
                  <c:v>782.83674235284514</c:v>
                </c:pt>
                <c:pt idx="107">
                  <c:v>793.90419358450197</c:v>
                </c:pt>
                <c:pt idx="108">
                  <c:v>804.77130004543778</c:v>
                </c:pt>
                <c:pt idx="109">
                  <c:v>815.44176717568246</c:v>
                </c:pt>
                <c:pt idx="110">
                  <c:v>825.91916040681292</c:v>
                </c:pt>
                <c:pt idx="111">
                  <c:v>836.20691180475319</c:v>
                </c:pt>
                <c:pt idx="112">
                  <c:v>846.30832631285057</c:v>
                </c:pt>
                <c:pt idx="113">
                  <c:v>856.22658762372328</c:v>
                </c:pt>
                <c:pt idx="114">
                  <c:v>865.96476370602193</c:v>
                </c:pt>
                <c:pt idx="115">
                  <c:v>875.52581201011185</c:v>
                </c:pt>
                <c:pt idx="116">
                  <c:v>884.91258437474994</c:v>
                </c:pt>
                <c:pt idx="117">
                  <c:v>894.12783165506664</c:v>
                </c:pt>
                <c:pt idx="118">
                  <c:v>903.17420809056694</c:v>
                </c:pt>
                <c:pt idx="119">
                  <c:v>912.05427543040253</c:v>
                </c:pt>
                <c:pt idx="120">
                  <c:v>920.77050683184268</c:v>
                </c:pt>
                <c:pt idx="121">
                  <c:v>929.32529054665451</c:v>
                </c:pt>
                <c:pt idx="122">
                  <c:v>937.72093340899858</c:v>
                </c:pt>
                <c:pt idx="123">
                  <c:v>945.95966413742985</c:v>
                </c:pt>
                <c:pt idx="124">
                  <c:v>954.04363646266734</c:v>
                </c:pt>
                <c:pt idx="125">
                  <c:v>961.97493209194602</c:v>
                </c:pt>
                <c:pt idx="126">
                  <c:v>969.7555635199833</c:v>
                </c:pt>
                <c:pt idx="127">
                  <c:v>977.38747669587872</c:v>
                </c:pt>
                <c:pt idx="128">
                  <c:v>984.87255355460582</c:v>
                </c:pt>
                <c:pt idx="129">
                  <c:v>992.21261442115076</c:v>
                </c:pt>
                <c:pt idx="130">
                  <c:v>999.4094202947964</c:v>
                </c:pt>
                <c:pt idx="131">
                  <c:v>1006.4646750205372</c:v>
                </c:pt>
                <c:pt idx="132">
                  <c:v>1013.3800273541365</c:v>
                </c:pt>
                <c:pt idx="133">
                  <c:v>1020.1570729269038</c:v>
                </c:pt>
                <c:pt idx="134">
                  <c:v>1026.7973561158658</c:v>
                </c:pt>
                <c:pt idx="135">
                  <c:v>1033.3023718246332</c:v>
                </c:pt>
                <c:pt idx="136">
                  <c:v>1039.6735671799215</c:v>
                </c:pt>
                <c:pt idx="137">
                  <c:v>1045.9123431483677</c:v>
                </c:pt>
                <c:pt idx="138">
                  <c:v>1052.0200560779886</c:v>
                </c:pt>
                <c:pt idx="139">
                  <c:v>1057.9980191683569</c:v>
                </c:pt>
                <c:pt idx="140">
                  <c:v>1063.8475038733156</c:v>
                </c:pt>
                <c:pt idx="141">
                  <c:v>1069.5697412398235</c:v>
                </c:pt>
                <c:pt idx="142">
                  <c:v>1075.1659231863032</c:v>
                </c:pt>
                <c:pt idx="143">
                  <c:v>1080.6372037236658</c:v>
                </c:pt>
                <c:pt idx="144">
                  <c:v>1085.9847001220023</c:v>
                </c:pt>
                <c:pt idx="145">
                  <c:v>1091.2094940257575</c:v>
                </c:pt>
                <c:pt idx="146">
                  <c:v>1096.3126325200456</c:v>
                </c:pt>
                <c:pt idx="147">
                  <c:v>1101.2951291506211</c:v>
                </c:pt>
                <c:pt idx="148">
                  <c:v>1106.1579648998834</c:v>
                </c:pt>
                <c:pt idx="149">
                  <c:v>1110.9020891211669</c:v>
                </c:pt>
                <c:pt idx="150">
                  <c:v>1115.5284204334594</c:v>
                </c:pt>
                <c:pt idx="151">
                  <c:v>1120.0378475785822</c:v>
                </c:pt>
                <c:pt idx="152">
                  <c:v>1124.4312302427761</c:v>
                </c:pt>
                <c:pt idx="153">
                  <c:v>1128.7093998445455</c:v>
                </c:pt>
                <c:pt idx="154">
                  <c:v>1132.8731602905418</c:v>
                </c:pt>
                <c:pt idx="155">
                  <c:v>1136.9232887011965</c:v>
                </c:pt>
                <c:pt idx="156">
                  <c:v>1140.8605361077525</c:v>
                </c:pt>
                <c:pt idx="157">
                  <c:v>1144.6856281222967</c:v>
                </c:pt>
                <c:pt idx="158">
                  <c:v>1148.3992655823488</c:v>
                </c:pt>
                <c:pt idx="159">
                  <c:v>1152.0021251715309</c:v>
                </c:pt>
                <c:pt idx="160">
                  <c:v>1155.4948600178184</c:v>
                </c:pt>
                <c:pt idx="161">
                  <c:v>1158.8781002708554</c:v>
                </c:pt>
                <c:pt idx="162">
                  <c:v>1162.152453659814</c:v>
                </c:pt>
                <c:pt idx="163">
                  <c:v>1165.318506033283</c:v>
                </c:pt>
                <c:pt idx="164">
                  <c:v>1168.3768218826856</c:v>
                </c:pt>
                <c:pt idx="165">
                  <c:v>1171.3279448507544</c:v>
                </c:pt>
                <c:pt idx="166">
                  <c:v>1174.172398226634</c:v>
                </c:pt>
                <c:pt idx="167">
                  <c:v>1176.9106854292299</c:v>
                </c:pt>
                <c:pt idx="168">
                  <c:v>1179.5432904804961</c:v>
                </c:pt>
                <c:pt idx="169">
                  <c:v>1182.0706784704266</c:v>
                </c:pt>
                <c:pt idx="170">
                  <c:v>1184.4932960156225</c:v>
                </c:pt>
                <c:pt idx="171">
                  <c:v>1186.8115717134078</c:v>
                </c:pt>
                <c:pt idx="172">
                  <c:v>1189.0259165936025</c:v>
                </c:pt>
                <c:pt idx="173">
                  <c:v>1191.1367245701949</c:v>
                </c:pt>
                <c:pt idx="174">
                  <c:v>1193.1443728953177</c:v>
                </c:pt>
                <c:pt idx="175">
                  <c:v>1195.0492226180872</c:v>
                </c:pt>
                <c:pt idx="176">
                  <c:v>1196.851619051045</c:v>
                </c:pt>
                <c:pt idx="177">
                  <c:v>1198.5518922471085</c:v>
                </c:pt>
                <c:pt idx="178">
                  <c:v>1200.1503574901024</c:v>
                </c:pt>
                <c:pt idx="179">
                  <c:v>1201.6473158020922</c:v>
                </c:pt>
                <c:pt idx="180">
                  <c:v>1203.0430544708568</c:v>
                </c:pt>
                <c:pt idx="181">
                  <c:v>1204.3378476009059</c:v>
                </c:pt>
                <c:pt idx="182">
                  <c:v>1205.5319566914554</c:v>
                </c:pt>
                <c:pt idx="183">
                  <c:v>1206.6256312446808</c:v>
                </c:pt>
                <c:pt idx="184">
                  <c:v>1207.6191094073754</c:v>
                </c:pt>
                <c:pt idx="185">
                  <c:v>1208.5126186487996</c:v>
                </c:pt>
                <c:pt idx="186">
                  <c:v>1209.3063764770088</c:v>
                </c:pt>
                <c:pt idx="187">
                  <c:v>1210.0005911952692</c:v>
                </c:pt>
                <c:pt idx="188">
                  <c:v>1210.5954626993091</c:v>
                </c:pt>
                <c:pt idx="189">
                  <c:v>1211.0911833151006</c:v>
                </c:pt>
                <c:pt idx="190">
                  <c:v>1211.4879386756502</c:v>
                </c:pt>
                <c:pt idx="191">
                  <c:v>1211.7859086339429</c:v>
                </c:pt>
                <c:pt idx="192">
                  <c:v>1211.985268207769</c:v>
                </c:pt>
                <c:pt idx="193">
                  <c:v>1212.0861885507654</c:v>
                </c:pt>
                <c:pt idx="194">
                  <c:v>1212.0888379427001</c:v>
                </c:pt>
                <c:pt idx="195">
                  <c:v>1211.9933827909122</c:v>
                </c:pt>
                <c:pt idx="196">
                  <c:v>1211.7999886339783</c:v>
                </c:pt>
                <c:pt idx="197">
                  <c:v>1211.5088211381851</c:v>
                </c:pt>
                <c:pt idx="198">
                  <c:v>1211.1200470772746</c:v>
                </c:pt>
                <c:pt idx="199">
                  <c:v>1210.6338352862215</c:v>
                </c:pt>
                <c:pt idx="200">
                  <c:v>1210.0503575804632</c:v>
                </c:pt>
                <c:pt idx="201">
                  <c:v>1209.3697896329854</c:v>
                </c:pt>
                <c:pt idx="202">
                  <c:v>1208.5923118028841</c:v>
                </c:pt>
                <c:pt idx="203">
                  <c:v>1207.7181099103975</c:v>
                </c:pt>
                <c:pt idx="204">
                  <c:v>1206.7473759548238</c:v>
                </c:pt>
                <c:pt idx="205">
                  <c:v>1205.6803087731369</c:v>
                </c:pt>
                <c:pt idx="206">
                  <c:v>1204.5171146384077</c:v>
                </c:pt>
                <c:pt idx="207">
                  <c:v>1203.2580077982841</c:v>
                </c:pt>
                <c:pt idx="208">
                  <c:v>1201.9032109547427</c:v>
                </c:pt>
                <c:pt idx="209">
                  <c:v>1200.4529556871025</c:v>
                </c:pt>
                <c:pt idx="210">
                  <c:v>1198.9074828208618</c:v>
                </c:pt>
                <c:pt idx="211">
                  <c:v>1197.2670427453265</c:v>
                </c:pt>
                <c:pt idx="212">
                  <c:v>1195.5318956832477</c:v>
                </c:pt>
                <c:pt idx="213">
                  <c:v>1193.7023119157961</c:v>
                </c:pt>
                <c:pt idx="214">
                  <c:v>1191.7785719662197</c:v>
                </c:pt>
                <c:pt idx="215">
                  <c:v>1189.7609667454615</c:v>
                </c:pt>
                <c:pt idx="216">
                  <c:v>1187.6497976628837</c:v>
                </c:pt>
                <c:pt idx="217">
                  <c:v>1185.4453767050857</c:v>
                </c:pt>
                <c:pt idx="218">
                  <c:v>1183.1480264856032</c:v>
                </c:pt>
                <c:pt idx="219">
                  <c:v>1180.7580802680829</c:v>
                </c:pt>
                <c:pt idx="220">
                  <c:v>1178.2758819653136</c:v>
                </c:pt>
                <c:pt idx="221">
                  <c:v>1175.7017861162942</c:v>
                </c:pt>
                <c:pt idx="222">
                  <c:v>1173.0361578433296</c:v>
                </c:pt>
                <c:pt idx="223">
                  <c:v>1170.2793727909561</c:v>
                </c:pt>
                <c:pt idx="224">
                  <c:v>1167.4318170483321</c:v>
                </c:pt>
                <c:pt idx="225">
                  <c:v>1164.4938870565763</c:v>
                </c:pt>
                <c:pt idx="226">
                  <c:v>1161.4659895023915</c:v>
                </c:pt>
                <c:pt idx="227">
                  <c:v>1158.3485411991835</c:v>
                </c:pt>
                <c:pt idx="228">
                  <c:v>1155.1419689567747</c:v>
                </c:pt>
                <c:pt idx="229">
                  <c:v>1151.8467094407047</c:v>
                </c:pt>
                <c:pt idx="230">
                  <c:v>1148.4632090220234</c:v>
                </c:pt>
                <c:pt idx="231">
                  <c:v>1144.9919236183966</c:v>
                </c:pt>
                <c:pt idx="232">
                  <c:v>1141.4333185272769</c:v>
                </c:pt>
                <c:pt idx="233">
                  <c:v>1137.7878682518251</c:v>
                </c:pt>
                <c:pt idx="234">
                  <c:v>1134.0560563202155</c:v>
                </c:pt>
                <c:pt idx="235">
                  <c:v>1130.2383750989043</c:v>
                </c:pt>
                <c:pt idx="236">
                  <c:v>1126.3353256003995</c:v>
                </c:pt>
                <c:pt idx="237">
                  <c:v>1122.3474172860301</c:v>
                </c:pt>
                <c:pt idx="238">
                  <c:v>1118.2751678641782</c:v>
                </c:pt>
                <c:pt idx="239">
                  <c:v>1114.1191030844084</c:v>
                </c:pt>
                <c:pt idx="240">
                  <c:v>1109.8797565278992</c:v>
                </c:pt>
                <c:pt idx="241">
                  <c:v>1105.5576693945577</c:v>
                </c:pt>
                <c:pt idx="242">
                  <c:v>1101.1533902871772</c:v>
                </c:pt>
                <c:pt idx="243">
                  <c:v>1096.6674749929782</c:v>
                </c:pt>
                <c:pt idx="244">
                  <c:v>1092.1004862628545</c:v>
                </c:pt>
                <c:pt idx="245">
                  <c:v>1087.4529935886299</c:v>
                </c:pt>
                <c:pt idx="246">
                  <c:v>1082.7255729786177</c:v>
                </c:pt>
                <c:pt idx="247">
                  <c:v>1077.9188067317616</c:v>
                </c:pt>
                <c:pt idx="248">
                  <c:v>1073.0332832106205</c:v>
                </c:pt>
                <c:pt idx="249">
                  <c:v>1068.0695966134565</c:v>
                </c:pt>
                <c:pt idx="250">
                  <c:v>1063.0283467456652</c:v>
                </c:pt>
                <c:pt idx="251">
                  <c:v>1057.9101387907847</c:v>
                </c:pt>
                <c:pt idx="252">
                  <c:v>1052.7155830813069</c:v>
                </c:pt>
                <c:pt idx="253">
                  <c:v>1047.4452948695071</c:v>
                </c:pt>
                <c:pt idx="254">
                  <c:v>1042.0998940984987</c:v>
                </c:pt>
                <c:pt idx="255">
                  <c:v>1036.6800051737127</c:v>
                </c:pt>
                <c:pt idx="256">
                  <c:v>1031.1862567349945</c:v>
                </c:pt>
                <c:pt idx="257">
                  <c:v>1025.6192814294993</c:v>
                </c:pt>
                <c:pt idx="258">
                  <c:v>1019.9797156855685</c:v>
                </c:pt>
                <c:pt idx="259">
                  <c:v>1014.2681994877515</c:v>
                </c:pt>
                <c:pt idx="260">
                  <c:v>1008.4853761531418</c:v>
                </c:pt>
                <c:pt idx="261">
                  <c:v>1002.6318921091804</c:v>
                </c:pt>
                <c:pt idx="262">
                  <c:v>996.70839667308007</c:v>
                </c:pt>
                <c:pt idx="263">
                  <c:v>990.71554183301316</c:v>
                </c:pt>
                <c:pt idx="264">
                  <c:v>984.65398203120219</c:v>
                </c:pt>
                <c:pt idx="265">
                  <c:v>978.5243739490445</c:v>
                </c:pt>
                <c:pt idx="266">
                  <c:v>972.32737629439896</c:v>
                </c:pt>
                <c:pt idx="267">
                  <c:v>966.06364959115319</c:v>
                </c:pt>
                <c:pt idx="268">
                  <c:v>959.7338559711875</c:v>
                </c:pt>
                <c:pt idx="269">
                  <c:v>953.33865896884402</c:v>
                </c:pt>
                <c:pt idx="270">
                  <c:v>946.87872331800475</c:v>
                </c:pt>
                <c:pt idx="271">
                  <c:v>940.35471475187614</c:v>
                </c:pt>
                <c:pt idx="272">
                  <c:v>933.76729980557309</c:v>
                </c:pt>
                <c:pt idx="273">
                  <c:v>927.11714562158932</c:v>
                </c:pt>
                <c:pt idx="274">
                  <c:v>920.40491975823659</c:v>
                </c:pt>
                <c:pt idx="275">
                  <c:v>913.63129000112883</c:v>
                </c:pt>
                <c:pt idx="276">
                  <c:v>906.79692417778324</c:v>
                </c:pt>
                <c:pt idx="277">
                  <c:v>899.90248997540505</c:v>
                </c:pt>
                <c:pt idx="278">
                  <c:v>892.94865476191728</c:v>
                </c:pt>
                <c:pt idx="279">
                  <c:v>885.936085410293</c:v>
                </c:pt>
                <c:pt idx="280">
                  <c:v>878.86544812624152</c:v>
                </c:pt>
                <c:pt idx="281">
                  <c:v>871.73740827929657</c:v>
                </c:pt>
                <c:pt idx="282">
                  <c:v>864.55263023734881</c:v>
                </c:pt>
                <c:pt idx="283">
                  <c:v>857.31177720466144</c:v>
                </c:pt>
                <c:pt idx="284">
                  <c:v>850.01551106340344</c:v>
                </c:pt>
                <c:pt idx="285">
                  <c:v>842.66449221872847</c:v>
                </c:pt>
                <c:pt idx="286">
                  <c:v>835.25937944742748</c:v>
                </c:pt>
                <c:pt idx="287">
                  <c:v>827.80082975017456</c:v>
                </c:pt>
                <c:pt idx="288">
                  <c:v>820.28949820738433</c:v>
                </c:pt>
                <c:pt idx="289">
                  <c:v>812.72603783869499</c:v>
                </c:pt>
                <c:pt idx="290">
                  <c:v>805.11109946608622</c:v>
                </c:pt>
                <c:pt idx="291">
                  <c:v>797.44533158063905</c:v>
                </c:pt>
                <c:pt idx="292">
                  <c:v>789.72938021293942</c:v>
                </c:pt>
                <c:pt idx="293">
                  <c:v>781.96388880712607</c:v>
                </c:pt>
                <c:pt idx="294">
                  <c:v>774.14949809857819</c:v>
                </c:pt>
                <c:pt idx="295">
                  <c:v>766.28684599523524</c:v>
                </c:pt>
                <c:pt idx="296">
                  <c:v>758.37656746254004</c:v>
                </c:pt>
                <c:pt idx="297">
                  <c:v>750.41929441199034</c:v>
                </c:pt>
                <c:pt idx="298">
                  <c:v>742.41565559328444</c:v>
                </c:pt>
                <c:pt idx="299">
                  <c:v>734.36627649004117</c:v>
                </c:pt>
                <c:pt idx="300">
                  <c:v>726.27177921907264</c:v>
                </c:pt>
                <c:pt idx="301">
                  <c:v>718.132782433187</c:v>
                </c:pt>
                <c:pt idx="302">
                  <c:v>709.94990122749323</c:v>
                </c:pt>
                <c:pt idx="303">
                  <c:v>701.7237470491815</c:v>
                </c:pt>
                <c:pt idx="304">
                  <c:v>693.4549276107457</c:v>
                </c:pt>
                <c:pt idx="305">
                  <c:v>685.14404680661812</c:v>
                </c:pt>
                <c:pt idx="306">
                  <c:v>676.79170463317894</c:v>
                </c:pt>
                <c:pt idx="307">
                  <c:v>668.39849711210513</c:v>
                </c:pt>
                <c:pt idx="308">
                  <c:v>659.96501621702089</c:v>
                </c:pt>
                <c:pt idx="309">
                  <c:v>651.49184980340738</c:v>
                </c:pt>
                <c:pt idx="310">
                  <c:v>642.9795815417325</c:v>
                </c:pt>
                <c:pt idx="311">
                  <c:v>634.42879085375614</c:v>
                </c:pt>
                <c:pt idx="312">
                  <c:v>625.84005285196679</c:v>
                </c:pt>
                <c:pt idx="313">
                  <c:v>617.21393828210353</c:v>
                </c:pt>
                <c:pt idx="314">
                  <c:v>608.55101346871731</c:v>
                </c:pt>
                <c:pt idx="315">
                  <c:v>599.85184026372281</c:v>
                </c:pt>
                <c:pt idx="316">
                  <c:v>591.11697599789159</c:v>
                </c:pt>
                <c:pt idx="317">
                  <c:v>582.34697343523794</c:v>
                </c:pt>
                <c:pt idx="318">
                  <c:v>573.54238073024533</c:v>
                </c:pt>
                <c:pt idx="319">
                  <c:v>564.70374138788316</c:v>
                </c:pt>
                <c:pt idx="320">
                  <c:v>555.83159422636118</c:v>
                </c:pt>
                <c:pt idx="321">
                  <c:v>546.92647334256901</c:v>
                </c:pt>
                <c:pt idx="322">
                  <c:v>537.98890808014767</c:v>
                </c:pt>
                <c:pt idx="323">
                  <c:v>529.01942300013968</c:v>
                </c:pt>
                <c:pt idx="324">
                  <c:v>520.01853785416415</c:v>
                </c:pt>
                <c:pt idx="325">
                  <c:v>510.98676756006148</c:v>
                </c:pt>
                <c:pt idx="326">
                  <c:v>501.92462217995489</c:v>
                </c:pt>
                <c:pt idx="327">
                  <c:v>492.83260690067311</c:v>
                </c:pt>
                <c:pt idx="328">
                  <c:v>483.71122201648006</c:v>
                </c:pt>
                <c:pt idx="329">
                  <c:v>474.56096291405652</c:v>
                </c:pt>
                <c:pt idx="330">
                  <c:v>465.38232005967978</c:v>
                </c:pt>
                <c:pt idx="331">
                  <c:v>456.17577898854603</c:v>
                </c:pt>
                <c:pt idx="332">
                  <c:v>446.94182029618133</c:v>
                </c:pt>
                <c:pt idx="333">
                  <c:v>437.68091963188715</c:v>
                </c:pt>
                <c:pt idx="334">
                  <c:v>428.39354769416605</c:v>
                </c:pt>
                <c:pt idx="335">
                  <c:v>419.08017022807411</c:v>
                </c:pt>
                <c:pt idx="336">
                  <c:v>409.74124802444652</c:v>
                </c:pt>
                <c:pt idx="337">
                  <c:v>400.37723692094312</c:v>
                </c:pt>
                <c:pt idx="338">
                  <c:v>390.98858780486171</c:v>
                </c:pt>
                <c:pt idx="339">
                  <c:v>381.57574661766648</c:v>
                </c:pt>
                <c:pt idx="340">
                  <c:v>372.13915436117964</c:v>
                </c:pt>
                <c:pt idx="341">
                  <c:v>362.67924710538568</c:v>
                </c:pt>
                <c:pt idx="342">
                  <c:v>353.19645599779682</c:v>
                </c:pt>
                <c:pt idx="343">
                  <c:v>343.69120727432977</c:v>
                </c:pt>
                <c:pt idx="344">
                  <c:v>334.16392227164431</c:v>
                </c:pt>
                <c:pt idx="345">
                  <c:v>324.61501744089452</c:v>
                </c:pt>
                <c:pt idx="346">
                  <c:v>315.04490436284453</c:v>
                </c:pt>
                <c:pt idx="347">
                  <c:v>305.45398976430067</c:v>
                </c:pt>
                <c:pt idx="348">
                  <c:v>295.84267553581367</c:v>
                </c:pt>
                <c:pt idx="349">
                  <c:v>286.21135875060395</c:v>
                </c:pt>
                <c:pt idx="350">
                  <c:v>276.56043168466476</c:v>
                </c:pt>
                <c:pt idx="351">
                  <c:v>266.8902818379982</c:v>
                </c:pt>
                <c:pt idx="352">
                  <c:v>257.20129195693994</c:v>
                </c:pt>
                <c:pt idx="353">
                  <c:v>247.49384005752913</c:v>
                </c:pt>
                <c:pt idx="354">
                  <c:v>237.76829944988114</c:v>
                </c:pt>
                <c:pt idx="355">
                  <c:v>228.025038763521</c:v>
                </c:pt>
                <c:pt idx="356">
                  <c:v>218.2644219736365</c:v>
                </c:pt>
                <c:pt idx="357">
                  <c:v>208.48680842821065</c:v>
                </c:pt>
                <c:pt idx="358">
                  <c:v>198.69255287599404</c:v>
                </c:pt>
                <c:pt idx="359">
                  <c:v>188.88200549527821</c:v>
                </c:pt>
                <c:pt idx="360">
                  <c:v>179.05551192343231</c:v>
                </c:pt>
                <c:pt idx="361">
                  <c:v>169.21341328716562</c:v>
                </c:pt>
                <c:pt idx="362">
                  <c:v>159.35604623347987</c:v>
                </c:pt>
                <c:pt idx="363">
                  <c:v>149.48374296127565</c:v>
                </c:pt>
                <c:pt idx="364">
                  <c:v>139.59683125357827</c:v>
                </c:pt>
                <c:pt idx="365">
                  <c:v>129.69563451034895</c:v>
                </c:pt>
                <c:pt idx="366">
                  <c:v>119.78047178184843</c:v>
                </c:pt>
                <c:pt idx="367">
                  <c:v>109.85165780252056</c:v>
                </c:pt>
                <c:pt idx="368">
                  <c:v>99.90950302536416</c:v>
                </c:pt>
                <c:pt idx="369">
                  <c:v>89.954313656762537</c:v>
                </c:pt>
                <c:pt idx="370">
                  <c:v>79.986391691740664</c:v>
                </c:pt>
                <c:pt idx="371">
                  <c:v>70.006034949620656</c:v>
                </c:pt>
                <c:pt idx="372">
                  <c:v>60.013537110047224</c:v>
                </c:pt>
                <c:pt idx="373">
                  <c:v>50.009187749355334</c:v>
                </c:pt>
                <c:pt idx="374">
                  <c:v>39.993272377253106</c:v>
                </c:pt>
                <c:pt idx="375">
                  <c:v>29.966072473793879</c:v>
                </c:pt>
                <c:pt idx="376">
                  <c:v>19.927865526611804</c:v>
                </c:pt>
                <c:pt idx="377">
                  <c:v>9.8789250683963825</c:v>
                </c:pt>
                <c:pt idx="378">
                  <c:v>-0.18047928541813185</c:v>
                </c:pt>
                <c:pt idx="379">
                  <c:v>-0.19054385983631061</c:v>
                </c:pt>
                <c:pt idx="380">
                  <c:v>-0.2006084443206162</c:v>
                </c:pt>
                <c:pt idx="381">
                  <c:v>-0.21067303887078895</c:v>
                </c:pt>
                <c:pt idx="382">
                  <c:v>-0.2207376434865693</c:v>
                </c:pt>
                <c:pt idx="383">
                  <c:v>-0.23080225816769762</c:v>
                </c:pt>
                <c:pt idx="384">
                  <c:v>-0.24086688291391428</c:v>
                </c:pt>
                <c:pt idx="385">
                  <c:v>-0.25093151772495975</c:v>
                </c:pt>
                <c:pt idx="386">
                  <c:v>-0.2609961626005744</c:v>
                </c:pt>
                <c:pt idx="387">
                  <c:v>-0.2710608175404986</c:v>
                </c:pt>
                <c:pt idx="388">
                  <c:v>-0.28112548254447278</c:v>
                </c:pt>
                <c:pt idx="389">
                  <c:v>-0.29119015761223738</c:v>
                </c:pt>
                <c:pt idx="390">
                  <c:v>-0.30125484274353281</c:v>
                </c:pt>
                <c:pt idx="391">
                  <c:v>-0.31131953793809952</c:v>
                </c:pt>
                <c:pt idx="392">
                  <c:v>-0.32138424319567793</c:v>
                </c:pt>
                <c:pt idx="393">
                  <c:v>-0.33144895851600847</c:v>
                </c:pt>
                <c:pt idx="394">
                  <c:v>-0.34151368389883158</c:v>
                </c:pt>
                <c:pt idx="395">
                  <c:v>-0.35157841934388767</c:v>
                </c:pt>
                <c:pt idx="396">
                  <c:v>-0.36164316485091719</c:v>
                </c:pt>
                <c:pt idx="397">
                  <c:v>-0.37170792041966061</c:v>
                </c:pt>
                <c:pt idx="398">
                  <c:v>-0.38177268604985837</c:v>
                </c:pt>
                <c:pt idx="399">
                  <c:v>-0.39183746174125089</c:v>
                </c:pt>
                <c:pt idx="400">
                  <c:v>-0.40190224749357867</c:v>
                </c:pt>
                <c:pt idx="401">
                  <c:v>-0.41196704330658218</c:v>
                </c:pt>
                <c:pt idx="402">
                  <c:v>-0.42203184918000186</c:v>
                </c:pt>
                <c:pt idx="403">
                  <c:v>-0.43209666511357819</c:v>
                </c:pt>
                <c:pt idx="404">
                  <c:v>-0.44216149110705166</c:v>
                </c:pt>
                <c:pt idx="405">
                  <c:v>-0.4522263271601627</c:v>
                </c:pt>
                <c:pt idx="406">
                  <c:v>-0.46229117327265185</c:v>
                </c:pt>
                <c:pt idx="407">
                  <c:v>-0.47235602944425953</c:v>
                </c:pt>
                <c:pt idx="408">
                  <c:v>-0.48242089567472629</c:v>
                </c:pt>
                <c:pt idx="409">
                  <c:v>-0.49248577196379256</c:v>
                </c:pt>
                <c:pt idx="410">
                  <c:v>-0.50255065831119894</c:v>
                </c:pt>
                <c:pt idx="411">
                  <c:v>-0.51261555471668585</c:v>
                </c:pt>
                <c:pt idx="412">
                  <c:v>-0.52268046117999378</c:v>
                </c:pt>
                <c:pt idx="413">
                  <c:v>-0.53274537770086328</c:v>
                </c:pt>
                <c:pt idx="414">
                  <c:v>-0.54281030427903476</c:v>
                </c:pt>
                <c:pt idx="415">
                  <c:v>-0.55287524091424889</c:v>
                </c:pt>
                <c:pt idx="416">
                  <c:v>-0.56294018760624609</c:v>
                </c:pt>
                <c:pt idx="417">
                  <c:v>-0.5730051443547669</c:v>
                </c:pt>
                <c:pt idx="418">
                  <c:v>-0.58307011115955187</c:v>
                </c:pt>
                <c:pt idx="419">
                  <c:v>-0.59313508802034154</c:v>
                </c:pt>
                <c:pt idx="420">
                  <c:v>-0.60320007493687633</c:v>
                </c:pt>
                <c:pt idx="421">
                  <c:v>-0.6132650719088969</c:v>
                </c:pt>
                <c:pt idx="422">
                  <c:v>-0.62333007893614378</c:v>
                </c:pt>
                <c:pt idx="423">
                  <c:v>-0.63339509601835753</c:v>
                </c:pt>
                <c:pt idx="424">
                  <c:v>-0.64346012315527856</c:v>
                </c:pt>
                <c:pt idx="425">
                  <c:v>-0.65352516034664754</c:v>
                </c:pt>
                <c:pt idx="426">
                  <c:v>-0.66359020759220499</c:v>
                </c:pt>
                <c:pt idx="427">
                  <c:v>-0.67365526489169159</c:v>
                </c:pt>
                <c:pt idx="428">
                  <c:v>-0.68372033224484774</c:v>
                </c:pt>
                <c:pt idx="429">
                  <c:v>-0.69378540965141411</c:v>
                </c:pt>
                <c:pt idx="430">
                  <c:v>-0.70385049711113112</c:v>
                </c:pt>
                <c:pt idx="431">
                  <c:v>-0.71391559462373955</c:v>
                </c:pt>
                <c:pt idx="432">
                  <c:v>-0.72398070218897981</c:v>
                </c:pt>
                <c:pt idx="433">
                  <c:v>-0.73404581980659256</c:v>
                </c:pt>
                <c:pt idx="434">
                  <c:v>-0.74411094747631845</c:v>
                </c:pt>
                <c:pt idx="435">
                  <c:v>-0.75417608519789792</c:v>
                </c:pt>
                <c:pt idx="436">
                  <c:v>-0.76424123297107172</c:v>
                </c:pt>
                <c:pt idx="437">
                  <c:v>-0.77430639079558028</c:v>
                </c:pt>
                <c:pt idx="438">
                  <c:v>-0.78437155867116437</c:v>
                </c:pt>
                <c:pt idx="439">
                  <c:v>-0.79443673659756453</c:v>
                </c:pt>
                <c:pt idx="440">
                  <c:v>-0.8045019245745213</c:v>
                </c:pt>
                <c:pt idx="441">
                  <c:v>-0.81456712260177533</c:v>
                </c:pt>
                <c:pt idx="442">
                  <c:v>-0.82463233067906727</c:v>
                </c:pt>
                <c:pt idx="443">
                  <c:v>-0.83469754880613778</c:v>
                </c:pt>
                <c:pt idx="444">
                  <c:v>-0.84476277698272739</c:v>
                </c:pt>
                <c:pt idx="445">
                  <c:v>-0.85482801520857676</c:v>
                </c:pt>
                <c:pt idx="446">
                  <c:v>-0.86489326348342654</c:v>
                </c:pt>
                <c:pt idx="447">
                  <c:v>-0.87495852180701739</c:v>
                </c:pt>
                <c:pt idx="448">
                  <c:v>-0.88502379017908983</c:v>
                </c:pt>
                <c:pt idx="449">
                  <c:v>-0.89508906859938464</c:v>
                </c:pt>
                <c:pt idx="450">
                  <c:v>-0.90515435706764236</c:v>
                </c:pt>
                <c:pt idx="451">
                  <c:v>-0.91521965558360374</c:v>
                </c:pt>
                <c:pt idx="452">
                  <c:v>-0.92528496414700934</c:v>
                </c:pt>
                <c:pt idx="453">
                  <c:v>-0.9353502827575999</c:v>
                </c:pt>
                <c:pt idx="454">
                  <c:v>-0.94541561141511599</c:v>
                </c:pt>
                <c:pt idx="455">
                  <c:v>-0.95548095011929834</c:v>
                </c:pt>
                <c:pt idx="456">
                  <c:v>-0.96554629886988763</c:v>
                </c:pt>
                <c:pt idx="457">
                  <c:v>-0.9756116576666245</c:v>
                </c:pt>
                <c:pt idx="458">
                  <c:v>-0.9856770265092496</c:v>
                </c:pt>
                <c:pt idx="459">
                  <c:v>-0.99574240539750369</c:v>
                </c:pt>
                <c:pt idx="460">
                  <c:v>-1.0058077943311274</c:v>
                </c:pt>
                <c:pt idx="461">
                  <c:v>-1.0158731933098615</c:v>
                </c:pt>
                <c:pt idx="462">
                  <c:v>-1.0259386023334465</c:v>
                </c:pt>
                <c:pt idx="463">
                  <c:v>-1.0360040214016233</c:v>
                </c:pt>
                <c:pt idx="464">
                  <c:v>-1.0460694505141324</c:v>
                </c:pt>
                <c:pt idx="465">
                  <c:v>-1.0561348896707146</c:v>
                </c:pt>
                <c:pt idx="466">
                  <c:v>-1.0662003388711105</c:v>
                </c:pt>
                <c:pt idx="467">
                  <c:v>-1.0762657981150612</c:v>
                </c:pt>
                <c:pt idx="468">
                  <c:v>-1.0863312674023069</c:v>
                </c:pt>
                <c:pt idx="469">
                  <c:v>-1.0963967467325886</c:v>
                </c:pt>
                <c:pt idx="470">
                  <c:v>-1.1064622361056471</c:v>
                </c:pt>
                <c:pt idx="471">
                  <c:v>-1.1165277355212229</c:v>
                </c:pt>
                <c:pt idx="472">
                  <c:v>-1.1265932449790568</c:v>
                </c:pt>
                <c:pt idx="473">
                  <c:v>-1.1366587644788895</c:v>
                </c:pt>
                <c:pt idx="474">
                  <c:v>-1.1467242940204618</c:v>
                </c:pt>
                <c:pt idx="475">
                  <c:v>-1.1567898336035145</c:v>
                </c:pt>
                <c:pt idx="476">
                  <c:v>-1.1668553832277884</c:v>
                </c:pt>
                <c:pt idx="477">
                  <c:v>-1.1769209428930241</c:v>
                </c:pt>
                <c:pt idx="478">
                  <c:v>-1.1869865125989623</c:v>
                </c:pt>
                <c:pt idx="479">
                  <c:v>-1.1970520923453438</c:v>
                </c:pt>
                <c:pt idx="480">
                  <c:v>-1.2071176821319094</c:v>
                </c:pt>
                <c:pt idx="481">
                  <c:v>-1.2171832819583999</c:v>
                </c:pt>
                <c:pt idx="482">
                  <c:v>-1.2272488918245559</c:v>
                </c:pt>
                <c:pt idx="483">
                  <c:v>-1.2373145117301183</c:v>
                </c:pt>
                <c:pt idx="484">
                  <c:v>-1.247380141674828</c:v>
                </c:pt>
                <c:pt idx="485">
                  <c:v>-1.2574457816584257</c:v>
                </c:pt>
                <c:pt idx="486">
                  <c:v>-1.2675114316806519</c:v>
                </c:pt>
                <c:pt idx="487">
                  <c:v>-1.2775770917412479</c:v>
                </c:pt>
                <c:pt idx="488">
                  <c:v>-1.287642761839954</c:v>
                </c:pt>
                <c:pt idx="489">
                  <c:v>-1.2977084419765113</c:v>
                </c:pt>
                <c:pt idx="490">
                  <c:v>-1.3077741321506604</c:v>
                </c:pt>
                <c:pt idx="491">
                  <c:v>-1.3178398323621423</c:v>
                </c:pt>
                <c:pt idx="492">
                  <c:v>-1.3279055426106976</c:v>
                </c:pt>
                <c:pt idx="493">
                  <c:v>-1.3379712628960672</c:v>
                </c:pt>
                <c:pt idx="494">
                  <c:v>-1.3480369932179919</c:v>
                </c:pt>
                <c:pt idx="495">
                  <c:v>-1.3581027335762126</c:v>
                </c:pt>
                <c:pt idx="496">
                  <c:v>-1.36816848397047</c:v>
                </c:pt>
                <c:pt idx="497">
                  <c:v>-1.3782342444005049</c:v>
                </c:pt>
                <c:pt idx="498">
                  <c:v>-1.3883000148660583</c:v>
                </c:pt>
                <c:pt idx="499">
                  <c:v>-1.3983657953668709</c:v>
                </c:pt>
                <c:pt idx="500">
                  <c:v>-1.4084315859026835</c:v>
                </c:pt>
                <c:pt idx="501">
                  <c:v>-1.4184973864732371</c:v>
                </c:pt>
                <c:pt idx="502">
                  <c:v>-1.4285631970782724</c:v>
                </c:pt>
                <c:pt idx="503">
                  <c:v>-1.4386290177175303</c:v>
                </c:pt>
                <c:pt idx="504">
                  <c:v>-1.4486948483907516</c:v>
                </c:pt>
                <c:pt idx="505">
                  <c:v>-1.4587606890976772</c:v>
                </c:pt>
                <c:pt idx="506">
                  <c:v>-1.468826539838048</c:v>
                </c:pt>
                <c:pt idx="507">
                  <c:v>-1.4788924006116047</c:v>
                </c:pt>
                <c:pt idx="508">
                  <c:v>-1.4889582714180882</c:v>
                </c:pt>
                <c:pt idx="509">
                  <c:v>-1.4990241522572396</c:v>
                </c:pt>
                <c:pt idx="510">
                  <c:v>-1.5090900431287995</c:v>
                </c:pt>
                <c:pt idx="511">
                  <c:v>-1.5191559440325089</c:v>
                </c:pt>
                <c:pt idx="512">
                  <c:v>-1.5292218549681087</c:v>
                </c:pt>
                <c:pt idx="513">
                  <c:v>-1.5392877759353396</c:v>
                </c:pt>
                <c:pt idx="514">
                  <c:v>-1.5493537069339427</c:v>
                </c:pt>
                <c:pt idx="515">
                  <c:v>-1.5594196479636588</c:v>
                </c:pt>
                <c:pt idx="516">
                  <c:v>-1.5694855990242289</c:v>
                </c:pt>
                <c:pt idx="517">
                  <c:v>-1.5795515601153938</c:v>
                </c:pt>
                <c:pt idx="518">
                  <c:v>-1.5896175312368943</c:v>
                </c:pt>
                <c:pt idx="519">
                  <c:v>-1.5996835123884716</c:v>
                </c:pt>
                <c:pt idx="520">
                  <c:v>-1.6097495035698663</c:v>
                </c:pt>
                <c:pt idx="521">
                  <c:v>-1.6198155047808196</c:v>
                </c:pt>
                <c:pt idx="522">
                  <c:v>-1.6298815160210722</c:v>
                </c:pt>
                <c:pt idx="523">
                  <c:v>-1.6399475372903651</c:v>
                </c:pt>
                <c:pt idx="524">
                  <c:v>-1.6500135685884392</c:v>
                </c:pt>
                <c:pt idx="525">
                  <c:v>-1.6600796099150354</c:v>
                </c:pt>
                <c:pt idx="526">
                  <c:v>-1.6701456612698946</c:v>
                </c:pt>
                <c:pt idx="527">
                  <c:v>-1.6802117226527578</c:v>
                </c:pt>
                <c:pt idx="528">
                  <c:v>-1.690277794063366</c:v>
                </c:pt>
                <c:pt idx="529">
                  <c:v>-1.7003438755014599</c:v>
                </c:pt>
                <c:pt idx="530">
                  <c:v>-1.7104099669667807</c:v>
                </c:pt>
                <c:pt idx="531">
                  <c:v>-1.7204760684590694</c:v>
                </c:pt>
                <c:pt idx="532">
                  <c:v>-1.7305421799780669</c:v>
                </c:pt>
                <c:pt idx="533">
                  <c:v>-1.7406083015235141</c:v>
                </c:pt>
                <c:pt idx="534">
                  <c:v>-1.7506744330951518</c:v>
                </c:pt>
                <c:pt idx="535">
                  <c:v>-1.7607405746927212</c:v>
                </c:pt>
                <c:pt idx="536">
                  <c:v>-1.770806726315963</c:v>
                </c:pt>
                <c:pt idx="537">
                  <c:v>-1.7808728879646185</c:v>
                </c:pt>
                <c:pt idx="538">
                  <c:v>-1.7909390596384285</c:v>
                </c:pt>
                <c:pt idx="539">
                  <c:v>-1.801005241337134</c:v>
                </c:pt>
                <c:pt idx="540">
                  <c:v>-1.811071433060476</c:v>
                </c:pt>
                <c:pt idx="541">
                  <c:v>-1.8211376348081956</c:v>
                </c:pt>
                <c:pt idx="542">
                  <c:v>-1.8312038465800335</c:v>
                </c:pt>
                <c:pt idx="543">
                  <c:v>-1.841270068375731</c:v>
                </c:pt>
                <c:pt idx="544">
                  <c:v>-1.8513363001950289</c:v>
                </c:pt>
                <c:pt idx="545">
                  <c:v>-1.8614025420376683</c:v>
                </c:pt>
                <c:pt idx="546">
                  <c:v>-1.8714687939033903</c:v>
                </c:pt>
                <c:pt idx="547">
                  <c:v>-1.8815350557919357</c:v>
                </c:pt>
                <c:pt idx="548">
                  <c:v>-1.8916013277030457</c:v>
                </c:pt>
                <c:pt idx="549">
                  <c:v>-1.9016676096364611</c:v>
                </c:pt>
                <c:pt idx="550">
                  <c:v>-1.911733901591923</c:v>
                </c:pt>
                <c:pt idx="551">
                  <c:v>-1.9218002035691726</c:v>
                </c:pt>
                <c:pt idx="552">
                  <c:v>-1.9318665155679509</c:v>
                </c:pt>
                <c:pt idx="553">
                  <c:v>-1.9419328375879987</c:v>
                </c:pt>
                <c:pt idx="554">
                  <c:v>-1.9519991696290573</c:v>
                </c:pt>
                <c:pt idx="555">
                  <c:v>-1.9620655116908674</c:v>
                </c:pt>
                <c:pt idx="556">
                  <c:v>-1.9721318637731704</c:v>
                </c:pt>
                <c:pt idx="557">
                  <c:v>-1.9821982258757072</c:v>
                </c:pt>
                <c:pt idx="558">
                  <c:v>-1.9922645979982188</c:v>
                </c:pt>
                <c:pt idx="559">
                  <c:v>-2.0023309801404463</c:v>
                </c:pt>
                <c:pt idx="560">
                  <c:v>-2.0123973723021309</c:v>
                </c:pt>
                <c:pt idx="561">
                  <c:v>-2.0224637744830134</c:v>
                </c:pt>
                <c:pt idx="562">
                  <c:v>-2.0325301866828349</c:v>
                </c:pt>
                <c:pt idx="563">
                  <c:v>-2.042596608901337</c:v>
                </c:pt>
                <c:pt idx="564">
                  <c:v>-2.0526630411382603</c:v>
                </c:pt>
                <c:pt idx="565">
                  <c:v>-2.0627294833933458</c:v>
                </c:pt>
                <c:pt idx="566">
                  <c:v>-2.0727959356663348</c:v>
                </c:pt>
                <c:pt idx="567">
                  <c:v>-2.0828623979569683</c:v>
                </c:pt>
                <c:pt idx="568">
                  <c:v>-2.0929288702649873</c:v>
                </c:pt>
                <c:pt idx="569">
                  <c:v>-2.102995352590133</c:v>
                </c:pt>
                <c:pt idx="570">
                  <c:v>-2.1130618449321465</c:v>
                </c:pt>
                <c:pt idx="571">
                  <c:v>-2.1231283472907689</c:v>
                </c:pt>
                <c:pt idx="572">
                  <c:v>-2.1331948596657413</c:v>
                </c:pt>
                <c:pt idx="573">
                  <c:v>-2.1432613820568047</c:v>
                </c:pt>
                <c:pt idx="574">
                  <c:v>-2.1533279144637003</c:v>
                </c:pt>
                <c:pt idx="575">
                  <c:v>-2.1633944568861692</c:v>
                </c:pt>
                <c:pt idx="576">
                  <c:v>-2.1734610093239524</c:v>
                </c:pt>
                <c:pt idx="577">
                  <c:v>-2.183527571776791</c:v>
                </c:pt>
                <c:pt idx="578">
                  <c:v>-2.1935941442444267</c:v>
                </c:pt>
                <c:pt idx="579">
                  <c:v>-2.2036607267266</c:v>
                </c:pt>
                <c:pt idx="580">
                  <c:v>-2.213727319223052</c:v>
                </c:pt>
                <c:pt idx="581">
                  <c:v>-2.2237939217335243</c:v>
                </c:pt>
                <c:pt idx="582">
                  <c:v>-2.233860534257758</c:v>
                </c:pt>
                <c:pt idx="583">
                  <c:v>-2.2439271567954937</c:v>
                </c:pt>
                <c:pt idx="584">
                  <c:v>-2.253993789346473</c:v>
                </c:pt>
                <c:pt idx="585">
                  <c:v>-2.2640604319104369</c:v>
                </c:pt>
                <c:pt idx="586">
                  <c:v>-2.2741270844871271</c:v>
                </c:pt>
                <c:pt idx="587">
                  <c:v>-2.2841937470762841</c:v>
                </c:pt>
                <c:pt idx="588">
                  <c:v>-2.294260419677649</c:v>
                </c:pt>
                <c:pt idx="589">
                  <c:v>-2.3043271022909635</c:v>
                </c:pt>
                <c:pt idx="590">
                  <c:v>-2.3143937949159685</c:v>
                </c:pt>
                <c:pt idx="591">
                  <c:v>-2.3244604975524052</c:v>
                </c:pt>
                <c:pt idx="592">
                  <c:v>-2.3345272102000147</c:v>
                </c:pt>
                <c:pt idx="593">
                  <c:v>-2.3445939328585381</c:v>
                </c:pt>
                <c:pt idx="594">
                  <c:v>-2.3546606655277169</c:v>
                </c:pt>
                <c:pt idx="595">
                  <c:v>-2.3647274082072922</c:v>
                </c:pt>
                <c:pt idx="596">
                  <c:v>-2.3747941608970051</c:v>
                </c:pt>
                <c:pt idx="597">
                  <c:v>-2.3848609235965967</c:v>
                </c:pt>
                <c:pt idx="598">
                  <c:v>-2.3949276963058082</c:v>
                </c:pt>
                <c:pt idx="599">
                  <c:v>-2.4049944790243809</c:v>
                </c:pt>
                <c:pt idx="600">
                  <c:v>-2.4150612717520561</c:v>
                </c:pt>
                <c:pt idx="601">
                  <c:v>-2.4251280744885748</c:v>
                </c:pt>
                <c:pt idx="602">
                  <c:v>-2.4351948872336786</c:v>
                </c:pt>
                <c:pt idx="603">
                  <c:v>-2.4452617099871086</c:v>
                </c:pt>
                <c:pt idx="604">
                  <c:v>-2.4553285427486058</c:v>
                </c:pt>
                <c:pt idx="605">
                  <c:v>-2.4653953855179114</c:v>
                </c:pt>
                <c:pt idx="606">
                  <c:v>-2.4754622382947669</c:v>
                </c:pt>
                <c:pt idx="607">
                  <c:v>-2.4855291010789133</c:v>
                </c:pt>
                <c:pt idx="608">
                  <c:v>-2.4955959738700919</c:v>
                </c:pt>
                <c:pt idx="609">
                  <c:v>-2.5056628566680441</c:v>
                </c:pt>
                <c:pt idx="610">
                  <c:v>-2.515729749472511</c:v>
                </c:pt>
                <c:pt idx="611">
                  <c:v>-2.5257966522832338</c:v>
                </c:pt>
                <c:pt idx="612">
                  <c:v>-2.5358635650999539</c:v>
                </c:pt>
                <c:pt idx="613">
                  <c:v>-2.5459304879224125</c:v>
                </c:pt>
                <c:pt idx="614">
                  <c:v>-2.5559974207503506</c:v>
                </c:pt>
                <c:pt idx="615">
                  <c:v>-2.5660643635835099</c:v>
                </c:pt>
                <c:pt idx="616">
                  <c:v>-2.5761313164216313</c:v>
                </c:pt>
                <c:pt idx="617">
                  <c:v>-2.5861982792644564</c:v>
                </c:pt>
                <c:pt idx="618">
                  <c:v>-2.5962652521117264</c:v>
                </c:pt>
                <c:pt idx="619">
                  <c:v>-2.6063322349631823</c:v>
                </c:pt>
                <c:pt idx="620">
                  <c:v>-2.6163992278185657</c:v>
                </c:pt>
                <c:pt idx="621">
                  <c:v>-2.6264662306776176</c:v>
                </c:pt>
                <c:pt idx="622">
                  <c:v>-2.6365332435400797</c:v>
                </c:pt>
                <c:pt idx="623">
                  <c:v>-2.6466002664056929</c:v>
                </c:pt>
                <c:pt idx="624">
                  <c:v>-2.6566672992741989</c:v>
                </c:pt>
                <c:pt idx="625">
                  <c:v>-2.6667343421453387</c:v>
                </c:pt>
                <c:pt idx="626">
                  <c:v>-2.6768013950188538</c:v>
                </c:pt>
                <c:pt idx="627">
                  <c:v>-2.6868684578944855</c:v>
                </c:pt>
                <c:pt idx="628">
                  <c:v>-2.6969355307719747</c:v>
                </c:pt>
                <c:pt idx="629">
                  <c:v>-2.707002613651063</c:v>
                </c:pt>
                <c:pt idx="630">
                  <c:v>-2.7170697065314919</c:v>
                </c:pt>
                <c:pt idx="631">
                  <c:v>-2.7271368094130026</c:v>
                </c:pt>
                <c:pt idx="632">
                  <c:v>-2.7372039222953366</c:v>
                </c:pt>
                <c:pt idx="633">
                  <c:v>-2.7472710451782349</c:v>
                </c:pt>
                <c:pt idx="634">
                  <c:v>-2.7573381780614388</c:v>
                </c:pt>
                <c:pt idx="635">
                  <c:v>-2.7674053209446901</c:v>
                </c:pt>
                <c:pt idx="636">
                  <c:v>-2.7774724738277294</c:v>
                </c:pt>
                <c:pt idx="637">
                  <c:v>-2.7875396367102989</c:v>
                </c:pt>
                <c:pt idx="638">
                  <c:v>-2.7976068095921396</c:v>
                </c:pt>
                <c:pt idx="639">
                  <c:v>-2.8076739924729925</c:v>
                </c:pt>
                <c:pt idx="640">
                  <c:v>-2.8177411853525993</c:v>
                </c:pt>
                <c:pt idx="641">
                  <c:v>-2.8278083882307015</c:v>
                </c:pt>
                <c:pt idx="642">
                  <c:v>-2.8378756011070401</c:v>
                </c:pt>
                <c:pt idx="643">
                  <c:v>-2.8479428239813567</c:v>
                </c:pt>
                <c:pt idx="644">
                  <c:v>-2.8580100568533928</c:v>
                </c:pt>
                <c:pt idx="645">
                  <c:v>-2.8680772997228896</c:v>
                </c:pt>
                <c:pt idx="646">
                  <c:v>-2.8781445525895886</c:v>
                </c:pt>
                <c:pt idx="647">
                  <c:v>-2.8882118154532308</c:v>
                </c:pt>
                <c:pt idx="648">
                  <c:v>-2.8982790883135583</c:v>
                </c:pt>
                <c:pt idx="649">
                  <c:v>-2.9083463711703117</c:v>
                </c:pt>
                <c:pt idx="650">
                  <c:v>-2.918413664023233</c:v>
                </c:pt>
                <c:pt idx="651">
                  <c:v>-2.9284809668720633</c:v>
                </c:pt>
                <c:pt idx="652">
                  <c:v>-2.9385482797165441</c:v>
                </c:pt>
                <c:pt idx="653">
                  <c:v>-2.948615602556417</c:v>
                </c:pt>
                <c:pt idx="654">
                  <c:v>-2.958682935391423</c:v>
                </c:pt>
                <c:pt idx="655">
                  <c:v>-2.9687502782213038</c:v>
                </c:pt>
                <c:pt idx="656">
                  <c:v>-2.9788176310458008</c:v>
                </c:pt>
                <c:pt idx="657">
                  <c:v>-2.9888849938646551</c:v>
                </c:pt>
                <c:pt idx="658">
                  <c:v>-2.9989523666776083</c:v>
                </c:pt>
                <c:pt idx="659">
                  <c:v>-3.009019749484402</c:v>
                </c:pt>
                <c:pt idx="660">
                  <c:v>-3.0190871422847776</c:v>
                </c:pt>
                <c:pt idx="661">
                  <c:v>-3.0291545450784767</c:v>
                </c:pt>
                <c:pt idx="662">
                  <c:v>-3.0392219578652404</c:v>
                </c:pt>
                <c:pt idx="663">
                  <c:v>-3.0492893806448103</c:v>
                </c:pt>
                <c:pt idx="664">
                  <c:v>-3.0593568134169278</c:v>
                </c:pt>
                <c:pt idx="665">
                  <c:v>-3.0694242561813345</c:v>
                </c:pt>
                <c:pt idx="666">
                  <c:v>-3.0794917089377716</c:v>
                </c:pt>
                <c:pt idx="667">
                  <c:v>-3.0895591716859809</c:v>
                </c:pt>
                <c:pt idx="668">
                  <c:v>-3.0996266444257037</c:v>
                </c:pt>
                <c:pt idx="669">
                  <c:v>-3.1096941271566814</c:v>
                </c:pt>
                <c:pt idx="670">
                  <c:v>-3.1197616198786551</c:v>
                </c:pt>
                <c:pt idx="671">
                  <c:v>-3.1298291225913668</c:v>
                </c:pt>
                <c:pt idx="672">
                  <c:v>-3.1398966352945581</c:v>
                </c:pt>
                <c:pt idx="673">
                  <c:v>-3.14996415798797</c:v>
                </c:pt>
                <c:pt idx="674">
                  <c:v>-3.1600316906713442</c:v>
                </c:pt>
                <c:pt idx="675">
                  <c:v>-3.1700992333444225</c:v>
                </c:pt>
                <c:pt idx="676">
                  <c:v>-3.180166786006946</c:v>
                </c:pt>
                <c:pt idx="677">
                  <c:v>-3.1902343486586564</c:v>
                </c:pt>
                <c:pt idx="678">
                  <c:v>-3.2003019212992951</c:v>
                </c:pt>
                <c:pt idx="679">
                  <c:v>-3.2103695039286038</c:v>
                </c:pt>
                <c:pt idx="680">
                  <c:v>-3.2204370965463234</c:v>
                </c:pt>
                <c:pt idx="681">
                  <c:v>-3.230504699152196</c:v>
                </c:pt>
                <c:pt idx="682">
                  <c:v>-3.2405723117459631</c:v>
                </c:pt>
                <c:pt idx="683">
                  <c:v>-3.2506399343273658</c:v>
                </c:pt>
                <c:pt idx="684">
                  <c:v>-3.260707566896146</c:v>
                </c:pt>
                <c:pt idx="685">
                  <c:v>-3.270775209452045</c:v>
                </c:pt>
                <c:pt idx="686">
                  <c:v>-3.2808428619948047</c:v>
                </c:pt>
                <c:pt idx="687">
                  <c:v>-3.2909105245241661</c:v>
                </c:pt>
                <c:pt idx="688">
                  <c:v>-3.3009781970398713</c:v>
                </c:pt>
                <c:pt idx="689">
                  <c:v>-3.3110458795416617</c:v>
                </c:pt>
                <c:pt idx="690">
                  <c:v>-3.3211135720292786</c:v>
                </c:pt>
                <c:pt idx="691">
                  <c:v>-3.3311812745024638</c:v>
                </c:pt>
                <c:pt idx="692">
                  <c:v>-3.3412489869609585</c:v>
                </c:pt>
                <c:pt idx="693">
                  <c:v>-3.3513167094045047</c:v>
                </c:pt>
                <c:pt idx="694">
                  <c:v>-3.3613844418328438</c:v>
                </c:pt>
                <c:pt idx="695">
                  <c:v>-3.371452184245717</c:v>
                </c:pt>
                <c:pt idx="696">
                  <c:v>-3.3815199366428663</c:v>
                </c:pt>
                <c:pt idx="697">
                  <c:v>-3.3915876990240332</c:v>
                </c:pt>
                <c:pt idx="698">
                  <c:v>-3.4016554713889593</c:v>
                </c:pt>
                <c:pt idx="699">
                  <c:v>-3.4117232537373861</c:v>
                </c:pt>
                <c:pt idx="700">
                  <c:v>-3.421791046069055</c:v>
                </c:pt>
                <c:pt idx="701">
                  <c:v>-3.4318588483837078</c:v>
                </c:pt>
                <c:pt idx="702">
                  <c:v>-3.4419266606810863</c:v>
                </c:pt>
                <c:pt idx="703">
                  <c:v>-3.4519944829609317</c:v>
                </c:pt>
                <c:pt idx="704">
                  <c:v>-3.4620623152229859</c:v>
                </c:pt>
                <c:pt idx="705">
                  <c:v>-3.4721301574669905</c:v>
                </c:pt>
                <c:pt idx="706">
                  <c:v>-3.482198009692687</c:v>
                </c:pt>
                <c:pt idx="707">
                  <c:v>-3.492265871899817</c:v>
                </c:pt>
                <c:pt idx="708">
                  <c:v>-3.5023337440881219</c:v>
                </c:pt>
                <c:pt idx="709">
                  <c:v>-3.5124016262573439</c:v>
                </c:pt>
                <c:pt idx="710">
                  <c:v>-3.5224695184072239</c:v>
                </c:pt>
                <c:pt idx="711">
                  <c:v>-3.532537420537504</c:v>
                </c:pt>
                <c:pt idx="712">
                  <c:v>-3.5426053326479257</c:v>
                </c:pt>
                <c:pt idx="713">
                  <c:v>-3.5526732547382305</c:v>
                </c:pt>
                <c:pt idx="714">
                  <c:v>-3.5627411868081604</c:v>
                </c:pt>
                <c:pt idx="715">
                  <c:v>-3.5728091288574566</c:v>
                </c:pt>
                <c:pt idx="716">
                  <c:v>-3.582877080885861</c:v>
                </c:pt>
                <c:pt idx="717">
                  <c:v>-3.5929450428931151</c:v>
                </c:pt>
                <c:pt idx="718">
                  <c:v>-3.603013014878961</c:v>
                </c:pt>
                <c:pt idx="719">
                  <c:v>-3.6130809968431397</c:v>
                </c:pt>
                <c:pt idx="720">
                  <c:v>-3.6231489887853932</c:v>
                </c:pt>
                <c:pt idx="721">
                  <c:v>-3.6332169907054634</c:v>
                </c:pt>
                <c:pt idx="722">
                  <c:v>-3.6432850026030916</c:v>
                </c:pt>
                <c:pt idx="723">
                  <c:v>-3.6533530244780197</c:v>
                </c:pt>
                <c:pt idx="724">
                  <c:v>-3.6634210563299892</c:v>
                </c:pt>
                <c:pt idx="725">
                  <c:v>-3.6734890981587416</c:v>
                </c:pt>
                <c:pt idx="726">
                  <c:v>-3.683557149964019</c:v>
                </c:pt>
                <c:pt idx="727">
                  <c:v>-3.6936252117455628</c:v>
                </c:pt>
                <c:pt idx="728">
                  <c:v>-3.7036932835031147</c:v>
                </c:pt>
                <c:pt idx="729">
                  <c:v>-3.7137613652364165</c:v>
                </c:pt>
                <c:pt idx="730">
                  <c:v>-3.7238294569452099</c:v>
                </c:pt>
                <c:pt idx="731">
                  <c:v>-3.7338975586292369</c:v>
                </c:pt>
                <c:pt idx="732">
                  <c:v>-3.7439656702882389</c:v>
                </c:pt>
                <c:pt idx="733">
                  <c:v>-3.7540337919219575</c:v>
                </c:pt>
                <c:pt idx="734">
                  <c:v>-3.7641019235301343</c:v>
                </c:pt>
                <c:pt idx="735">
                  <c:v>-3.7741700651125112</c:v>
                </c:pt>
                <c:pt idx="736">
                  <c:v>-3.7842382166688302</c:v>
                </c:pt>
                <c:pt idx="737">
                  <c:v>-3.7943063781988324</c:v>
                </c:pt>
                <c:pt idx="738">
                  <c:v>-3.8043745497022603</c:v>
                </c:pt>
                <c:pt idx="739">
                  <c:v>-3.8144427311788549</c:v>
                </c:pt>
                <c:pt idx="740">
                  <c:v>-3.8245109226283582</c:v>
                </c:pt>
                <c:pt idx="741">
                  <c:v>-3.8345791240505123</c:v>
                </c:pt>
                <c:pt idx="742">
                  <c:v>-3.8446473354450585</c:v>
                </c:pt>
                <c:pt idx="743">
                  <c:v>-3.8547155568117386</c:v>
                </c:pt>
                <c:pt idx="744">
                  <c:v>-3.8647837881502944</c:v>
                </c:pt>
                <c:pt idx="745">
                  <c:v>-3.874852029460468</c:v>
                </c:pt>
                <c:pt idx="746">
                  <c:v>-3.8849202807420005</c:v>
                </c:pt>
                <c:pt idx="747">
                  <c:v>-3.8949885419946342</c:v>
                </c:pt>
                <c:pt idx="748">
                  <c:v>-3.9050568132181107</c:v>
                </c:pt>
                <c:pt idx="749">
                  <c:v>-3.9151250944121716</c:v>
                </c:pt>
                <c:pt idx="750">
                  <c:v>-3.9251933855765588</c:v>
                </c:pt>
                <c:pt idx="751">
                  <c:v>-3.935261686711014</c:v>
                </c:pt>
                <c:pt idx="752">
                  <c:v>-3.9453299978152789</c:v>
                </c:pt>
                <c:pt idx="753">
                  <c:v>-3.9553983188890958</c:v>
                </c:pt>
                <c:pt idx="754">
                  <c:v>-3.965466649932206</c:v>
                </c:pt>
                <c:pt idx="755">
                  <c:v>-3.9755349909443516</c:v>
                </c:pt>
                <c:pt idx="756">
                  <c:v>-3.9856033419252741</c:v>
                </c:pt>
                <c:pt idx="757">
                  <c:v>-3.9956717028747155</c:v>
                </c:pt>
                <c:pt idx="758">
                  <c:v>-4.0057400737924178</c:v>
                </c:pt>
                <c:pt idx="759">
                  <c:v>-4.0158084546781225</c:v>
                </c:pt>
                <c:pt idx="760">
                  <c:v>-4.0258768455315712</c:v>
                </c:pt>
                <c:pt idx="761">
                  <c:v>-4.0359452463525054</c:v>
                </c:pt>
                <c:pt idx="762">
                  <c:v>-4.0460136571406675</c:v>
                </c:pt>
                <c:pt idx="763">
                  <c:v>-4.0560820778958</c:v>
                </c:pt>
                <c:pt idx="764">
                  <c:v>-4.0661505086176435</c:v>
                </c:pt>
                <c:pt idx="765">
                  <c:v>-4.0762189493059404</c:v>
                </c:pt>
                <c:pt idx="766">
                  <c:v>-4.0862873999604323</c:v>
                </c:pt>
                <c:pt idx="767">
                  <c:v>-4.0963558605808617</c:v>
                </c:pt>
                <c:pt idx="768">
                  <c:v>-4.1064243311669699</c:v>
                </c:pt>
                <c:pt idx="769">
                  <c:v>-4.1164928117184987</c:v>
                </c:pt>
                <c:pt idx="770">
                  <c:v>-4.1265613022351895</c:v>
                </c:pt>
                <c:pt idx="771">
                  <c:v>-4.1366298027167847</c:v>
                </c:pt>
                <c:pt idx="772">
                  <c:v>-4.1466983131630268</c:v>
                </c:pt>
                <c:pt idx="773">
                  <c:v>-4.1567668335736565</c:v>
                </c:pt>
                <c:pt idx="774">
                  <c:v>-4.1668353639484161</c:v>
                </c:pt>
                <c:pt idx="775">
                  <c:v>-4.1769039042870473</c:v>
                </c:pt>
                <c:pt idx="776">
                  <c:v>-4.1869724545892923</c:v>
                </c:pt>
                <c:pt idx="777">
                  <c:v>-4.1970410148548929</c:v>
                </c:pt>
                <c:pt idx="778">
                  <c:v>-4.2071095850835913</c:v>
                </c:pt>
                <c:pt idx="779">
                  <c:v>-4.2171781652751292</c:v>
                </c:pt>
                <c:pt idx="780">
                  <c:v>-4.2272467554292481</c:v>
                </c:pt>
                <c:pt idx="781">
                  <c:v>-4.2373153555456895</c:v>
                </c:pt>
                <c:pt idx="782">
                  <c:v>-4.2473839656241967</c:v>
                </c:pt>
                <c:pt idx="783">
                  <c:v>-4.2574525856645105</c:v>
                </c:pt>
                <c:pt idx="784">
                  <c:v>-4.2675212156663731</c:v>
                </c:pt>
                <c:pt idx="785">
                  <c:v>-4.2775898556295262</c:v>
                </c:pt>
                <c:pt idx="786">
                  <c:v>-4.2876585055537122</c:v>
                </c:pt>
                <c:pt idx="787">
                  <c:v>-4.2977271654386726</c:v>
                </c:pt>
                <c:pt idx="788">
                  <c:v>-4.307795835284149</c:v>
                </c:pt>
                <c:pt idx="789">
                  <c:v>-4.3178645150898838</c:v>
                </c:pt>
                <c:pt idx="790">
                  <c:v>-4.3279332048556185</c:v>
                </c:pt>
                <c:pt idx="791">
                  <c:v>-4.3380019045810956</c:v>
                </c:pt>
                <c:pt idx="792">
                  <c:v>-4.3480706142660566</c:v>
                </c:pt>
                <c:pt idx="793">
                  <c:v>-4.3581393339102439</c:v>
                </c:pt>
                <c:pt idx="794">
                  <c:v>-4.3682080635133991</c:v>
                </c:pt>
                <c:pt idx="795">
                  <c:v>-4.3782768030752646</c:v>
                </c:pt>
                <c:pt idx="796">
                  <c:v>-4.3883455525955819</c:v>
                </c:pt>
                <c:pt idx="797">
                  <c:v>-4.3984143120740926</c:v>
                </c:pt>
                <c:pt idx="798">
                  <c:v>-4.4084830815105391</c:v>
                </c:pt>
                <c:pt idx="799">
                  <c:v>-4.4185518609046639</c:v>
                </c:pt>
                <c:pt idx="800">
                  <c:v>-4.4286206502562084</c:v>
                </c:pt>
                <c:pt idx="801">
                  <c:v>-4.4386894495649143</c:v>
                </c:pt>
                <c:pt idx="802">
                  <c:v>-4.4487582588305239</c:v>
                </c:pt>
                <c:pt idx="803">
                  <c:v>-4.4588270780527788</c:v>
                </c:pt>
                <c:pt idx="804">
                  <c:v>-4.4688959072314214</c:v>
                </c:pt>
                <c:pt idx="805">
                  <c:v>-4.4789647463661932</c:v>
                </c:pt>
                <c:pt idx="806">
                  <c:v>-4.4890335954568368</c:v>
                </c:pt>
                <c:pt idx="807">
                  <c:v>-4.4991024545030935</c:v>
                </c:pt>
                <c:pt idx="808">
                  <c:v>-4.509171323504706</c:v>
                </c:pt>
                <c:pt idx="809">
                  <c:v>-4.5192402024614156</c:v>
                </c:pt>
                <c:pt idx="810">
                  <c:v>-4.5293090913729648</c:v>
                </c:pt>
                <c:pt idx="811">
                  <c:v>-4.5393779902390952</c:v>
                </c:pt>
                <c:pt idx="812">
                  <c:v>-4.5494468990595491</c:v>
                </c:pt>
                <c:pt idx="813">
                  <c:v>-4.5595158178340691</c:v>
                </c:pt>
                <c:pt idx="814">
                  <c:v>-4.5695847465623967</c:v>
                </c:pt>
                <c:pt idx="815">
                  <c:v>-4.5796536852442733</c:v>
                </c:pt>
                <c:pt idx="816">
                  <c:v>-4.5897226338794415</c:v>
                </c:pt>
                <c:pt idx="817">
                  <c:v>-4.5997915924676436</c:v>
                </c:pt>
                <c:pt idx="818">
                  <c:v>-4.6098605610086212</c:v>
                </c:pt>
                <c:pt idx="819">
                  <c:v>-4.6199295395021158</c:v>
                </c:pt>
                <c:pt idx="820">
                  <c:v>-4.6299985279478708</c:v>
                </c:pt>
                <c:pt idx="821">
                  <c:v>-4.6400675263456268</c:v>
                </c:pt>
                <c:pt idx="822">
                  <c:v>-4.6501365346951271</c:v>
                </c:pt>
                <c:pt idx="823">
                  <c:v>-4.6602055529961124</c:v>
                </c:pt>
                <c:pt idx="824">
                  <c:v>-4.670274581248326</c:v>
                </c:pt>
                <c:pt idx="825">
                  <c:v>-4.6803436194515093</c:v>
                </c:pt>
                <c:pt idx="826">
                  <c:v>-4.690412667605405</c:v>
                </c:pt>
                <c:pt idx="827">
                  <c:v>-4.7004817257097544</c:v>
                </c:pt>
                <c:pt idx="828">
                  <c:v>-4.7105507937643001</c:v>
                </c:pt>
                <c:pt idx="829">
                  <c:v>-4.7206198717687835</c:v>
                </c:pt>
                <c:pt idx="830">
                  <c:v>-4.7306889597229471</c:v>
                </c:pt>
                <c:pt idx="831">
                  <c:v>-4.7407580576265334</c:v>
                </c:pt>
                <c:pt idx="832">
                  <c:v>-4.7508271654792837</c:v>
                </c:pt>
                <c:pt idx="833">
                  <c:v>-4.7608962832809407</c:v>
                </c:pt>
                <c:pt idx="834">
                  <c:v>-4.7709654110312458</c:v>
                </c:pt>
                <c:pt idx="835">
                  <c:v>-4.7810345487299415</c:v>
                </c:pt>
                <c:pt idx="836">
                  <c:v>-4.7911036963767701</c:v>
                </c:pt>
                <c:pt idx="837">
                  <c:v>-4.8011728539714733</c:v>
                </c:pt>
                <c:pt idx="838">
                  <c:v>-4.8112420215137934</c:v>
                </c:pt>
                <c:pt idx="839">
                  <c:v>-4.821311199003472</c:v>
                </c:pt>
                <c:pt idx="840">
                  <c:v>-4.8313803864402525</c:v>
                </c:pt>
                <c:pt idx="841">
                  <c:v>-4.8414495838238754</c:v>
                </c:pt>
                <c:pt idx="842">
                  <c:v>-4.851518791154084</c:v>
                </c:pt>
                <c:pt idx="843">
                  <c:v>-4.86158800843062</c:v>
                </c:pt>
                <c:pt idx="844">
                  <c:v>-4.8716572356532257</c:v>
                </c:pt>
                <c:pt idx="845">
                  <c:v>-4.8817264728216427</c:v>
                </c:pt>
                <c:pt idx="846">
                  <c:v>-4.8917957199356135</c:v>
                </c:pt>
                <c:pt idx="847">
                  <c:v>-4.9018649769948803</c:v>
                </c:pt>
                <c:pt idx="848">
                  <c:v>-4.9119342439991858</c:v>
                </c:pt>
                <c:pt idx="849">
                  <c:v>-4.9220035209482713</c:v>
                </c:pt>
                <c:pt idx="850">
                  <c:v>-4.9320728078418794</c:v>
                </c:pt>
                <c:pt idx="851">
                  <c:v>-4.9421421046797516</c:v>
                </c:pt>
                <c:pt idx="852">
                  <c:v>-4.9522114114616302</c:v>
                </c:pt>
                <c:pt idx="853">
                  <c:v>-4.9622807281872578</c:v>
                </c:pt>
                <c:pt idx="854">
                  <c:v>-4.9723500548563768</c:v>
                </c:pt>
                <c:pt idx="855">
                  <c:v>-4.9824193914687287</c:v>
                </c:pt>
                <c:pt idx="856">
                  <c:v>-4.9924887380240559</c:v>
                </c:pt>
                <c:pt idx="857">
                  <c:v>-5.0025580945221009</c:v>
                </c:pt>
                <c:pt idx="858">
                  <c:v>-5.0126274609626051</c:v>
                </c:pt>
                <c:pt idx="859">
                  <c:v>-5.022696837345312</c:v>
                </c:pt>
                <c:pt idx="860">
                  <c:v>-5.0327662236699631</c:v>
                </c:pt>
                <c:pt idx="861">
                  <c:v>-5.0428356199362998</c:v>
                </c:pt>
                <c:pt idx="862">
                  <c:v>-5.0529050261440647</c:v>
                </c:pt>
                <c:pt idx="863">
                  <c:v>-5.062974442293001</c:v>
                </c:pt>
                <c:pt idx="864">
                  <c:v>-5.0730438683828494</c:v>
                </c:pt>
                <c:pt idx="865">
                  <c:v>-5.0831133044133532</c:v>
                </c:pt>
                <c:pt idx="866">
                  <c:v>-5.0931827503842539</c:v>
                </c:pt>
                <c:pt idx="867">
                  <c:v>-5.1032522062952941</c:v>
                </c:pt>
                <c:pt idx="868">
                  <c:v>-5.113321672146216</c:v>
                </c:pt>
                <c:pt idx="869">
                  <c:v>-5.1233911479367622</c:v>
                </c:pt>
                <c:pt idx="870">
                  <c:v>-5.1334606336666742</c:v>
                </c:pt>
                <c:pt idx="871">
                  <c:v>-5.1435301293356943</c:v>
                </c:pt>
                <c:pt idx="872">
                  <c:v>-5.1535996349435651</c:v>
                </c:pt>
                <c:pt idx="873">
                  <c:v>-5.1636691504900289</c:v>
                </c:pt>
                <c:pt idx="874">
                  <c:v>-5.1737386759748274</c:v>
                </c:pt>
                <c:pt idx="875">
                  <c:v>-5.1838082113977038</c:v>
                </c:pt>
                <c:pt idx="876">
                  <c:v>-5.1938777567583996</c:v>
                </c:pt>
                <c:pt idx="877">
                  <c:v>-5.2039473120566573</c:v>
                </c:pt>
                <c:pt idx="878">
                  <c:v>-5.2140168772922184</c:v>
                </c:pt>
                <c:pt idx="879">
                  <c:v>-5.2240864524648263</c:v>
                </c:pt>
                <c:pt idx="880">
                  <c:v>-5.2341560375742224</c:v>
                </c:pt>
                <c:pt idx="881">
                  <c:v>-5.2442256326201493</c:v>
                </c:pt>
                <c:pt idx="882">
                  <c:v>-5.2542952376023493</c:v>
                </c:pt>
                <c:pt idx="883">
                  <c:v>-5.2643648525205649</c:v>
                </c:pt>
                <c:pt idx="884">
                  <c:v>-5.2744344773745375</c:v>
                </c:pt>
                <c:pt idx="885">
                  <c:v>-5.2845041121640097</c:v>
                </c:pt>
                <c:pt idx="886">
                  <c:v>-5.2945737568887248</c:v>
                </c:pt>
                <c:pt idx="887">
                  <c:v>-5.3046434115484242</c:v>
                </c:pt>
                <c:pt idx="888">
                  <c:v>-5.3147130761428505</c:v>
                </c:pt>
                <c:pt idx="889">
                  <c:v>-5.3247827506717451</c:v>
                </c:pt>
                <c:pt idx="890">
                  <c:v>-5.3348524351348514</c:v>
                </c:pt>
                <c:pt idx="891">
                  <c:v>-5.3449221295319109</c:v>
                </c:pt>
                <c:pt idx="892">
                  <c:v>-5.354991833862667</c:v>
                </c:pt>
                <c:pt idx="893">
                  <c:v>-5.3650615481268611</c:v>
                </c:pt>
                <c:pt idx="894">
                  <c:v>-5.3751312723242357</c:v>
                </c:pt>
                <c:pt idx="895">
                  <c:v>-5.3852010064545333</c:v>
                </c:pt>
                <c:pt idx="896">
                  <c:v>-5.3952707505174962</c:v>
                </c:pt>
                <c:pt idx="897">
                  <c:v>-5.405340504512866</c:v>
                </c:pt>
                <c:pt idx="898">
                  <c:v>-5.415410268440386</c:v>
                </c:pt>
                <c:pt idx="899">
                  <c:v>-5.4254800422997977</c:v>
                </c:pt>
                <c:pt idx="900">
                  <c:v>-5.4355498260908437</c:v>
                </c:pt>
                <c:pt idx="901">
                  <c:v>-5.4456196198132671</c:v>
                </c:pt>
                <c:pt idx="902">
                  <c:v>-5.4556894234668096</c:v>
                </c:pt>
                <c:pt idx="903">
                  <c:v>-5.4657592370512136</c:v>
                </c:pt>
                <c:pt idx="904">
                  <c:v>-5.4758290605662214</c:v>
                </c:pt>
                <c:pt idx="905">
                  <c:v>-5.4858988940115756</c:v>
                </c:pt>
                <c:pt idx="906">
                  <c:v>-5.4959687373870176</c:v>
                </c:pt>
                <c:pt idx="907">
                  <c:v>-5.5060385906922908</c:v>
                </c:pt>
                <c:pt idx="908">
                  <c:v>-5.5161084539271377</c:v>
                </c:pt>
                <c:pt idx="909">
                  <c:v>-5.5261783270912996</c:v>
                </c:pt>
                <c:pt idx="910">
                  <c:v>-5.5362482101845201</c:v>
                </c:pt>
                <c:pt idx="911">
                  <c:v>-5.5463181032065405</c:v>
                </c:pt>
                <c:pt idx="912">
                  <c:v>-5.5563880061571043</c:v>
                </c:pt>
                <c:pt idx="913">
                  <c:v>-5.5664579190359529</c:v>
                </c:pt>
                <c:pt idx="914">
                  <c:v>-5.5765278418428288</c:v>
                </c:pt>
                <c:pt idx="915">
                  <c:v>-5.5865977745774744</c:v>
                </c:pt>
                <c:pt idx="916">
                  <c:v>-5.5966677172396331</c:v>
                </c:pt>
                <c:pt idx="917">
                  <c:v>-5.6067376698290463</c:v>
                </c:pt>
                <c:pt idx="918">
                  <c:v>-5.6168076323454565</c:v>
                </c:pt>
                <c:pt idx="919">
                  <c:v>-5.6268776047886062</c:v>
                </c:pt>
                <c:pt idx="920">
                  <c:v>-5.6369475871582377</c:v>
                </c:pt>
                <c:pt idx="921">
                  <c:v>-5.6470175794540935</c:v>
                </c:pt>
                <c:pt idx="922">
                  <c:v>-5.6570875816759161</c:v>
                </c:pt>
                <c:pt idx="923">
                  <c:v>-5.6671575938234477</c:v>
                </c:pt>
                <c:pt idx="924">
                  <c:v>-5.677227615896431</c:v>
                </c:pt>
                <c:pt idx="925">
                  <c:v>-5.6872976478946082</c:v>
                </c:pt>
                <c:pt idx="926">
                  <c:v>-5.6973676898177219</c:v>
                </c:pt>
                <c:pt idx="927">
                  <c:v>-5.7074377416655144</c:v>
                </c:pt>
                <c:pt idx="928">
                  <c:v>-5.7175078034377282</c:v>
                </c:pt>
                <c:pt idx="929">
                  <c:v>-5.7275778751341058</c:v>
                </c:pt>
                <c:pt idx="930">
                  <c:v>-5.7376479567543894</c:v>
                </c:pt>
                <c:pt idx="931">
                  <c:v>-5.7477180482983217</c:v>
                </c:pt>
                <c:pt idx="932">
                  <c:v>-5.7577881497656458</c:v>
                </c:pt>
                <c:pt idx="933">
                  <c:v>-5.7678582611561033</c:v>
                </c:pt>
                <c:pt idx="934">
                  <c:v>-5.7779283824694367</c:v>
                </c:pt>
                <c:pt idx="935">
                  <c:v>-5.7879985137053884</c:v>
                </c:pt>
                <c:pt idx="936">
                  <c:v>-5.7980686548637008</c:v>
                </c:pt>
                <c:pt idx="937">
                  <c:v>-5.8081388059441172</c:v>
                </c:pt>
                <c:pt idx="938">
                  <c:v>-5.8182089669463792</c:v>
                </c:pt>
                <c:pt idx="939">
                  <c:v>-5.8282791378702301</c:v>
                </c:pt>
                <c:pt idx="940">
                  <c:v>-5.8383493187154114</c:v>
                </c:pt>
                <c:pt idx="941">
                  <c:v>-5.8484195094816664</c:v>
                </c:pt>
                <c:pt idx="942">
                  <c:v>-5.8584897101687368</c:v>
                </c:pt>
                <c:pt idx="943">
                  <c:v>-5.8685599207763657</c:v>
                </c:pt>
                <c:pt idx="944">
                  <c:v>-5.8786301413042956</c:v>
                </c:pt>
                <c:pt idx="945">
                  <c:v>-5.888700371752269</c:v>
                </c:pt>
                <c:pt idx="946">
                  <c:v>-5.8987706121200283</c:v>
                </c:pt>
                <c:pt idx="947">
                  <c:v>-5.9088408624073159</c:v>
                </c:pt>
                <c:pt idx="948">
                  <c:v>-5.9189111226138742</c:v>
                </c:pt>
                <c:pt idx="949">
                  <c:v>-5.9289813927394457</c:v>
                </c:pt>
                <c:pt idx="950">
                  <c:v>-5.9390516727837728</c:v>
                </c:pt>
                <c:pt idx="951">
                  <c:v>-5.9491219627465988</c:v>
                </c:pt>
                <c:pt idx="952">
                  <c:v>-5.9591922626276652</c:v>
                </c:pt>
                <c:pt idx="953">
                  <c:v>-5.9692625724267154</c:v>
                </c:pt>
                <c:pt idx="954">
                  <c:v>-5.9793328921434918</c:v>
                </c:pt>
                <c:pt idx="955">
                  <c:v>-5.9894032217777369</c:v>
                </c:pt>
                <c:pt idx="956">
                  <c:v>-5.999473561329193</c:v>
                </c:pt>
                <c:pt idx="957">
                  <c:v>-6.0095439107976025</c:v>
                </c:pt>
                <c:pt idx="958">
                  <c:v>-6.019614270182708</c:v>
                </c:pt>
                <c:pt idx="959">
                  <c:v>-6.0296846394842527</c:v>
                </c:pt>
                <c:pt idx="960">
                  <c:v>-6.0397550187019782</c:v>
                </c:pt>
                <c:pt idx="961">
                  <c:v>-6.0498254078356277</c:v>
                </c:pt>
                <c:pt idx="962">
                  <c:v>-6.0598958068849438</c:v>
                </c:pt>
                <c:pt idx="963">
                  <c:v>-6.0699662158496688</c:v>
                </c:pt>
                <c:pt idx="964">
                  <c:v>-6.0800366347295451</c:v>
                </c:pt>
                <c:pt idx="965">
                  <c:v>-6.0901070635243162</c:v>
                </c:pt>
                <c:pt idx="966">
                  <c:v>-6.1001775022337235</c:v>
                </c:pt>
                <c:pt idx="967">
                  <c:v>-6.1102479508575103</c:v>
                </c:pt>
                <c:pt idx="968">
                  <c:v>-6.120318409395419</c:v>
                </c:pt>
                <c:pt idx="969">
                  <c:v>-6.1303888778471922</c:v>
                </c:pt>
                <c:pt idx="970">
                  <c:v>-6.1404593562125722</c:v>
                </c:pt>
                <c:pt idx="971">
                  <c:v>-6.1505298444913024</c:v>
                </c:pt>
                <c:pt idx="972">
                  <c:v>-6.1606003426831251</c:v>
                </c:pt>
                <c:pt idx="973">
                  <c:v>-6.1706708507877819</c:v>
                </c:pt>
                <c:pt idx="974">
                  <c:v>-6.180741368805017</c:v>
                </c:pt>
                <c:pt idx="975">
                  <c:v>-6.190811896734572</c:v>
                </c:pt>
                <c:pt idx="976">
                  <c:v>-6.2008824345761893</c:v>
                </c:pt>
                <c:pt idx="977">
                  <c:v>-6.2109529823296121</c:v>
                </c:pt>
                <c:pt idx="978">
                  <c:v>-6.221023539994583</c:v>
                </c:pt>
                <c:pt idx="979">
                  <c:v>-6.2310941075708444</c:v>
                </c:pt>
                <c:pt idx="980">
                  <c:v>-6.2411646850581395</c:v>
                </c:pt>
                <c:pt idx="981">
                  <c:v>-6.2512352724562099</c:v>
                </c:pt>
                <c:pt idx="982">
                  <c:v>-6.261305869764799</c:v>
                </c:pt>
                <c:pt idx="983">
                  <c:v>-6.2713764769836491</c:v>
                </c:pt>
                <c:pt idx="984">
                  <c:v>-6.2814470941125036</c:v>
                </c:pt>
                <c:pt idx="985">
                  <c:v>-6.291517721151104</c:v>
                </c:pt>
                <c:pt idx="986">
                  <c:v>-6.3015883580991936</c:v>
                </c:pt>
                <c:pt idx="987">
                  <c:v>-6.3116590049565149</c:v>
                </c:pt>
                <c:pt idx="988">
                  <c:v>-6.3217296617228111</c:v>
                </c:pt>
                <c:pt idx="989">
                  <c:v>-6.3318003283978239</c:v>
                </c:pt>
                <c:pt idx="990">
                  <c:v>-6.3418710049812965</c:v>
                </c:pt>
                <c:pt idx="991">
                  <c:v>-6.3519416914729723</c:v>
                </c:pt>
                <c:pt idx="992">
                  <c:v>-6.3620123878725927</c:v>
                </c:pt>
                <c:pt idx="993">
                  <c:v>-6.3720830941799012</c:v>
                </c:pt>
                <c:pt idx="994">
                  <c:v>-6.38215381039464</c:v>
                </c:pt>
                <c:pt idx="995">
                  <c:v>-6.3922245365165518</c:v>
                </c:pt>
                <c:pt idx="996">
                  <c:v>-6.4022952725453797</c:v>
                </c:pt>
                <c:pt idx="997">
                  <c:v>-6.4123660184808662</c:v>
                </c:pt>
                <c:pt idx="998">
                  <c:v>-6.4224367743227537</c:v>
                </c:pt>
                <c:pt idx="999">
                  <c:v>-6.4325075400707856</c:v>
                </c:pt>
                <c:pt idx="1000">
                  <c:v>-6.4425783157247043</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0.72384999999999999</c:v>
                </c:pt>
                <c:pt idx="2">
                  <c:v>1.4476</c:v>
                </c:pt>
                <c:pt idx="3">
                  <c:v>2.1713500000000003</c:v>
                </c:pt>
                <c:pt idx="4">
                  <c:v>2.8951000000000002</c:v>
                </c:pt>
                <c:pt idx="5">
                  <c:v>3.6188500000000001</c:v>
                </c:pt>
                <c:pt idx="6">
                  <c:v>4.3426</c:v>
                </c:pt>
                <c:pt idx="7">
                  <c:v>5.0663499999999999</c:v>
                </c:pt>
                <c:pt idx="8">
                  <c:v>5.7900999999999998</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2895"/>
</file>

<file path=xl/ctrlProps/ctrlProp3.xml><?xml version="1.0" encoding="utf-8"?>
<formControlPr xmlns="http://schemas.microsoft.com/office/spreadsheetml/2009/9/main" objectType="Spin" dx="15" fmlaLink="$C$13" inc="50" max="30000" noThreeD="1" page="10" val="53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7"/>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2895"/>
</file>

<file path=xl/ctrlProps/ctrlProp13.xml><?xml version="1.0" encoding="utf-8"?>
<formControlPr xmlns="http://schemas.microsoft.com/office/spreadsheetml/2009/9/main" objectType="Spin" dx="15" fmlaLink="$C$12" inc="100" max="30000" noThreeD="1" page="10" val="2895"/>
</file>

<file path=xl/ctrlProps/ctrlProp14.xml><?xml version="1.0" encoding="utf-8"?>
<formControlPr xmlns="http://schemas.microsoft.com/office/spreadsheetml/2009/9/main" objectType="Spin" dx="15" fmlaLink="Stabilito!C12" inc="100" max="30000" noThreeD="1" page="10" val="2895"/>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2895"/>
</file>

<file path=xl/ctrlProps/ctrlProp20.xml><?xml version="1.0" encoding="utf-8"?>
<formControlPr xmlns="http://schemas.microsoft.com/office/spreadsheetml/2009/9/main" objectType="Spin" dx="15" fmlaLink="Stabilito!C12" inc="100" max="30000" noThreeD="1" page="10" val="2895"/>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J35" sqref="J35"/>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0</v>
      </c>
      <c r="N6" s="565"/>
      <c r="O6" s="550">
        <v>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0</v>
      </c>
      <c r="N7" s="565"/>
      <c r="O7" s="550">
        <v>0</v>
      </c>
      <c r="P7" s="550"/>
      <c r="Q7" s="29"/>
    </row>
    <row r="8" spans="1:20" ht="12.75" customHeight="1" thickTop="1" x14ac:dyDescent="0.2">
      <c r="A8" s="25"/>
      <c r="B8" s="138" t="str">
        <f>IF(Lang="Français","Nom",IF(Lang="English","Name",""))</f>
        <v>Nom</v>
      </c>
      <c r="C8" s="594" t="s">
        <v>571</v>
      </c>
      <c r="D8" s="594"/>
      <c r="E8" s="90"/>
      <c r="K8" s="33"/>
      <c r="L8" s="139" t="str">
        <f>IF(Lang="Français","Diamètre     'D2'",IF(Lang="English","Diameter 'D2'",""))</f>
        <v>Diamètre     'D2'</v>
      </c>
      <c r="M8" s="564">
        <v>0</v>
      </c>
      <c r="N8" s="565"/>
      <c r="O8" s="550">
        <v>0</v>
      </c>
      <c r="P8" s="550"/>
      <c r="Q8" s="29"/>
    </row>
    <row r="9" spans="1:20" ht="12.75" customHeight="1" x14ac:dyDescent="0.2">
      <c r="A9" s="25"/>
      <c r="B9" s="138" t="s">
        <v>4</v>
      </c>
      <c r="C9" s="595" t="s">
        <v>568</v>
      </c>
      <c r="D9" s="595"/>
      <c r="E9" s="90"/>
      <c r="K9" s="33"/>
      <c r="L9" s="139" t="str">
        <f>IF(Lang="Français","Implantation 'x'",IF(Lang="English","Basement 'x'",""))</f>
        <v>Implantation 'x'</v>
      </c>
      <c r="M9" s="564">
        <v>0</v>
      </c>
      <c r="N9" s="565"/>
      <c r="O9" s="550">
        <v>0</v>
      </c>
      <c r="P9" s="550"/>
      <c r="Q9" s="29"/>
    </row>
    <row r="10" spans="1:20" ht="12.75" customHeight="1" x14ac:dyDescent="0.2">
      <c r="A10" s="25"/>
      <c r="B10" s="138" t="s">
        <v>563</v>
      </c>
      <c r="C10" s="537" t="str">
        <f>IF((LEFT(Type_fusee,4)="Mini"),"MF",(IF((RIGHT(Type_fusee,1)="."),"FX","")))</f>
        <v>MF</v>
      </c>
      <c r="D10" s="538">
        <v>0</v>
      </c>
      <c r="E10" s="539" t="str">
        <f>IF(C10="","",C10&amp;D10)</f>
        <v>MF0</v>
      </c>
      <c r="K10" s="33"/>
      <c r="Q10" s="29"/>
    </row>
    <row r="11" spans="1:20" ht="12.75" customHeight="1" x14ac:dyDescent="0.2">
      <c r="A11" s="25"/>
      <c r="B11" s="139" t="s">
        <v>54</v>
      </c>
      <c r="C11" s="573" t="s">
        <v>572</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2895</v>
      </c>
      <c r="D12" s="34" t="s">
        <v>423</v>
      </c>
      <c r="L12" s="108" t="str">
        <f>IF(Lang="Français","Masse propu",IF(Lang="English","Motor Mass",""))</f>
        <v>Masse propu</v>
      </c>
      <c r="M12" s="109">
        <f ca="1">MpropuPlein</f>
        <v>1E-4</v>
      </c>
      <c r="N12" s="548">
        <f ca="1">MpropuVide</f>
        <v>0</v>
      </c>
      <c r="O12" s="549"/>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530</v>
      </c>
      <c r="D13" s="34" t="s">
        <v>423</v>
      </c>
      <c r="L13" s="108" t="str">
        <f>IF(Lang="Français","CdM propu",IF(Lang="English","Motor CoM",""))</f>
        <v>CdM propu</v>
      </c>
      <c r="M13" s="111">
        <f ca="1">XpropuPlein</f>
        <v>0</v>
      </c>
      <c r="N13" s="546">
        <f ca="1">XpropuVide</f>
        <v>0</v>
      </c>
      <c r="O13" s="547"/>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64">
        <v>992</v>
      </c>
      <c r="D14" s="565"/>
      <c r="L14" s="108" t="str">
        <f>IF(Lang="Français","Masse fusée",IF(Lang="English","Rocket Mass",""))</f>
        <v>Masse fusée</v>
      </c>
      <c r="M14" s="112">
        <f ca="1">MasseSans+MpropuPlein</f>
        <v>2.8951000000000002</v>
      </c>
      <c r="N14" s="577">
        <f ca="1">MasseSans+MpropuVide</f>
        <v>2.895</v>
      </c>
      <c r="O14" s="578"/>
      <c r="P14" s="109">
        <f>IF(OR(D12="sans propu",D12="without motor"),C12/1000,IF(OR(D12="avec propu vide",D12="with empty motor"),C12/1000-MpropuVide,IF(OR(D12="avec propu plein",D12="with loaded motor"),C12/1000-MpropuPlein,"Erreur")))</f>
        <v>2.895</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64">
        <v>84</v>
      </c>
      <c r="D15" s="565"/>
      <c r="L15" s="175" t="str">
        <f>IF(Lang="Français","CdM fusée",IF(Lang="English","Rocket CoM",""))</f>
        <v>CdM fusée</v>
      </c>
      <c r="M15" s="176">
        <f ca="1">(XcgSans*MasseSans+(XpropuRef-Long_propu+XpropuPlein)*MpropuPlein)/MassePlein</f>
        <v>530.01423094193626</v>
      </c>
      <c r="N15" s="579">
        <f ca="1">(XcgSans*MasseSans+(XpropuRef-Long_propu+XpropuVide)*MpropuVide)/MasseVide</f>
        <v>530</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530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772</v>
      </c>
    </row>
    <row r="18" spans="1:20" ht="12.75" customHeight="1" thickTop="1" x14ac:dyDescent="0.2">
      <c r="A18" s="25"/>
      <c r="B18" s="139" t="s">
        <v>54</v>
      </c>
      <c r="C18" s="587" t="s">
        <v>44</v>
      </c>
      <c r="D18" s="588"/>
      <c r="K18" s="37"/>
      <c r="L18" s="108" t="str">
        <f>IF(Lang="Français","Coiffe",IF(Lang="English","Nose Cone",""))</f>
        <v>Coiffe</v>
      </c>
      <c r="M18" s="553">
        <f>IF(LEFT(Forme_ogive,5)="Parab",1/2*Long_ogive,IF(LEFT(Forme_ogive,4)="Ogiv",7/15*Long_ogive,IF(LEFT(Forme_ogive,3)="Con",2/3*Long_ogive)))</f>
        <v>168</v>
      </c>
      <c r="N18" s="554"/>
      <c r="O18" s="560">
        <f>2*POWER(D_og/D_ref, 2)</f>
        <v>2</v>
      </c>
      <c r="P18" s="560"/>
      <c r="Q18" s="29"/>
      <c r="S18" s="386" t="str">
        <f>IF(Lang="Français","Emplanture","Root edge")</f>
        <v>Emplanture</v>
      </c>
      <c r="T18" s="387">
        <f>m_ail</f>
        <v>170</v>
      </c>
    </row>
    <row r="19" spans="1:20" ht="12.75" customHeight="1" x14ac:dyDescent="0.2">
      <c r="A19" s="25"/>
      <c r="B19" s="139" t="str">
        <f>IF(Lang="Français","Position du bas",IF(Lang="English","Basement",""))</f>
        <v>Position du bas</v>
      </c>
      <c r="C19" s="550">
        <v>942</v>
      </c>
      <c r="D19" s="550"/>
      <c r="L19" s="108" t="str">
        <f>IF(Lang="Français","Ailerons",IF(Lang="English","Fins",""))</f>
        <v>Ailerons</v>
      </c>
      <c r="M19" s="553">
        <f>(XCpa*Cnail-0.5*XCpi*Cni)/Cnai</f>
        <v>857.4</v>
      </c>
      <c r="N19" s="554"/>
      <c r="O19" s="589">
        <f>Cnail-Cni/2</f>
        <v>13.602161052846441</v>
      </c>
      <c r="P19" s="590"/>
      <c r="Q19" s="29"/>
      <c r="S19" s="386" t="str">
        <f>IF(Lang="Français","Bas","Base")</f>
        <v>Bas</v>
      </c>
      <c r="T19" s="387">
        <f>X_ail</f>
        <v>942</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857.4</v>
      </c>
      <c r="N20" s="554"/>
      <c r="O20" s="560">
        <f>4*Q_ail*POWER((E_ail/D_ref),2)*(1+D_ail/(2*E_ail+D_ail))/(1+SQRT(1+POWER(2*f_ail/(m_ail+n_ail),2)))</f>
        <v>13.602161052846441</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252</v>
      </c>
      <c r="D23" s="565"/>
      <c r="L23" s="108" t="s">
        <v>156</v>
      </c>
      <c r="M23" s="553">
        <f>IF(OR(RIGHT(Nb_diam,1)=",",D2j=0),0, X_j+l_j/3*(1+1/(1+D1j/D2j)) )</f>
        <v>0</v>
      </c>
      <c r="N23" s="554"/>
      <c r="O23" s="560">
        <f>IF(OR(RIGHT(Nb_diam,1)=",",D2j=0),0,2*(POWER(D2j/D_ref,2)-POWER(D1j/D_ref,2)))</f>
        <v>0</v>
      </c>
      <c r="P23" s="560"/>
      <c r="Q23" s="29"/>
    </row>
    <row r="24" spans="1:20"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45991</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561" t="s">
        <v>424</v>
      </c>
      <c r="D27" s="562"/>
      <c r="E27" s="146">
        <f>m_ail</f>
        <v>170</v>
      </c>
      <c r="F27" s="105" t="s">
        <v>64</v>
      </c>
      <c r="G27" s="104">
        <f>IF(RIGHT(Type_fusee,1)=".",10, IF(OR(LEFT(Type_fusee,1)="R",LEFT(Type_fusee,1)=",",LEFT(Type_fusee,4)="Mini"),10, IF(LEFT(Type_fusee,5)="Micro",10, IF(RIGHT(Type_fusee,1)=" ",1))))</f>
        <v>10</v>
      </c>
      <c r="H27" s="551">
        <f>Long_tot/D_ref</f>
        <v>11.80952380952381</v>
      </c>
      <c r="I27" s="552"/>
      <c r="J27" s="104">
        <f>IF(RIGHT(Type_fusee,1)=".",35, IF(OR(LEFT(Type_fusee,1)="R",LEFT(Type_fusee,1)=",",LEFT(Type_fusee,4)="Mini"),20, IF(LEFT(Type_fusee,5)="Micro",30, IF(RIGHT(Type_fusee,1)=" ",100))))</f>
        <v>20</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15.602161052846441</v>
      </c>
      <c r="I28" s="508">
        <f>Cnail+Cnc+Cno+Cnj+Cnr</f>
        <v>15.602161052846441</v>
      </c>
      <c r="J28" s="104">
        <f>IF(RIGHT(Type_fusee,1)=".",40, IF(OR(LEFT(Type_fusee,1)="R",LEFT(Type_fusee,1)=",",LEFT(Type_fusee,4)="Mini"),30, IF(LEFT(Type_fusee,5)="Micro",30, IF(RIGHT(Type_fusee,1)=" ",30))))</f>
        <v>30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1.5</v>
      </c>
      <c r="H29" s="97">
        <f ca="1">(XCp-XcgPlein)/D_ref</f>
        <v>2.8453975691960793</v>
      </c>
      <c r="I29" s="98">
        <f ca="1">(XCp0-XcgVide)/D_ref</f>
        <v>2.8455669851715109</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120</v>
      </c>
      <c r="D30" s="35">
        <v>160</v>
      </c>
      <c r="E30" s="146">
        <f>IF(D_can/2+E_can&lt;=D_ail/2,0, IF(D_can/2+E_can&gt;=D_ail/2+E_ail,E_ail,  D_can/2+E_can - D_ail/2  ) )</f>
        <v>107</v>
      </c>
      <c r="F30" s="516" t="str">
        <f>IF(Lang="Français","Couple","Torque")</f>
        <v>Couple</v>
      </c>
      <c r="G30" s="511">
        <f>IF(RIGHT(Type_fusee,1)=".",40, IF(OR(LEFT(Type_fusee,1)="R",LEFT(Type_fusee,1)=",",LEFT(Type_fusee,4)="Mini"),30, IF(LEFT(Type_fusee,5)="Micro",15, IF(RIGHT(Type_fusee,1)=" ",15))))</f>
        <v>30</v>
      </c>
      <c r="H30" s="99">
        <f ca="1">MS_min*Cn</f>
        <v>44.394351133975007</v>
      </c>
      <c r="I30" s="96">
        <f ca="1">MS_max*Cn0</f>
        <v>44.39699438930861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row>
    <row r="31" spans="1:20" ht="12.75" customHeight="1" x14ac:dyDescent="0.2">
      <c r="A31" s="25"/>
      <c r="B31" s="524" t="str">
        <f>IF(Lang="Français"," Envergure     'E'",IF(Lang="English"," Span          'E'",""))</f>
        <v xml:space="preserve"> Envergure     'E'</v>
      </c>
      <c r="C31" s="35">
        <v>107</v>
      </c>
      <c r="D31" s="35">
        <v>110</v>
      </c>
      <c r="E31" s="146">
        <f>ep_ail</f>
        <v>3</v>
      </c>
      <c r="F31" s="106" t="s">
        <v>55</v>
      </c>
      <c r="G31" s="103"/>
      <c r="H31" s="509">
        <f>(Cnai*XCpai+Cnc*XCpc+Cnj*XCpj+Cnr*XCpr+Cno*XCpo)/(Cnai+Cnc+Cnr+Cnj+Cno)</f>
        <v>769.02762675440692</v>
      </c>
      <c r="I31" s="509">
        <f>(Cnail*XCpa+Cnc*XCpc+Cnj*XCpj+Cnr*XCpr+Cno*XCpo)/(Cnail+Cnc+Cnr+Cnj+Cno)</f>
        <v>769.02762675440692</v>
      </c>
      <c r="J31" s="102"/>
      <c r="K31" s="32"/>
      <c r="Q31" s="29"/>
      <c r="R31" s="38"/>
      <c r="S31" s="388"/>
    </row>
    <row r="32" spans="1:20"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24.094092319805512</v>
      </c>
      <c r="I32" s="101">
        <f ca="1">(XCp-XcgVide)/Long_tot*100</f>
        <v>24.095526890565214</v>
      </c>
      <c r="J32" s="102"/>
      <c r="K32" s="32"/>
      <c r="Q32" s="29"/>
      <c r="R32" s="38"/>
    </row>
    <row r="33" spans="1:23" ht="12.75" customHeight="1" x14ac:dyDescent="0.2">
      <c r="A33" s="25"/>
      <c r="B33" s="524" t="str">
        <f>IF(Lang="Français"," Nombre            ",IF(Lang="English"," Number of fins",""))</f>
        <v xml:space="preserve"> Nombre            </v>
      </c>
      <c r="C33" s="36">
        <v>4</v>
      </c>
      <c r="D33" s="36">
        <v>4</v>
      </c>
      <c r="E33" s="146">
        <f>X_ail</f>
        <v>942</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v>942</v>
      </c>
      <c r="D34" s="35">
        <v>1250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130.66751700403586</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130.66751700403586</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-772</v>
      </c>
      <c r="D132" s="197">
        <f>D_ail/2</f>
        <v>42</v>
      </c>
      <c r="E132" s="198">
        <f t="shared" si="0"/>
        <v>-42</v>
      </c>
      <c r="K132" s="46"/>
    </row>
    <row r="133" spans="2:11" x14ac:dyDescent="0.2">
      <c r="B133" s="185" t="s">
        <v>79</v>
      </c>
      <c r="C133" s="46">
        <f>-X_ail+m_ail-p_ail</f>
        <v>-892</v>
      </c>
      <c r="D133" s="46">
        <f>D_ail/2+E_ail</f>
        <v>149</v>
      </c>
      <c r="E133" s="199">
        <f t="shared" si="0"/>
        <v>-149</v>
      </c>
      <c r="K133" s="46"/>
    </row>
    <row r="134" spans="2:11" x14ac:dyDescent="0.2">
      <c r="B134" s="185" t="s">
        <v>80</v>
      </c>
      <c r="C134" s="46">
        <f>-X_ail+m_ail-p_ail-n_ail</f>
        <v>-972</v>
      </c>
      <c r="D134" s="46">
        <f>D_ail/2+E_ail</f>
        <v>149</v>
      </c>
      <c r="E134" s="199">
        <f t="shared" si="0"/>
        <v>-149</v>
      </c>
      <c r="K134" s="46"/>
    </row>
    <row r="135" spans="2:11" x14ac:dyDescent="0.2">
      <c r="B135" s="185" t="s">
        <v>81</v>
      </c>
      <c r="C135" s="46">
        <f>-X_ail</f>
        <v>-942</v>
      </c>
      <c r="D135" s="46">
        <f>D_ail/2</f>
        <v>42</v>
      </c>
      <c r="E135" s="199">
        <f t="shared" si="0"/>
        <v>-42</v>
      </c>
      <c r="K135" s="46"/>
    </row>
    <row r="136" spans="2:11" x14ac:dyDescent="0.2">
      <c r="B136" s="187" t="s">
        <v>78</v>
      </c>
      <c r="C136" s="200">
        <f>-X_ail+m_ail</f>
        <v>-772</v>
      </c>
      <c r="D136" s="200">
        <f>D_ail/2</f>
        <v>42</v>
      </c>
      <c r="E136" s="201">
        <f t="shared" si="0"/>
        <v>-42</v>
      </c>
      <c r="K136" s="46"/>
    </row>
    <row r="137" spans="2:11" x14ac:dyDescent="0.2">
      <c r="B137" s="192" t="str">
        <f>IF(E_ail&gt;0,IF(Lang="Français","Envergure","Span"),"")</f>
        <v>Envergure</v>
      </c>
      <c r="C137" s="197">
        <f>MIN(-X_ail,-X_ail+m_ail-p_ail-n_ail)-Long_tot/30</f>
        <v>-1005.0666666666667</v>
      </c>
      <c r="D137" s="207">
        <f>-D_ail/2-E_ail</f>
        <v>-149</v>
      </c>
      <c r="E137" s="93"/>
      <c r="K137" s="46"/>
    </row>
    <row r="138" spans="2:11" x14ac:dyDescent="0.2">
      <c r="B138" s="195" t="s">
        <v>166</v>
      </c>
      <c r="C138" s="46">
        <f>MIN(-X_ail,-X_ail+m_ail-p_ail-n_ail)-Long_tot/30</f>
        <v>-1005.0666666666667</v>
      </c>
      <c r="D138" s="208">
        <f>-D_ail/2-E_ail/2</f>
        <v>-95.5</v>
      </c>
      <c r="E138" s="93"/>
      <c r="K138" s="46"/>
    </row>
    <row r="139" spans="2:11" x14ac:dyDescent="0.2">
      <c r="B139" s="212" t="s">
        <v>162</v>
      </c>
      <c r="C139" s="200">
        <f>MIN(-X_ail,-X_ail+m_ail-p_ail-n_ail)-Long_tot/30</f>
        <v>-1005.0666666666667</v>
      </c>
      <c r="D139" s="209">
        <f>-D_ail/2</f>
        <v>-42</v>
      </c>
      <c r="E139" s="93"/>
      <c r="K139" s="46"/>
    </row>
    <row r="140" spans="2:11" x14ac:dyDescent="0.2">
      <c r="B140" s="192" t="str">
        <f>IF(Lang="Français","Emplanture","Root edge")</f>
        <v>Emplanture</v>
      </c>
      <c r="C140" s="197">
        <f>-X_ail+m_ail</f>
        <v>-772</v>
      </c>
      <c r="D140" s="207">
        <f>D_ail/2+E_ail+Long_tot/20</f>
        <v>198.6</v>
      </c>
      <c r="E140" s="93"/>
      <c r="K140" s="46"/>
    </row>
    <row r="141" spans="2:11" x14ac:dyDescent="0.2">
      <c r="B141" s="195" t="s">
        <v>168</v>
      </c>
      <c r="C141" s="46">
        <f>-X_ail+m_ail/2</f>
        <v>-857</v>
      </c>
      <c r="D141" s="208">
        <f>D_ail/2+E_ail+Long_tot/20</f>
        <v>198.6</v>
      </c>
      <c r="E141" s="93"/>
      <c r="K141" s="46"/>
    </row>
    <row r="142" spans="2:11" x14ac:dyDescent="0.2">
      <c r="B142" s="212" t="s">
        <v>169</v>
      </c>
      <c r="C142" s="200">
        <f>-X_ail</f>
        <v>-942</v>
      </c>
      <c r="D142" s="209">
        <f>D_ail/2+E_ail+Long_tot/20</f>
        <v>198.6</v>
      </c>
      <c r="E142" s="93"/>
      <c r="K142" s="46"/>
    </row>
    <row r="143" spans="2:11" x14ac:dyDescent="0.2">
      <c r="B143" s="192" t="str">
        <f>IF(p_ail&lt;&gt;0,IF(Lang="Français","Flèche","Offset"),"")</f>
        <v>Flèche</v>
      </c>
      <c r="C143" s="197">
        <f>-X_ail+m_ail</f>
        <v>-772</v>
      </c>
      <c r="D143" s="207">
        <f>-D_ail/2-E_ail-Long_tot/30</f>
        <v>-182.06666666666666</v>
      </c>
      <c r="E143" s="93"/>
      <c r="K143" s="46"/>
    </row>
    <row r="144" spans="2:11" x14ac:dyDescent="0.2">
      <c r="B144" s="195" t="s">
        <v>165</v>
      </c>
      <c r="C144" s="46">
        <f>-X_ail+m_ail-p_ail/2</f>
        <v>-832</v>
      </c>
      <c r="D144" s="208">
        <f>-D_ail/2-E_ail-Long_tot/30</f>
        <v>-182.06666666666666</v>
      </c>
      <c r="E144" s="93"/>
      <c r="K144" s="46"/>
    </row>
    <row r="145" spans="2:11" x14ac:dyDescent="0.2">
      <c r="B145" s="212" t="s">
        <v>163</v>
      </c>
      <c r="C145" s="200">
        <f>-X_ail+m_ail-p_ail</f>
        <v>-892</v>
      </c>
      <c r="D145" s="209">
        <f>-D_ail/2-E_ail-Long_tot/30</f>
        <v>-182.06666666666666</v>
      </c>
      <c r="E145" s="93"/>
      <c r="K145" s="46"/>
    </row>
    <row r="146" spans="2:11" x14ac:dyDescent="0.2">
      <c r="B146" s="192" t="str">
        <f>IF(n_ail&gt;0,IF(Lang="Français","Saumon","Tip edge"),"")</f>
        <v>Saumon</v>
      </c>
      <c r="C146" s="197">
        <f>-X_ail+m_ail-p_ail</f>
        <v>-892</v>
      </c>
      <c r="D146" s="207">
        <f>-D_ail/2-E_ail-Long_tot/20</f>
        <v>-198.6</v>
      </c>
      <c r="E146" s="93"/>
      <c r="K146" s="46"/>
    </row>
    <row r="147" spans="2:11" x14ac:dyDescent="0.2">
      <c r="B147" s="195" t="s">
        <v>167</v>
      </c>
      <c r="C147" s="46">
        <f>-X_ail+m_ail-p_ail-n_ail/2</f>
        <v>-932</v>
      </c>
      <c r="D147" s="208">
        <f>-D_ail/2-E_ail-Long_tot/20</f>
        <v>-198.6</v>
      </c>
      <c r="E147" s="93"/>
      <c r="K147" s="46"/>
    </row>
    <row r="148" spans="2:11" x14ac:dyDescent="0.2">
      <c r="B148" s="212" t="s">
        <v>164</v>
      </c>
      <c r="C148" s="200">
        <f>-X_ail+m_ail-p_ail-n_ail</f>
        <v>-972</v>
      </c>
      <c r="D148" s="209">
        <f>-D_ail/2-E_ail-Long_tot/20</f>
        <v>-198.6</v>
      </c>
      <c r="E148" s="93"/>
      <c r="K148" s="46"/>
    </row>
    <row r="149" spans="2:11" x14ac:dyDescent="0.2">
      <c r="B149" s="183" t="s">
        <v>82</v>
      </c>
      <c r="C149" s="197">
        <f ca="1">-XcgPlein</f>
        <v>-530.01423094193626</v>
      </c>
      <c r="D149" s="207">
        <v>0</v>
      </c>
      <c r="E149" s="93"/>
      <c r="K149" s="46"/>
    </row>
    <row r="150" spans="2:11" x14ac:dyDescent="0.2">
      <c r="B150" s="187" t="s">
        <v>83</v>
      </c>
      <c r="C150" s="200">
        <f ca="1">-XcgVide</f>
        <v>-530</v>
      </c>
      <c r="D150" s="209">
        <v>0</v>
      </c>
      <c r="E150" s="93"/>
      <c r="K150" s="46"/>
    </row>
    <row r="151" spans="2:11" x14ac:dyDescent="0.2">
      <c r="B151" s="183" t="s">
        <v>84</v>
      </c>
      <c r="C151" s="197">
        <f>-XCp</f>
        <v>-769.02762675440692</v>
      </c>
      <c r="D151" s="207">
        <v>0</v>
      </c>
      <c r="E151" s="93"/>
      <c r="K151" s="46"/>
    </row>
    <row r="152" spans="2:11" x14ac:dyDescent="0.2">
      <c r="B152" s="187" t="s">
        <v>84</v>
      </c>
      <c r="C152" s="200">
        <f>-XCp</f>
        <v>-769.02762675440692</v>
      </c>
      <c r="D152" s="209">
        <f>Cn*D_ref/CritCnmin</f>
        <v>87.372101895940062</v>
      </c>
      <c r="E152" s="93"/>
      <c r="K152" s="46"/>
    </row>
    <row r="153" spans="2:11" x14ac:dyDescent="0.2">
      <c r="B153" s="185" t="s">
        <v>422</v>
      </c>
      <c r="C153" s="46">
        <f>-XCp0</f>
        <v>-769.02762675440692</v>
      </c>
      <c r="D153" s="208">
        <f>Cn0*D_ref/CritCnmin</f>
        <v>87.372101895940062</v>
      </c>
      <c r="E153" s="93"/>
      <c r="K153" s="46"/>
    </row>
    <row r="154" spans="2:11" x14ac:dyDescent="0.2">
      <c r="B154" s="185" t="s">
        <v>422</v>
      </c>
      <c r="C154" s="46">
        <f>-XCp0</f>
        <v>-769.02762675440692</v>
      </c>
      <c r="D154" s="208">
        <v>0</v>
      </c>
      <c r="E154" s="93"/>
      <c r="K154" s="46"/>
    </row>
    <row r="155" spans="2:11" x14ac:dyDescent="0.2">
      <c r="B155" s="192" t="str">
        <f>IF(n_ail&gt;0,IF(Lang="Français","Marge Statique","Static Margin"),"")</f>
        <v>Marge Statique</v>
      </c>
      <c r="C155" s="197">
        <f ca="1">(-XcgPlein-XcgVide)/2</f>
        <v>-530.00711547096807</v>
      </c>
      <c r="D155" s="207">
        <f>-D_ail/2-E_ail-Long_tot/20</f>
        <v>-198.6</v>
      </c>
      <c r="E155" s="93"/>
      <c r="K155" s="46"/>
    </row>
    <row r="156" spans="2:11" x14ac:dyDescent="0.2">
      <c r="B156" s="195" t="s">
        <v>170</v>
      </c>
      <c r="C156" s="46">
        <f ca="1">(C155+C157)/2</f>
        <v>-649.51737111268744</v>
      </c>
      <c r="D156" s="208">
        <f>-D_ail/2-E_ail-Long_tot/20</f>
        <v>-198.6</v>
      </c>
      <c r="E156" s="93"/>
      <c r="K156" s="46"/>
    </row>
    <row r="157" spans="2:11" x14ac:dyDescent="0.2">
      <c r="B157" s="212" t="s">
        <v>171</v>
      </c>
      <c r="C157" s="200">
        <f>-XCp</f>
        <v>-769.02762675440692</v>
      </c>
      <c r="D157" s="209">
        <f>-D_ail/2-E_ail-Long_tot/20</f>
        <v>-198.6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60</v>
      </c>
      <c r="K182" s="45"/>
    </row>
    <row r="183" spans="2:11" x14ac:dyDescent="0.2">
      <c r="B183" s="187">
        <v>7</v>
      </c>
      <c r="C183" s="196">
        <f>CritCnmin</f>
        <v>15</v>
      </c>
      <c r="D183" s="185">
        <v>1</v>
      </c>
      <c r="E183" s="205">
        <f t="shared" si="3"/>
        <v>30</v>
      </c>
      <c r="K183" s="45"/>
    </row>
    <row r="184" spans="2:11" x14ac:dyDescent="0.2">
      <c r="B184" s="183">
        <v>0</v>
      </c>
      <c r="C184" s="202">
        <f>CritCnmax</f>
        <v>30</v>
      </c>
      <c r="D184" s="185">
        <v>2</v>
      </c>
      <c r="E184" s="205">
        <f t="shared" si="3"/>
        <v>15</v>
      </c>
      <c r="K184" s="45"/>
    </row>
    <row r="185" spans="2:11" x14ac:dyDescent="0.2">
      <c r="B185" s="187">
        <v>7</v>
      </c>
      <c r="C185" s="196">
        <f>CritCnmax</f>
        <v>30</v>
      </c>
      <c r="D185" s="185">
        <v>3</v>
      </c>
      <c r="E185" s="205">
        <f t="shared" si="3"/>
        <v>10</v>
      </c>
      <c r="K185" s="45"/>
    </row>
    <row r="186" spans="2:11" x14ac:dyDescent="0.2">
      <c r="B186" s="183">
        <f>CritMsmin</f>
        <v>1.5</v>
      </c>
      <c r="C186" s="202">
        <v>0</v>
      </c>
      <c r="D186" s="185">
        <v>5</v>
      </c>
      <c r="E186" s="205">
        <f t="shared" si="3"/>
        <v>6</v>
      </c>
      <c r="K186" s="45"/>
    </row>
    <row r="187" spans="2:11" x14ac:dyDescent="0.2">
      <c r="B187" s="187">
        <f>CritMsmin</f>
        <v>1.5</v>
      </c>
      <c r="C187" s="196">
        <v>55</v>
      </c>
      <c r="D187" s="185">
        <v>7</v>
      </c>
      <c r="E187" s="205">
        <f t="shared" si="3"/>
        <v>4.2857142857142856</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2.8453975691960793</v>
      </c>
      <c r="C190" s="203">
        <f>Cn</f>
        <v>15.602161052846441</v>
      </c>
      <c r="D190" s="185">
        <v>3</v>
      </c>
      <c r="E190" s="205">
        <f t="shared" si="4"/>
        <v>33.333333333333336</v>
      </c>
      <c r="K190" s="45"/>
    </row>
    <row r="191" spans="2:11" x14ac:dyDescent="0.2">
      <c r="B191" s="512">
        <f ca="1">(XCp0-XcgPlein)/D_ref</f>
        <v>2.8453975691960793</v>
      </c>
      <c r="C191" s="513">
        <f>Cn0</f>
        <v>15.602161052846441</v>
      </c>
      <c r="D191" s="185">
        <v>4</v>
      </c>
      <c r="E191" s="205">
        <f t="shared" si="4"/>
        <v>25</v>
      </c>
      <c r="K191" s="45"/>
    </row>
    <row r="192" spans="2:11" x14ac:dyDescent="0.2">
      <c r="B192" s="512">
        <f ca="1">(XCp0-XcgVide)/D_ref</f>
        <v>2.8455669851715109</v>
      </c>
      <c r="C192" s="513">
        <f>Cn0</f>
        <v>15.602161052846441</v>
      </c>
      <c r="D192" s="185">
        <v>6</v>
      </c>
      <c r="E192" s="205">
        <f t="shared" si="4"/>
        <v>16.666666666666668</v>
      </c>
      <c r="K192" s="45"/>
    </row>
    <row r="193" spans="2:11" x14ac:dyDescent="0.2">
      <c r="B193" s="512">
        <f ca="1">(XCp-XcgVide)/D_ref</f>
        <v>2.8455669851715109</v>
      </c>
      <c r="C193" s="513">
        <f>Cn</f>
        <v>15.602161052846441</v>
      </c>
      <c r="D193" s="187">
        <v>7</v>
      </c>
      <c r="E193" s="206">
        <f t="shared" si="4"/>
        <v>14.285714285714286</v>
      </c>
      <c r="K193" s="45"/>
    </row>
    <row r="194" spans="2:11" x14ac:dyDescent="0.2">
      <c r="B194" s="512">
        <f ca="1">MS_min</f>
        <v>2.8453975691960793</v>
      </c>
      <c r="C194" s="514">
        <f>Cn</f>
        <v>15.602161052846441</v>
      </c>
      <c r="D194" s="45"/>
      <c r="E194" s="92"/>
      <c r="K194" s="45"/>
    </row>
    <row r="195" spans="2:11" x14ac:dyDescent="0.2">
      <c r="B195" s="183">
        <v>0</v>
      </c>
      <c r="C195" s="202">
        <f>(CritCnmin+CritCnmax)/2</f>
        <v>22.5</v>
      </c>
      <c r="D195" s="26"/>
      <c r="E195" s="90"/>
      <c r="K195" s="26"/>
    </row>
    <row r="196" spans="2:11" x14ac:dyDescent="0.2">
      <c r="B196" s="185">
        <f>MAX(CritMsmin,CritMsCnmin/C196)</f>
        <v>1.5</v>
      </c>
      <c r="C196" s="45">
        <f>(CritCnmin+CritCnmax)/2</f>
        <v>22.5</v>
      </c>
      <c r="D196" s="26"/>
      <c r="E196" s="90"/>
      <c r="K196" s="26"/>
    </row>
    <row r="197" spans="2:11" x14ac:dyDescent="0.2">
      <c r="B197" s="185">
        <f>MIN(CritMsmax,CritMsCnmax/C197)</f>
        <v>4.4444444444444446</v>
      </c>
      <c r="C197" s="189">
        <f>(CritCnmin+CritCnmax)/2</f>
        <v>22.5</v>
      </c>
    </row>
    <row r="198" spans="2:11" x14ac:dyDescent="0.2">
      <c r="B198" s="187">
        <v>7</v>
      </c>
      <c r="C198" s="190">
        <f>(CritCnmin+CritCnmax)/2</f>
        <v>22.5</v>
      </c>
    </row>
    <row r="199" spans="2:11" x14ac:dyDescent="0.2">
      <c r="B199" s="183">
        <f>(CritMsmin+CritMsmax)/2</f>
        <v>3.75</v>
      </c>
      <c r="C199" s="184">
        <v>0</v>
      </c>
    </row>
    <row r="200" spans="2:11" x14ac:dyDescent="0.2">
      <c r="B200" s="185">
        <f>(CritMsmin+CritMsmax)/2</f>
        <v>3.75</v>
      </c>
      <c r="C200" s="186">
        <f>MAX(CritCnmin,CritMsCnmin/B200)</f>
        <v>15</v>
      </c>
    </row>
    <row r="201" spans="2:11" x14ac:dyDescent="0.2">
      <c r="B201" s="185">
        <f>(CritMsmin+CritMsmax)/2</f>
        <v>3.75</v>
      </c>
      <c r="C201" s="186">
        <f>MIN(CritCnmax,CritMsCnmax/B201)</f>
        <v>26.666666666666668</v>
      </c>
    </row>
    <row r="202" spans="2:11" x14ac:dyDescent="0.2">
      <c r="B202" s="187">
        <f>(CritMsmin+CritMsmax)/2</f>
        <v>3.75</v>
      </c>
      <c r="C202" s="188">
        <v>55</v>
      </c>
    </row>
    <row r="203" spans="2:11" x14ac:dyDescent="0.2">
      <c r="D203" s="474"/>
    </row>
    <row r="204" spans="2:11" x14ac:dyDescent="0.2">
      <c r="B204" s="476" t="s">
        <v>405</v>
      </c>
      <c r="C204" s="31" t="b">
        <f ca="1">(OR(C205:C210))</f>
        <v>0</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SP02-Alpha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MF0</v>
      </c>
      <c r="D10" s="596"/>
      <c r="F10" s="5"/>
      <c r="N10" s="58"/>
    </row>
    <row r="11" spans="1:14" ht="12.75" customHeight="1" x14ac:dyDescent="0.2">
      <c r="A11" s="59"/>
      <c r="B11" s="140" t="str">
        <f>IF(Lang="Français","Masse totale",IF(Lang="English","Total Mass",""))</f>
        <v>Masse totale</v>
      </c>
      <c r="C11" s="625">
        <f ca="1">MassePlein</f>
        <v>2.8951000000000002</v>
      </c>
      <c r="D11" s="625"/>
      <c r="F11" s="5"/>
      <c r="N11" s="58"/>
    </row>
    <row r="12" spans="1:14" ht="12.75" customHeight="1" x14ac:dyDescent="0.2">
      <c r="A12" s="59"/>
      <c r="B12" s="227" t="str">
        <f>IF(Lang="Français","Propulseur",IF(Lang="English","Motor",""))</f>
        <v>Propulseur</v>
      </c>
      <c r="C12" s="628" t="str">
        <f>Propu</f>
        <v>Aucun (2e ét. inerte)</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6.8257694409323945E-3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2.5</v>
      </c>
      <c r="D19" s="627"/>
      <c r="N19" s="58"/>
    </row>
    <row r="20" spans="1:18" ht="12.75" customHeight="1" x14ac:dyDescent="0.2">
      <c r="A20" s="59"/>
      <c r="B20" s="140" t="str">
        <f>IF(Lang="Français","Élévation",IF(Lang="English","Angle /horizon",""))</f>
        <v>Élévation</v>
      </c>
      <c r="C20" s="626">
        <v>75.474708385400717</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45991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2.895</v>
      </c>
      <c r="D25" s="480">
        <f>IF(RIGHT(Type_fusee,1)=".",1,0.15)</f>
        <v>0.15</v>
      </c>
      <c r="F25" s="619" t="str">
        <f>IF(Lang="Français","Vit max &amp; Acc max",IF(Lang="English","Max Velocity &amp; Acc",""))</f>
        <v>Vit max &amp; Acc max</v>
      </c>
      <c r="G25" s="620"/>
      <c r="H25" s="115"/>
      <c r="I25" s="115"/>
      <c r="J25" s="115"/>
      <c r="K25" s="158">
        <f ca="1">MAX(vit_xz)</f>
        <v>155.35373067854024</v>
      </c>
      <c r="L25" s="494">
        <f ca="1">MAX(acc_xz)</f>
        <v>29.342548129766076</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771.56509382836487</v>
      </c>
      <c r="J26" s="154">
        <f ca="1">IF(T_satellite&lt;&gt;0,INDEX(pos_x,MATCH("Satellite",Event_sat,0)),"")</f>
        <v>186.89488665607297</v>
      </c>
      <c r="K26" s="159">
        <f ca="1">IF(T_satellite&lt;&gt;0,INDEX(vit_xz,MATCH("Satellite",Event_sat,0)),"")</f>
        <v>118.43873586672464</v>
      </c>
      <c r="L26" s="495"/>
      <c r="M26" s="485">
        <f ca="1">1/2*Rho_moyen*1*V_ouv_sat^2*S_satellite</f>
        <v>171.83974338292015</v>
      </c>
      <c r="N26" s="58"/>
    </row>
    <row r="27" spans="1:18" x14ac:dyDescent="0.2">
      <c r="A27" s="59"/>
      <c r="B27" s="468" t="str">
        <f>IF(Lang="Français","Ouverture para",IF(Lang="English","Opening time",""))</f>
        <v>Ouverture para</v>
      </c>
      <c r="C27" s="507">
        <v>14</v>
      </c>
      <c r="D27" s="507">
        <v>4.7</v>
      </c>
      <c r="F27" s="619" t="s">
        <v>15</v>
      </c>
      <c r="G27" s="620"/>
      <c r="H27" s="153">
        <f ca="1">INDEX(t,MATCH("Apogée",Event,0))</f>
        <v>13.499999999999947</v>
      </c>
      <c r="I27" s="157">
        <f ca="1">INDEX(pos_z,MATCH("Apogée",Event,0))</f>
        <v>1212.0861885507654</v>
      </c>
      <c r="J27" s="155">
        <f ca="1">INDEX(pos_x,MATCH("Apogée",Event,0))</f>
        <v>412.28246297144358</v>
      </c>
      <c r="K27" s="160">
        <f ca="1">INDEX(vit_xz,MATCH("Apogée",Event,0))</f>
        <v>22.010392430088363</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14</v>
      </c>
      <c r="I28" s="156">
        <f ca="1">INDEX(pos_z,MATCH("Para",Event_para,0))</f>
        <v>1211.1200470772746</v>
      </c>
      <c r="J28" s="486">
        <f ca="1">INDEX(pos_x,MATCH("Para",Event_para,0))</f>
        <v>423.23827224472132</v>
      </c>
      <c r="K28" s="159">
        <f ca="1">INDEX(vit_xz,MATCH("Para",Event_para,0))</f>
        <v>22.253363455819471</v>
      </c>
      <c r="L28" s="495"/>
      <c r="M28" s="485">
        <f ca="1">1/2*Rho_moyen*1*V_ouverture^2*S_para</f>
        <v>145.74404115014553</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0.02</v>
      </c>
      <c r="F29" s="606" t="str">
        <f>IF(Lang="Français","Impact balistique",IF(Lang="English","Balistic Impact",""))</f>
        <v>Impact balistique</v>
      </c>
      <c r="G29" s="607"/>
      <c r="H29" s="497">
        <f ca="1">INDEX(t,MATCH("Impact balistique",Event,0))</f>
        <v>32.000000000000163</v>
      </c>
      <c r="I29" s="517" t="s">
        <v>428</v>
      </c>
      <c r="J29" s="487">
        <f ca="1">INDEX(pos_x,MATCH("Impact balistique",Event,0))</f>
        <v>698.24654548588239</v>
      </c>
      <c r="K29" s="501">
        <f ca="1">K47</f>
        <v>100.94521631584171</v>
      </c>
      <c r="L29" s="498"/>
      <c r="M29" s="502">
        <f ca="1">0.5*m_vide*K29^2</f>
        <v>14749.933368982878</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9.8233370444630772</v>
      </c>
      <c r="D32" s="424">
        <f>SQRT(2*m_satellite*g/Rho_moyen/S_satellite/Cx_satellite)</f>
        <v>10.960038730752361</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123.29008376638389</v>
      </c>
      <c r="D33" s="132">
        <f ca="1">IF(V_satellite&lt;&gt;0,Alt_sat/V_satellite,0)</f>
        <v>70.39802620983987</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137.29008376638387</v>
      </c>
      <c r="D34" s="132">
        <f ca="1">T_satellite+Dt_satellite</f>
        <v>75.098026209839873</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616.45041883191936</v>
      </c>
      <c r="D35" s="151">
        <f ca="1">IF(V_satellite&lt;&gt;0,Alt_sat*V_vent_sat/V_satellite,0)</f>
        <v>351.99013104919936</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3.2</v>
      </c>
      <c r="I42" s="150">
        <v>574.95818926659933</v>
      </c>
      <c r="J42" s="150">
        <v>133.2454606677656</v>
      </c>
      <c r="K42" s="150">
        <v>155.35373067854024</v>
      </c>
      <c r="L42" s="148" t="s">
        <v>14</v>
      </c>
      <c r="M42" s="149">
        <f>Beta_rampe</f>
        <v>75.474708385400717</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620" t="str">
        <f>IF(Lang="Français","Vit max &amp; Acc max",IF(Lang="English","Max Velocity &amp; Acc",""))</f>
        <v>Vit max &amp; Acc max</v>
      </c>
      <c r="G44" s="620"/>
      <c r="H44" s="115" t="s">
        <v>14</v>
      </c>
      <c r="I44" s="115" t="s">
        <v>14</v>
      </c>
      <c r="J44" s="115" t="s">
        <v>14</v>
      </c>
      <c r="K44" s="117">
        <f ca="1">MAX(vit_xz)</f>
        <v>155.35373067854024</v>
      </c>
      <c r="L44" s="118">
        <f ca="1">MAX(acc_xz)</f>
        <v>29.342548129766076</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3.4099999999999957</v>
      </c>
      <c r="I45" s="119">
        <f ca="1">INDEX(pos_z,MATCH("Fin de propulsion",Event,0))</f>
        <v>605.91261215236273</v>
      </c>
      <c r="J45" s="119">
        <f ca="1">INDEX(pos_x,MATCH("Fin de propulsion",Event,0))</f>
        <v>141.32099048999353</v>
      </c>
      <c r="K45" s="119">
        <f ca="1">INDEX(vit_xz,MATCH("Fin de propulsion",Event,0))</f>
        <v>149.3720132059577</v>
      </c>
      <c r="L45" s="116">
        <f ca="1">INDEX(acc_xz,MATCH("Fin de propulsion",Event,0))</f>
        <v>27.86632468495122</v>
      </c>
      <c r="M45" s="116">
        <f ca="1">INDEX(BetaD,MATCH("Fin de propulsion",Event,0))</f>
        <v>75.278948770561556</v>
      </c>
    </row>
    <row r="46" spans="1:16" x14ac:dyDescent="0.2">
      <c r="A46" s="161"/>
      <c r="B46" s="168">
        <v>310</v>
      </c>
      <c r="D46" s="162"/>
      <c r="F46" s="620" t="s">
        <v>15</v>
      </c>
      <c r="G46" s="620"/>
      <c r="H46" s="118">
        <f ca="1">INDEX(t,MATCH("Apogée",Event,0))</f>
        <v>13.499999999999947</v>
      </c>
      <c r="I46" s="117">
        <f ca="1">INDEX(pos_z,MATCH("Apogée",Event,0))</f>
        <v>1212.0861885507654</v>
      </c>
      <c r="J46" s="120">
        <f ca="1">INDEX(pos_x,MATCH("Apogée",Event,0))</f>
        <v>412.28246297144358</v>
      </c>
      <c r="K46" s="120">
        <f ca="1">INDEX(vit_xz,MATCH("Apogée",Event,0))</f>
        <v>22.010392430088363</v>
      </c>
      <c r="L46" s="116">
        <f ca="1">INDEX(acc_xz,MATCH("Apogée",Event,0))</f>
        <v>9.8425475800036306</v>
      </c>
      <c r="M46" s="121">
        <f ca="1">INDEX(BetaD,MATCH("Apogée",Event,0))</f>
        <v>1.347060973012524</v>
      </c>
    </row>
    <row r="47" spans="1:16" x14ac:dyDescent="0.2">
      <c r="A47" s="161"/>
      <c r="B47" s="169" t="s">
        <v>9</v>
      </c>
      <c r="D47" s="162"/>
      <c r="F47" s="635" t="str">
        <f>IF(Lang="Français","Impact balistique",IF(Lang="English","Balistic Impact",""))</f>
        <v>Impact balistique</v>
      </c>
      <c r="G47" s="635"/>
      <c r="H47" s="116">
        <f ca="1">INDEX(t,MATCH("Impact balistique",Event,0))</f>
        <v>32.000000000000163</v>
      </c>
      <c r="I47" s="148" t="s">
        <v>16</v>
      </c>
      <c r="J47" s="117">
        <f ca="1">INDEX(pos_x,MATCH("Impact balistique",Event,0))</f>
        <v>698.24654548588239</v>
      </c>
      <c r="K47" s="119">
        <f ca="1">INDEX(vit_xz,MATCH("Impact balistique",Event,0))</f>
        <v>100.94521631584171</v>
      </c>
      <c r="L47" s="116">
        <f ca="1">INDEX(acc_xz,MATCH("Impact balistique",Event,0))</f>
        <v>1.2391068694264753</v>
      </c>
      <c r="M47" s="116">
        <f ca="1">INDEX(BetaD,MATCH("Impact balistique",Event,0))</f>
        <v>-85.585140329066604</v>
      </c>
    </row>
    <row r="48" spans="1:16" x14ac:dyDescent="0.2">
      <c r="A48" s="161"/>
      <c r="B48" s="174">
        <f>(4*B44*B46+B44^2)/10^6</f>
        <v>0.48049999999999998</v>
      </c>
      <c r="D48" s="162"/>
      <c r="F48" s="618" t="str">
        <f>IF(Lang="Français","Ouverture parachute fusée",IF(Lang="English","Rocket parachute opening",""))</f>
        <v>Ouverture parachute fusée</v>
      </c>
      <c r="G48" s="618"/>
      <c r="H48" s="122">
        <f>T_para</f>
        <v>14</v>
      </c>
      <c r="I48" s="123">
        <f ca="1">INDEX(pos_z,MATCH("Para",Event_para,0))</f>
        <v>1211.1200470772746</v>
      </c>
      <c r="J48" s="123">
        <f ca="1">INDEX(pos_x,MATCH("Para",Event_para,0))</f>
        <v>423.23827224472132</v>
      </c>
      <c r="K48" s="123">
        <f ca="1">INDEX(vit_xz,MATCH("Para",Event_para,0))</f>
        <v>22.253363455819471</v>
      </c>
      <c r="L48" s="122">
        <f ca="1">INDEX(acc_xz,MATCH("Para",Event_para,0))</f>
        <v>9.75933379242705</v>
      </c>
      <c r="M48" s="124">
        <f ca="1">INDEX(BetaD,MATCH("Para",Event_para,0))</f>
        <v>-11.33910768867583</v>
      </c>
    </row>
    <row r="49" spans="1:13" x14ac:dyDescent="0.2">
      <c r="A49" s="161"/>
      <c r="D49" s="162"/>
      <c r="F49" s="636" t="str">
        <f>IF(Lang="Français","Impact fusée sous para.",IF(Lang="English","Impact of rocket with para. ",""))</f>
        <v>Impact fusée sous para.</v>
      </c>
      <c r="G49" s="636"/>
      <c r="H49" s="125">
        <f ca="1">T_para+Dt_para</f>
        <v>137.29008376638387</v>
      </c>
      <c r="I49" s="127" t="s">
        <v>16</v>
      </c>
      <c r="J49" s="126" t="str">
        <f ca="1">CONCATENATE(TEXT(X_para-Dx_para,"0")," | ",TEXT(X_para+Dx_para,"0"))</f>
        <v>-193 | 1040</v>
      </c>
      <c r="K49" s="126">
        <f ca="1">V_para</f>
        <v>9.8233370444630772</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771.56509382836487</v>
      </c>
      <c r="J50" s="129">
        <f ca="1">IF(T_satellite&lt;&gt;0,INDEX(pos_x,MATCH("Satellite",Event_sat,0)),"")</f>
        <v>186.89488665607297</v>
      </c>
      <c r="K50" s="123">
        <f ca="1">IF(T_satellite&lt;&gt;0,INDEX(vit_xz,MATCH("Satellite",Event_sat,0)),"")</f>
        <v>118.43873586672464</v>
      </c>
      <c r="L50" s="122">
        <f ca="1">IF(T_satellite&lt;&gt;0,INDEX(acc_xz,MATCH("Satellite",Event_sat,0)),"")</f>
        <v>21.270849208650084</v>
      </c>
      <c r="M50" s="124">
        <f ca="1">IF(T_satellite&lt;&gt;0,INDEX(BetaD,MATCH("Satellite",Event_sat,0)),"")</f>
        <v>73.819642132503375</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75.098026209839873</v>
      </c>
      <c r="I51" s="130" t="str">
        <f>IF(T_satellite&lt;&gt;0,"~0","")</f>
        <v>~0</v>
      </c>
      <c r="J51" s="130" t="str">
        <f ca="1">IF(T_satellite&lt;&gt;0,CONCATENATE(TEXT(X_satellite-Dx_sat,"0")," | ",TEXT(X_satellite+Dx_sat,"0")),"")</f>
        <v>-165 | 539</v>
      </c>
      <c r="K51" s="130">
        <f>IF(T_satellite&lt;&gt;0,V_satellite,"")</f>
        <v>10.960038730752361</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1212.0861885507654</v>
      </c>
      <c r="C121" s="216">
        <f ca="1">MAX(Altitude_culmi,Portee_balistique)</f>
        <v>1212.0861885507654</v>
      </c>
    </row>
    <row r="123" spans="2:3" x14ac:dyDescent="0.2">
      <c r="B123" s="210" t="s">
        <v>49</v>
      </c>
      <c r="C123" s="211" t="s">
        <v>45</v>
      </c>
    </row>
    <row r="124" spans="2:3" x14ac:dyDescent="0.2">
      <c r="B124" s="217">
        <f ca="1">X_para</f>
        <v>423.23827224472132</v>
      </c>
      <c r="C124" s="214">
        <f ca="1">Alt_para</f>
        <v>1211.1200470772746</v>
      </c>
    </row>
    <row r="125" spans="2:3" x14ac:dyDescent="0.2">
      <c r="B125" s="217">
        <f ca="1">X_para</f>
        <v>423.23827224472132</v>
      </c>
      <c r="C125" s="214">
        <f ca="1">Alt_para/2</f>
        <v>605.56002353863732</v>
      </c>
    </row>
    <row r="126" spans="2:3" x14ac:dyDescent="0.2">
      <c r="B126" s="217">
        <f ca="1">X_para</f>
        <v>423.23827224472132</v>
      </c>
      <c r="C126" s="214">
        <v>0</v>
      </c>
    </row>
    <row r="127" spans="2:3" x14ac:dyDescent="0.2">
      <c r="B127" s="217">
        <f ca="1">X_para+Alt_para/40</f>
        <v>453.51627342165318</v>
      </c>
      <c r="C127" s="214">
        <f ca="1">Alt_para/20</f>
        <v>60.556002353863732</v>
      </c>
    </row>
    <row r="128" spans="2:3" x14ac:dyDescent="0.2">
      <c r="B128" s="217">
        <f ca="1">X_para</f>
        <v>423.23827224472132</v>
      </c>
      <c r="C128" s="214">
        <v>0</v>
      </c>
    </row>
    <row r="129" spans="2:6" x14ac:dyDescent="0.2">
      <c r="B129" s="217">
        <f ca="1">X_para-Alt_para/40</f>
        <v>392.96027106778945</v>
      </c>
      <c r="C129" s="214">
        <f ca="1">Alt_para/20</f>
        <v>60.556002353863732</v>
      </c>
    </row>
    <row r="130" spans="2:6" x14ac:dyDescent="0.2">
      <c r="B130" s="218">
        <f ca="1">X_para</f>
        <v>423.23827224472132</v>
      </c>
      <c r="C130" s="219">
        <v>0</v>
      </c>
    </row>
    <row r="131" spans="2:6" x14ac:dyDescent="0.2">
      <c r="B131" s="210" t="s">
        <v>48</v>
      </c>
      <c r="C131" s="211" t="s">
        <v>45</v>
      </c>
    </row>
    <row r="132" spans="2:6" x14ac:dyDescent="0.2">
      <c r="B132" s="213">
        <f>T_para</f>
        <v>14</v>
      </c>
      <c r="C132" s="214">
        <f ca="1">Alt_para</f>
        <v>1211.1200470772746</v>
      </c>
    </row>
    <row r="133" spans="2:6" x14ac:dyDescent="0.2">
      <c r="B133" s="213">
        <f ca="1">(B132+B134)/2</f>
        <v>75.645041883191936</v>
      </c>
      <c r="C133" s="214">
        <f ca="1">(C132+C134)/2</f>
        <v>605.56002353863732</v>
      </c>
      <c r="E133" s="232">
        <v>1</v>
      </c>
      <c r="F133" s="233" t="s">
        <v>175</v>
      </c>
    </row>
    <row r="134" spans="2:6" x14ac:dyDescent="0.2">
      <c r="B134" s="213">
        <f ca="1">H49</f>
        <v>137.29008376638387</v>
      </c>
      <c r="C134" s="214">
        <f>0</f>
        <v>0</v>
      </c>
      <c r="E134" s="161">
        <v>1</v>
      </c>
      <c r="F134" s="234" t="s">
        <v>176</v>
      </c>
    </row>
    <row r="135" spans="2:6" x14ac:dyDescent="0.2">
      <c r="B135" s="213">
        <f ca="1">H49+E133*sS/2*zZ_fus-E134*sS*tT_fus</f>
        <v>136.01640012347949</v>
      </c>
      <c r="C135" s="214">
        <f ca="1">Alt_para-V_para*(H49-T_para)+E133*sS*Altitude_culmi/H49*zZ_fus+E134*sS/2*Altitude_culmi/H49*tT_fus</f>
        <v>40.937056603740977</v>
      </c>
      <c r="E135" s="161"/>
      <c r="F135" s="241" t="s">
        <v>177</v>
      </c>
    </row>
    <row r="136" spans="2:6" x14ac:dyDescent="0.2">
      <c r="B136" s="213">
        <f ca="1">H49</f>
        <v>137.29008376638387</v>
      </c>
      <c r="C136" s="214">
        <f ca="1">Alt_para-V_para*(H49-T_para)</f>
        <v>0</v>
      </c>
      <c r="E136" s="235" t="s">
        <v>172</v>
      </c>
      <c r="F136" s="236">
        <f ca="1">T_balistique/10</f>
        <v>3.2000000000000162</v>
      </c>
    </row>
    <row r="137" spans="2:6" x14ac:dyDescent="0.2">
      <c r="B137" s="213">
        <f ca="1">H49-E133*sS/2*zZ_fus-E134*sS*tT_fus</f>
        <v>132.8164001234795</v>
      </c>
      <c r="C137" s="214">
        <f ca="1">Alt_para-V_para*(H49-T_para)+E133*sS*Altitude_culmi/H49*zZ_fus-E134*sS/2*Altitude_culmi/H49*tT_fus</f>
        <v>15.566307615375054</v>
      </c>
      <c r="E137" s="235" t="s">
        <v>173</v>
      </c>
      <c r="F137" s="236">
        <f ca="1">(H49-T_para)/H49</f>
        <v>0.89802613840761625</v>
      </c>
    </row>
    <row r="138" spans="2:6" x14ac:dyDescent="0.2">
      <c r="B138" s="215">
        <f ca="1">H49</f>
        <v>137.29008376638387</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0.8531250000000008</v>
      </c>
    </row>
    <row r="155" spans="2:6" x14ac:dyDescent="0.2">
      <c r="B155" s="215" t="b">
        <f>IF(Nb_sat="1 satellite",H51)</f>
        <v>0</v>
      </c>
      <c r="C155" s="216" t="b">
        <f>IF(Nb_sat="1 satellite",0)</f>
        <v>0</v>
      </c>
      <c r="E155" s="237" t="s">
        <v>174</v>
      </c>
      <c r="F155" s="238">
        <f ca="1">V_satellite*(T_balistique-T_satellite)/Alt_sat</f>
        <v>0.38779496343584002</v>
      </c>
    </row>
    <row r="157" spans="2:6" x14ac:dyDescent="0.2">
      <c r="B157" s="210" t="s">
        <v>2</v>
      </c>
      <c r="C157" s="228" t="s">
        <v>29</v>
      </c>
      <c r="D157" s="211" t="s">
        <v>3</v>
      </c>
    </row>
    <row r="158" spans="2:6" x14ac:dyDescent="0.2">
      <c r="B158" s="231">
        <f>T_para/4</f>
        <v>3.5</v>
      </c>
      <c r="C158" s="82">
        <f ca="1">Alt_para/2</f>
        <v>605.56002353863732</v>
      </c>
      <c r="D158" s="214">
        <f ca="1">X_para/4</f>
        <v>105.80956806118033</v>
      </c>
    </row>
    <row r="159" spans="2:6" x14ac:dyDescent="0.2">
      <c r="B159" s="229">
        <f ca="1">Temps_culmi + (T_balistique-Temps_culmi)/2</f>
        <v>22.750000000000057</v>
      </c>
      <c r="C159" s="230">
        <f ca="1">Altitude_culmi/2</f>
        <v>606.04309427538271</v>
      </c>
      <c r="D159" s="216">
        <f ca="1">X_culmi+(Portee_balistique-X_culmi)*2/3</f>
        <v>602.92518464773616</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412.28246297144358</v>
      </c>
      <c r="E162" s="422"/>
      <c r="F162" s="423" t="s">
        <v>305</v>
      </c>
    </row>
    <row r="163" spans="2:6" x14ac:dyDescent="0.2">
      <c r="B163" s="231" t="e">
        <f ca="1">IF(AND(Altitude_culmi&gt;80, Altitude_culmi&lt;=350), 49, NA())</f>
        <v>#N/A</v>
      </c>
      <c r="C163" s="5">
        <v>23</v>
      </c>
      <c r="D163" s="82">
        <f t="shared" ca="1" si="0"/>
        <v>435.28246297144358</v>
      </c>
      <c r="E163" s="82"/>
      <c r="F163" s="214">
        <f t="shared" ref="F163:F178" ca="1" si="1">X_culmi-C162</f>
        <v>412.28246297144358</v>
      </c>
    </row>
    <row r="164" spans="2:6" x14ac:dyDescent="0.2">
      <c r="B164" s="231" t="e">
        <f ca="1">IF(AND(Altitude_culmi&gt;80, Altitude_culmi&lt;=350), 43, NA())</f>
        <v>#N/A</v>
      </c>
      <c r="C164" s="5">
        <v>23</v>
      </c>
      <c r="D164" s="82">
        <f t="shared" ca="1" si="0"/>
        <v>435.28246297144358</v>
      </c>
      <c r="E164" s="82"/>
      <c r="F164" s="214">
        <f t="shared" ca="1" si="1"/>
        <v>389.28246297144358</v>
      </c>
    </row>
    <row r="165" spans="2:6" x14ac:dyDescent="0.2">
      <c r="B165" s="231" t="e">
        <f ca="1">IF(AND(Altitude_culmi&gt;80, Altitude_culmi&lt;=350), 43, NA())</f>
        <v>#N/A</v>
      </c>
      <c r="C165" s="5">
        <v>0</v>
      </c>
      <c r="D165" s="82">
        <f t="shared" ca="1" si="0"/>
        <v>412.28246297144358</v>
      </c>
      <c r="E165" s="82"/>
      <c r="F165" s="214">
        <f t="shared" ca="1" si="1"/>
        <v>389.28246297144358</v>
      </c>
    </row>
    <row r="166" spans="2:6" x14ac:dyDescent="0.2">
      <c r="B166" s="231" t="e">
        <f ca="1">IF(AND(Altitude_culmi&gt;80, Altitude_culmi&lt;=350), 43, NA())</f>
        <v>#N/A</v>
      </c>
      <c r="C166" s="5">
        <v>23</v>
      </c>
      <c r="D166" s="82">
        <f t="shared" ca="1" si="0"/>
        <v>435.28246297144358</v>
      </c>
      <c r="E166" s="82"/>
      <c r="F166" s="214">
        <f t="shared" ca="1" si="1"/>
        <v>412.28246297144358</v>
      </c>
    </row>
    <row r="167" spans="2:6" x14ac:dyDescent="0.2">
      <c r="B167" s="231" t="e">
        <f ca="1">IF(AND(Altitude_culmi&gt;80, Altitude_culmi&lt;=350), 0.5, NA())</f>
        <v>#N/A</v>
      </c>
      <c r="C167" s="5">
        <v>23</v>
      </c>
      <c r="D167" s="82">
        <f t="shared" ca="1" si="0"/>
        <v>435.28246297144358</v>
      </c>
      <c r="E167" s="82"/>
      <c r="F167" s="214">
        <f t="shared" ca="1" si="1"/>
        <v>389.28246297144358</v>
      </c>
    </row>
    <row r="168" spans="2:6" x14ac:dyDescent="0.2">
      <c r="B168" s="231" t="e">
        <f ca="1">IF(AND(Altitude_culmi&gt;80, Altitude_culmi&lt;=350), 0.5, NA())</f>
        <v>#N/A</v>
      </c>
      <c r="C168" s="5">
        <v>8</v>
      </c>
      <c r="D168" s="82">
        <f t="shared" ca="1" si="0"/>
        <v>420.28246297144358</v>
      </c>
      <c r="E168" s="82"/>
      <c r="F168" s="214">
        <f t="shared" ca="1" si="1"/>
        <v>389.28246297144358</v>
      </c>
    </row>
    <row r="169" spans="2:6" x14ac:dyDescent="0.2">
      <c r="B169" s="231" t="e">
        <f ca="1">IF(AND(Altitude_culmi&gt;80, Altitude_culmi&lt;=350), 27, NA())</f>
        <v>#N/A</v>
      </c>
      <c r="C169" s="5">
        <v>8</v>
      </c>
      <c r="D169" s="82">
        <f t="shared" ca="1" si="0"/>
        <v>420.28246297144358</v>
      </c>
      <c r="E169" s="82"/>
      <c r="F169" s="214">
        <f t="shared" ca="1" si="1"/>
        <v>404.28246297144358</v>
      </c>
    </row>
    <row r="170" spans="2:6" x14ac:dyDescent="0.2">
      <c r="B170" s="231" t="e">
        <f ca="1">IF(AND(Altitude_culmi&gt;80, Altitude_culmi&lt;=350), 27, NA())</f>
        <v>#N/A</v>
      </c>
      <c r="C170" s="5">
        <v>23</v>
      </c>
      <c r="D170" s="82">
        <f t="shared" ca="1" si="0"/>
        <v>435.28246297144358</v>
      </c>
      <c r="E170" s="82"/>
      <c r="F170" s="214">
        <f t="shared" ca="1" si="1"/>
        <v>404.28246297144358</v>
      </c>
    </row>
    <row r="171" spans="2:6" x14ac:dyDescent="0.2">
      <c r="B171" s="231" t="e">
        <f ca="1">IF(AND(Altitude_culmi&gt;80, Altitude_culmi&lt;=350), 27, NA())</f>
        <v>#N/A</v>
      </c>
      <c r="C171" s="5">
        <v>8</v>
      </c>
      <c r="D171" s="82">
        <f t="shared" ca="1" si="0"/>
        <v>420.28246297144358</v>
      </c>
      <c r="E171" s="82"/>
      <c r="F171" s="214">
        <f t="shared" ca="1" si="1"/>
        <v>389.28246297144358</v>
      </c>
    </row>
    <row r="172" spans="2:6" x14ac:dyDescent="0.2">
      <c r="B172" s="231" t="e">
        <f ca="1">IF(AND(Altitude_culmi&gt;80, Altitude_culmi&lt;=350), 29, NA())</f>
        <v>#N/A</v>
      </c>
      <c r="C172" s="5">
        <v>7.6</v>
      </c>
      <c r="D172" s="82">
        <f t="shared" ca="1" si="0"/>
        <v>419.8824629714436</v>
      </c>
      <c r="E172" s="82"/>
      <c r="F172" s="214">
        <f t="shared" ca="1" si="1"/>
        <v>404.28246297144358</v>
      </c>
    </row>
    <row r="173" spans="2:6" x14ac:dyDescent="0.2">
      <c r="B173" s="231" t="e">
        <f ca="1">IF(AND(Altitude_culmi&gt;80, Altitude_culmi&lt;=350), 31, NA())</f>
        <v>#N/A</v>
      </c>
      <c r="C173" s="5">
        <v>6.8</v>
      </c>
      <c r="D173" s="82">
        <f t="shared" ca="1" si="0"/>
        <v>419.08246297144359</v>
      </c>
      <c r="E173" s="82"/>
      <c r="F173" s="214">
        <f t="shared" ca="1" si="1"/>
        <v>404.68246297144356</v>
      </c>
    </row>
    <row r="174" spans="2:6" x14ac:dyDescent="0.2">
      <c r="B174" s="231" t="e">
        <f ca="1">IF(AND(Altitude_culmi&gt;80, Altitude_culmi&lt;=350), 32, NA())</f>
        <v>#N/A</v>
      </c>
      <c r="C174" s="5">
        <v>6</v>
      </c>
      <c r="D174" s="82">
        <f t="shared" ca="1" si="0"/>
        <v>418.28246297144358</v>
      </c>
      <c r="E174" s="82"/>
      <c r="F174" s="214">
        <f t="shared" ca="1" si="1"/>
        <v>405.48246297144357</v>
      </c>
    </row>
    <row r="175" spans="2:6" x14ac:dyDescent="0.2">
      <c r="B175" s="231" t="e">
        <f ca="1">IF(AND(Altitude_culmi&gt;80, Altitude_culmi&lt;=350), 33, NA())</f>
        <v>#N/A</v>
      </c>
      <c r="C175" s="5">
        <v>5</v>
      </c>
      <c r="D175" s="82">
        <f t="shared" ca="1" si="0"/>
        <v>417.28246297144358</v>
      </c>
      <c r="E175" s="82"/>
      <c r="F175" s="214">
        <f t="shared" ca="1" si="1"/>
        <v>406.28246297144358</v>
      </c>
    </row>
    <row r="176" spans="2:6" x14ac:dyDescent="0.2">
      <c r="B176" s="231" t="e">
        <f ca="1">IF(AND(Altitude_culmi&gt;80, Altitude_culmi&lt;=350), 34, NA())</f>
        <v>#N/A</v>
      </c>
      <c r="C176" s="5">
        <v>3.8</v>
      </c>
      <c r="D176" s="82">
        <f t="shared" ca="1" si="0"/>
        <v>416.08246297144359</v>
      </c>
      <c r="E176" s="82"/>
      <c r="F176" s="214">
        <f t="shared" ca="1" si="1"/>
        <v>407.28246297144358</v>
      </c>
    </row>
    <row r="177" spans="2:6" x14ac:dyDescent="0.2">
      <c r="B177" s="229" t="e">
        <f ca="1">IF(AND(Altitude_culmi&gt;80, Altitude_culmi&lt;=350), 35, NA())</f>
        <v>#N/A</v>
      </c>
      <c r="C177" s="421">
        <v>0</v>
      </c>
      <c r="D177" s="230">
        <f t="shared" ca="1" si="0"/>
        <v>412.28246297144358</v>
      </c>
      <c r="E177" s="82"/>
      <c r="F177" s="214">
        <f t="shared" ca="1" si="1"/>
        <v>408.48246297144357</v>
      </c>
    </row>
    <row r="178" spans="2:6" x14ac:dyDescent="0.2">
      <c r="E178" s="230"/>
      <c r="F178" s="216">
        <f t="shared" ca="1" si="1"/>
        <v>412.28246297144358</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412.28246297144358</v>
      </c>
      <c r="E180" s="228"/>
      <c r="F180" s="211" t="s">
        <v>308</v>
      </c>
    </row>
    <row r="181" spans="2:6" x14ac:dyDescent="0.2">
      <c r="B181" s="231">
        <f ca="1">IF(Altitude_culmi&gt;350, 300, NA())</f>
        <v>300</v>
      </c>
      <c r="C181" s="5">
        <v>0</v>
      </c>
      <c r="D181" s="82">
        <f t="shared" ca="1" si="2"/>
        <v>412.28246297144358</v>
      </c>
      <c r="E181" s="82"/>
      <c r="F181" s="214">
        <f t="shared" ref="F181:F201" ca="1" si="3">X_culmi-C180</f>
        <v>412.28246297144358</v>
      </c>
    </row>
    <row r="182" spans="2:6" x14ac:dyDescent="0.2">
      <c r="B182" s="231">
        <f ca="1">IF(Altitude_culmi&gt;350, 280, NA())</f>
        <v>280</v>
      </c>
      <c r="C182" s="5">
        <v>10</v>
      </c>
      <c r="D182" s="82">
        <f t="shared" ca="1" si="2"/>
        <v>422.28246297144358</v>
      </c>
      <c r="E182" s="82"/>
      <c r="F182" s="214">
        <f t="shared" ca="1" si="3"/>
        <v>412.28246297144358</v>
      </c>
    </row>
    <row r="183" spans="2:6" x14ac:dyDescent="0.2">
      <c r="B183" s="231">
        <f ca="1">IF(Altitude_culmi&gt;350, 280, NA())</f>
        <v>280</v>
      </c>
      <c r="C183" s="5">
        <v>0</v>
      </c>
      <c r="D183" s="82">
        <f t="shared" ca="1" si="2"/>
        <v>412.28246297144358</v>
      </c>
      <c r="E183" s="82"/>
      <c r="F183" s="214">
        <f t="shared" ca="1" si="3"/>
        <v>402.28246297144358</v>
      </c>
    </row>
    <row r="184" spans="2:6" x14ac:dyDescent="0.2">
      <c r="B184" s="231">
        <f ca="1">IF(Altitude_culmi&gt;350, 280, NA())</f>
        <v>280</v>
      </c>
      <c r="C184" s="5">
        <v>10</v>
      </c>
      <c r="D184" s="82">
        <f t="shared" ca="1" si="2"/>
        <v>422.28246297144358</v>
      </c>
      <c r="E184" s="82"/>
      <c r="F184" s="214">
        <f t="shared" ca="1" si="3"/>
        <v>412.28246297144358</v>
      </c>
    </row>
    <row r="185" spans="2:6" x14ac:dyDescent="0.2">
      <c r="B185" s="231">
        <f ca="1">IF(Altitude_culmi&gt;350, 200, NA())</f>
        <v>200</v>
      </c>
      <c r="C185" s="5">
        <v>13</v>
      </c>
      <c r="D185" s="82">
        <f t="shared" ca="1" si="2"/>
        <v>425.28246297144358</v>
      </c>
      <c r="E185" s="82"/>
      <c r="F185" s="214">
        <f t="shared" ca="1" si="3"/>
        <v>402.28246297144358</v>
      </c>
    </row>
    <row r="186" spans="2:6" x14ac:dyDescent="0.2">
      <c r="B186" s="231">
        <f ca="1">IF(Altitude_culmi&gt;350, 160, NA())</f>
        <v>160</v>
      </c>
      <c r="C186" s="5">
        <v>17</v>
      </c>
      <c r="D186" s="82">
        <f t="shared" ca="1" si="2"/>
        <v>429.28246297144358</v>
      </c>
      <c r="E186" s="82"/>
      <c r="F186" s="214">
        <f t="shared" ca="1" si="3"/>
        <v>399.28246297144358</v>
      </c>
    </row>
    <row r="187" spans="2:6" x14ac:dyDescent="0.2">
      <c r="B187" s="231">
        <f ca="1">IF(Altitude_culmi&gt;350, 115, NA())</f>
        <v>115</v>
      </c>
      <c r="C187" s="5">
        <v>20</v>
      </c>
      <c r="D187" s="82">
        <f t="shared" ca="1" si="2"/>
        <v>432.28246297144358</v>
      </c>
      <c r="E187" s="82"/>
      <c r="F187" s="214">
        <f t="shared" ca="1" si="3"/>
        <v>395.28246297144358</v>
      </c>
    </row>
    <row r="188" spans="2:6" x14ac:dyDescent="0.2">
      <c r="B188" s="231">
        <f ca="1">IF(Altitude_culmi&gt;350, 90, NA())</f>
        <v>90</v>
      </c>
      <c r="C188" s="5">
        <v>25</v>
      </c>
      <c r="D188" s="82">
        <f t="shared" ca="1" si="2"/>
        <v>437.28246297144358</v>
      </c>
      <c r="E188" s="82"/>
      <c r="F188" s="214">
        <f t="shared" ca="1" si="3"/>
        <v>392.28246297144358</v>
      </c>
    </row>
    <row r="189" spans="2:6" x14ac:dyDescent="0.2">
      <c r="B189" s="231">
        <f ca="1">IF(Altitude_culmi&gt;350, 57, NA())</f>
        <v>57</v>
      </c>
      <c r="C189" s="5">
        <v>30</v>
      </c>
      <c r="D189" s="82">
        <f t="shared" ca="1" si="2"/>
        <v>442.28246297144358</v>
      </c>
      <c r="E189" s="82"/>
      <c r="F189" s="214">
        <f t="shared" ca="1" si="3"/>
        <v>387.28246297144358</v>
      </c>
    </row>
    <row r="190" spans="2:6" x14ac:dyDescent="0.2">
      <c r="B190" s="231">
        <f ca="1">IF(Altitude_culmi&gt;350, 40, NA())</f>
        <v>40</v>
      </c>
      <c r="C190" s="5">
        <v>36</v>
      </c>
      <c r="D190" s="82">
        <f t="shared" ca="1" si="2"/>
        <v>448.28246297144358</v>
      </c>
      <c r="E190" s="82"/>
      <c r="F190" s="214">
        <f t="shared" ca="1" si="3"/>
        <v>382.28246297144358</v>
      </c>
    </row>
    <row r="191" spans="2:6" x14ac:dyDescent="0.2">
      <c r="B191" s="231">
        <f ca="1">IF(Altitude_culmi&gt;350, 20, NA())</f>
        <v>20</v>
      </c>
      <c r="C191" s="5">
        <v>48</v>
      </c>
      <c r="D191" s="82">
        <f t="shared" ca="1" si="2"/>
        <v>460.28246297144358</v>
      </c>
      <c r="E191" s="82"/>
      <c r="F191" s="214">
        <f t="shared" ca="1" si="3"/>
        <v>376.28246297144358</v>
      </c>
    </row>
    <row r="192" spans="2:6" x14ac:dyDescent="0.2">
      <c r="B192" s="231">
        <f ca="1">IF(Altitude_culmi&gt;350, 0.5, NA())</f>
        <v>0.5</v>
      </c>
      <c r="C192" s="5">
        <v>62</v>
      </c>
      <c r="D192" s="82">
        <f t="shared" ca="1" si="2"/>
        <v>474.28246297144358</v>
      </c>
      <c r="E192" s="82"/>
      <c r="F192" s="214">
        <f t="shared" ca="1" si="3"/>
        <v>364.28246297144358</v>
      </c>
    </row>
    <row r="193" spans="2:6" x14ac:dyDescent="0.2">
      <c r="B193" s="231">
        <f ca="1">IF(Altitude_culmi&gt;350, 0.5, NA())</f>
        <v>0.5</v>
      </c>
      <c r="C193" s="5">
        <v>37</v>
      </c>
      <c r="D193" s="82">
        <f t="shared" ca="1" si="2"/>
        <v>449.28246297144358</v>
      </c>
      <c r="E193" s="82"/>
      <c r="F193" s="214">
        <f t="shared" ca="1" si="3"/>
        <v>350.28246297144358</v>
      </c>
    </row>
    <row r="194" spans="2:6" x14ac:dyDescent="0.2">
      <c r="B194" s="231">
        <f ca="1">IF(Altitude_culmi&gt;350, 15, NA())</f>
        <v>15</v>
      </c>
      <c r="C194" s="5">
        <v>30</v>
      </c>
      <c r="D194" s="82">
        <f t="shared" ca="1" si="2"/>
        <v>442.28246297144358</v>
      </c>
      <c r="E194" s="82"/>
      <c r="F194" s="214">
        <f t="shared" ca="1" si="3"/>
        <v>375.28246297144358</v>
      </c>
    </row>
    <row r="195" spans="2:6" x14ac:dyDescent="0.2">
      <c r="B195" s="231">
        <f ca="1">IF(Altitude_culmi&gt;350, 30, NA())</f>
        <v>30</v>
      </c>
      <c r="C195" s="5">
        <v>15</v>
      </c>
      <c r="D195" s="82">
        <f t="shared" ca="1" si="2"/>
        <v>427.28246297144358</v>
      </c>
      <c r="E195" s="82"/>
      <c r="F195" s="214">
        <f t="shared" ca="1" si="3"/>
        <v>382.28246297144358</v>
      </c>
    </row>
    <row r="196" spans="2:6" x14ac:dyDescent="0.2">
      <c r="B196" s="231">
        <f ca="1">IF(Altitude_culmi&gt;350, 37, NA())</f>
        <v>37</v>
      </c>
      <c r="C196" s="5">
        <v>0</v>
      </c>
      <c r="D196" s="82">
        <f t="shared" ca="1" si="2"/>
        <v>412.28246297144358</v>
      </c>
      <c r="E196" s="82"/>
      <c r="F196" s="214">
        <f t="shared" ca="1" si="3"/>
        <v>397.28246297144358</v>
      </c>
    </row>
    <row r="197" spans="2:6" x14ac:dyDescent="0.2">
      <c r="B197" s="231">
        <f ca="1">IF(Altitude_culmi&gt;350, 67, NA())</f>
        <v>67</v>
      </c>
      <c r="C197" s="5">
        <v>0</v>
      </c>
      <c r="D197" s="82">
        <f t="shared" ca="1" si="2"/>
        <v>412.28246297144358</v>
      </c>
      <c r="E197" s="82"/>
      <c r="F197" s="214">
        <f t="shared" ca="1" si="3"/>
        <v>412.28246297144358</v>
      </c>
    </row>
    <row r="198" spans="2:6" x14ac:dyDescent="0.2">
      <c r="B198" s="231">
        <f ca="1">IF(Altitude_culmi&gt;350, 67, NA())</f>
        <v>67</v>
      </c>
      <c r="C198" s="5">
        <v>17</v>
      </c>
      <c r="D198" s="82">
        <f t="shared" ca="1" si="2"/>
        <v>429.28246297144358</v>
      </c>
      <c r="E198" s="82"/>
      <c r="F198" s="214">
        <f t="shared" ca="1" si="3"/>
        <v>412.28246297144358</v>
      </c>
    </row>
    <row r="199" spans="2:6" x14ac:dyDescent="0.2">
      <c r="B199" s="231">
        <f ca="1">IF(Altitude_culmi&gt;350, 100, NA())</f>
        <v>100</v>
      </c>
      <c r="C199" s="5">
        <v>11</v>
      </c>
      <c r="D199" s="82">
        <f t="shared" ca="1" si="2"/>
        <v>423.28246297144358</v>
      </c>
      <c r="E199" s="82"/>
      <c r="F199" s="214">
        <f t="shared" ca="1" si="3"/>
        <v>395.28246297144358</v>
      </c>
    </row>
    <row r="200" spans="2:6" x14ac:dyDescent="0.2">
      <c r="B200" s="229">
        <f ca="1">IF(Altitude_culmi&gt;350, 100, NA())</f>
        <v>100</v>
      </c>
      <c r="C200" s="421">
        <v>0</v>
      </c>
      <c r="D200" s="230">
        <f t="shared" ca="1" si="2"/>
        <v>412.28246297144358</v>
      </c>
      <c r="E200" s="82"/>
      <c r="F200" s="214">
        <f t="shared" ca="1" si="3"/>
        <v>401.28246297144358</v>
      </c>
    </row>
    <row r="201" spans="2:6" x14ac:dyDescent="0.2">
      <c r="E201" s="230"/>
      <c r="F201" s="216">
        <f t="shared" ca="1" si="3"/>
        <v>412.28246297144358</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p29-1G 57F59</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p24-3G 74F85</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p24-3G 75F51</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p29-2G 116G126</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Pandora (Pro24-6G BS)</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Klima D9-7</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Klima D9-7 x2</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Klima D9-7 x3</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Aucun (2e ét. inerte)</v>
      </c>
      <c r="C325" s="642" t="s">
        <v>183</v>
      </c>
      <c r="D325" s="643"/>
      <c r="F325" s="642" t="s">
        <v>183</v>
      </c>
      <c r="G325" s="643"/>
      <c r="H325" s="472"/>
      <c r="I325" s="644" t="s">
        <v>183</v>
      </c>
      <c r="J325" s="645"/>
      <c r="K325" s="472"/>
      <c r="L325" s="642" t="str">
        <f>A309</f>
        <v>Aucun (2e ét. inerte)</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 xml:space="preserve"> </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 xml:space="preserve"> </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 xml:space="preserve"> </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 xml:space="preserve"> </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 xml:space="preserve"> </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 xml:space="preserve"> </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38.963856146951009</v>
      </c>
      <c r="H4" s="293">
        <f>vit_xz*SIN(Beta)</f>
        <v>150.38816293146255</v>
      </c>
      <c r="I4" s="349">
        <f>V_ini</f>
        <v>155.35373067854024</v>
      </c>
      <c r="J4" s="350">
        <f>X_ini</f>
        <v>133.2454606677656</v>
      </c>
      <c r="K4" s="351">
        <f>Z_ini</f>
        <v>574.95818926659933</v>
      </c>
      <c r="L4" s="327">
        <f t="shared" ref="L4:L67" si="0">SQRT(pos_x^2+pos_z^2)</f>
        <v>590.19596084122065</v>
      </c>
      <c r="M4" s="292">
        <f>RADIANS(N4)</f>
        <v>1.3172821633078158</v>
      </c>
      <c r="N4" s="349">
        <f>Beta_rampe</f>
        <v>75.474708385400717</v>
      </c>
      <c r="P4" s="292" t="s">
        <v>14</v>
      </c>
      <c r="Q4" s="294" t="s">
        <v>14</v>
      </c>
      <c r="R4" s="292" t="s">
        <v>14</v>
      </c>
      <c r="S4" s="351">
        <f ca="1">m_tot</f>
        <v>2.8951000000000002</v>
      </c>
      <c r="T4" s="327">
        <f t="shared" ref="T4:T67" ca="1" si="1">m*g</f>
        <v>28.400931000000003</v>
      </c>
      <c r="U4" s="328">
        <f t="shared" ref="U4:U67" si="2">IF(pos_xz&lt;L_rampe,Poids*COS(Beta),0)</f>
        <v>0</v>
      </c>
      <c r="V4" s="329">
        <f t="shared" ref="V4:V67" si="3">Rho_moyen*(20000-Alt_rampe-pos_z)/(20000+Alt_rampe+pos_z)</f>
        <v>1.1565358237550141</v>
      </c>
      <c r="W4" s="327">
        <f t="shared" ref="W4:W67" si="4">1/2*Rho*Sref*Cx*vit_xz^2</f>
        <v>57.157777410894049</v>
      </c>
      <c r="Y4" s="295" t="s">
        <v>14</v>
      </c>
      <c r="Z4" s="296" t="s">
        <v>14</v>
      </c>
      <c r="AA4" s="297" t="s">
        <v>14</v>
      </c>
      <c r="AC4" s="320">
        <f>IF(ABS(t-ROUND(t,0))&lt;0.001,t,-1)</f>
        <v>-1</v>
      </c>
      <c r="AD4" s="321">
        <f>IF(ABS(t-ROUND(t,0))&lt;0.001,pos_x,-1)</f>
        <v>-1</v>
      </c>
      <c r="AE4" s="322">
        <f t="shared" ref="AE4:AE67" si="5">IF(t&lt;T_para, pos_z, NA())</f>
        <v>574.95818926659933</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-4.9516311205620456</v>
      </c>
      <c r="E5" s="307">
        <f t="shared" ref="E5:E68" ca="1" si="9">IF(AND(L4&lt;L_rampe,Poussee&lt;Poids*SIN(M4)),0,(-W4+Poussee)/m*SIN(M4)+U4/m*COS(M4)-Poids/m)</f>
        <v>-28.92173023858566</v>
      </c>
      <c r="F5" s="304">
        <f t="shared" ref="F5:F68" ca="1" si="10">SQRT(acc_x^2+acc_z^2)</f>
        <v>29.342548129766076</v>
      </c>
      <c r="G5" s="306">
        <f t="shared" ref="G5:G68" ca="1" si="11">G4+acc_x*pas</f>
        <v>38.914339835745388</v>
      </c>
      <c r="H5" s="307">
        <f t="shared" ref="H5:H68" ca="1" si="12">H4+acc_z*pas</f>
        <v>150.0989456290767</v>
      </c>
      <c r="I5" s="304">
        <f t="shared" ref="I5:I68" ca="1" si="13">SQRT(vit_x^2+vit_z^2)</f>
        <v>155.06134051984847</v>
      </c>
      <c r="J5" s="306">
        <f t="shared" ref="J5:J68" ca="1" si="14">J4+0.5*(vit_x+G4)*pas*(K4&gt;=0)</f>
        <v>133.63485164767908</v>
      </c>
      <c r="K5" s="307">
        <f t="shared" ref="K5:K68" ca="1" si="15">K4+0.5*(vit_z+H4)*pas</f>
        <v>576.46062480940202</v>
      </c>
      <c r="L5" s="304">
        <f t="shared" ca="1" si="0"/>
        <v>591.74751839829742</v>
      </c>
      <c r="M5" s="306">
        <f t="shared" ref="M5:M68" ca="1" si="16">IF(AND(L4&gt;L_rampe,G5&gt;0),ATAN2(G5,H5),$M$4)</f>
        <v>1.3171234893262884</v>
      </c>
      <c r="N5" s="304">
        <f t="shared" ref="N5:N68" ca="1" si="17">DEGREES(Beta)</f>
        <v>75.465617035940653</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2.8950995000000002</v>
      </c>
      <c r="T5" s="304">
        <f t="shared" ca="1" si="1"/>
        <v>28.400926095000003</v>
      </c>
      <c r="U5" s="311">
        <f t="shared" ca="1" si="2"/>
        <v>0</v>
      </c>
      <c r="V5" s="306">
        <f t="shared" ca="1" si="3"/>
        <v>1.1563619306772244</v>
      </c>
      <c r="W5" s="304">
        <f t="shared" ca="1" si="4"/>
        <v>56.934265637600689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576.46062480940202</v>
      </c>
      <c r="AG5" s="306">
        <f t="shared" ref="AG5:AG68" ca="1" si="27">IF(AND(L4&lt;L_rampe,Poussee&lt;Poids*SIN(M4)),0,(-W4+Poussee)/m-Poids*SIN(M4)/m)</f>
        <v>-29.239211071498517</v>
      </c>
      <c r="AH5" s="304">
        <f t="shared" ref="AH5:AH68" ca="1" si="28">IF(AND(L4&lt;L_rampe,Poussee&lt;Poids*SIN(M4)), g*SIN(M4), (-W4+Poussee)/m)</f>
        <v>-19.742767877544122</v>
      </c>
    </row>
    <row r="6" spans="1:248" x14ac:dyDescent="0.2">
      <c r="A6" s="347">
        <f t="shared" ca="1" si="6"/>
        <v>0.01</v>
      </c>
      <c r="B6" s="304">
        <f t="shared" ca="1" si="7"/>
        <v>3.2199999999999998</v>
      </c>
      <c r="D6" s="306">
        <f t="shared" ca="1" si="8"/>
        <v>-4.9352044054091415</v>
      </c>
      <c r="E6" s="307">
        <f t="shared" ca="1" si="9"/>
        <v>-28.845887049417229</v>
      </c>
      <c r="F6" s="304">
        <f t="shared" ca="1" si="10"/>
        <v>29.265020796010148</v>
      </c>
      <c r="G6" s="306">
        <f t="shared" ca="1" si="11"/>
        <v>38.864987791691298</v>
      </c>
      <c r="H6" s="307">
        <f t="shared" ca="1" si="12"/>
        <v>149.81048675858253</v>
      </c>
      <c r="I6" s="304">
        <f t="shared" ca="1" si="13"/>
        <v>154.76972965955503</v>
      </c>
      <c r="J6" s="306">
        <f t="shared" ca="1" si="14"/>
        <v>134.02374828581628</v>
      </c>
      <c r="K6" s="307">
        <f t="shared" ca="1" si="15"/>
        <v>577.96017197134029</v>
      </c>
      <c r="L6" s="304">
        <f t="shared" ca="1" si="0"/>
        <v>593.29615327399608</v>
      </c>
      <c r="M6" s="306">
        <f t="shared" ca="1" si="16"/>
        <v>1.3169644190196419</v>
      </c>
      <c r="N6" s="304">
        <f t="shared" ca="1" si="17"/>
        <v>75.456502978723961</v>
      </c>
      <c r="P6" s="310">
        <f t="shared" ca="1" si="18"/>
        <v>1</v>
      </c>
      <c r="Q6" s="304">
        <f t="shared" ca="1" si="19"/>
        <v>1.4999999999999679E-3</v>
      </c>
      <c r="R6" s="306">
        <f t="shared" ca="1" si="20"/>
        <v>1.4999999999999679E-4</v>
      </c>
      <c r="S6" s="307">
        <f t="shared" ca="1" si="21"/>
        <v>2.8950979999999999</v>
      </c>
      <c r="T6" s="304">
        <f t="shared" ca="1" si="1"/>
        <v>28.40091138</v>
      </c>
      <c r="U6" s="311">
        <f t="shared" ca="1" si="2"/>
        <v>0</v>
      </c>
      <c r="V6" s="306">
        <f t="shared" ca="1" si="3"/>
        <v>1.1561883972222631</v>
      </c>
      <c r="W6" s="304">
        <f t="shared" ca="1" si="4"/>
        <v>56.711812068065974</v>
      </c>
      <c r="Y6" s="314" t="str">
        <f t="shared" ca="1" si="22"/>
        <v/>
      </c>
      <c r="Z6" s="315" t="str">
        <f t="shared" ca="1" si="23"/>
        <v/>
      </c>
      <c r="AA6" s="316" t="str">
        <f t="shared" ca="1" si="24"/>
        <v/>
      </c>
      <c r="AC6" s="310" t="e">
        <f t="shared" ca="1" si="25"/>
        <v>#N/A</v>
      </c>
      <c r="AD6" s="323" t="e">
        <f t="shared" ca="1" si="26"/>
        <v>#N/A</v>
      </c>
      <c r="AE6" s="324">
        <f t="shared" ca="1" si="5"/>
        <v>577.96017197134029</v>
      </c>
      <c r="AG6" s="306">
        <f t="shared" ca="1" si="27"/>
        <v>-29.161281839073979</v>
      </c>
      <c r="AH6" s="304">
        <f t="shared" ca="1" si="28"/>
        <v>-19.665229169306425</v>
      </c>
    </row>
    <row r="7" spans="1:248" x14ac:dyDescent="0.2">
      <c r="A7" s="347">
        <f t="shared" ca="1" si="6"/>
        <v>0.01</v>
      </c>
      <c r="B7" s="304">
        <f t="shared" ca="1" si="7"/>
        <v>3.2299999999999995</v>
      </c>
      <c r="D7" s="306">
        <f t="shared" ca="1" si="8"/>
        <v>-4.9188547264215154</v>
      </c>
      <c r="E7" s="307">
        <f t="shared" ca="1" si="9"/>
        <v>-28.770407882014005</v>
      </c>
      <c r="F7" s="304">
        <f t="shared" ca="1" si="10"/>
        <v>29.187865655389963</v>
      </c>
      <c r="G7" s="306">
        <f t="shared" ca="1" si="11"/>
        <v>38.815799244427083</v>
      </c>
      <c r="H7" s="307">
        <f t="shared" ca="1" si="12"/>
        <v>149.5227826797624</v>
      </c>
      <c r="I7" s="304">
        <f t="shared" ca="1" si="13"/>
        <v>154.47889438781959</v>
      </c>
      <c r="J7" s="306">
        <f t="shared" ca="1" si="14"/>
        <v>134.41215222099689</v>
      </c>
      <c r="K7" s="307">
        <f t="shared" ca="1" si="15"/>
        <v>579.45683831853205</v>
      </c>
      <c r="L7" s="304">
        <f t="shared" ca="1" si="0"/>
        <v>594.84187322244713</v>
      </c>
      <c r="M7" s="306">
        <f t="shared" ca="1" si="16"/>
        <v>1.3168049514526106</v>
      </c>
      <c r="N7" s="304">
        <f t="shared" ca="1" si="17"/>
        <v>75.447366160163853</v>
      </c>
      <c r="P7" s="310">
        <f t="shared" ca="1" si="18"/>
        <v>1</v>
      </c>
      <c r="Q7" s="304">
        <f t="shared" ca="1" si="19"/>
        <v>2.4999999999999467E-3</v>
      </c>
      <c r="R7" s="306">
        <f t="shared" ca="1" si="20"/>
        <v>2.4999999999999469E-4</v>
      </c>
      <c r="S7" s="307">
        <f t="shared" ca="1" si="21"/>
        <v>2.8950955</v>
      </c>
      <c r="T7" s="304">
        <f t="shared" ca="1" si="1"/>
        <v>28.400886855000003</v>
      </c>
      <c r="U7" s="311">
        <f t="shared" ca="1" si="2"/>
        <v>0</v>
      </c>
      <c r="V7" s="306">
        <f t="shared" ca="1" si="3"/>
        <v>1.1560152223630604</v>
      </c>
      <c r="W7" s="304">
        <f t="shared" ca="1" si="4"/>
        <v>56.49041007209226</v>
      </c>
      <c r="Y7" s="314" t="str">
        <f t="shared" ca="1" si="22"/>
        <v/>
      </c>
      <c r="Z7" s="315" t="str">
        <f t="shared" ca="1" si="23"/>
        <v/>
      </c>
      <c r="AA7" s="316" t="str">
        <f t="shared" ca="1" si="24"/>
        <v/>
      </c>
      <c r="AC7" s="310" t="e">
        <f t="shared" ca="1" si="25"/>
        <v>#N/A</v>
      </c>
      <c r="AD7" s="323" t="e">
        <f t="shared" ca="1" si="26"/>
        <v>#N/A</v>
      </c>
      <c r="AE7" s="324">
        <f t="shared" ca="1" si="5"/>
        <v>579.45683831853205</v>
      </c>
      <c r="AG7" s="306">
        <f t="shared" ca="1" si="27"/>
        <v>-29.083723592722944</v>
      </c>
      <c r="AH7" s="304">
        <f t="shared" ca="1" si="28"/>
        <v>-19.58806266254981</v>
      </c>
    </row>
    <row r="8" spans="1:248" x14ac:dyDescent="0.2">
      <c r="A8" s="347">
        <f t="shared" ca="1" si="6"/>
        <v>0.01</v>
      </c>
      <c r="B8" s="304">
        <f t="shared" ca="1" si="7"/>
        <v>3.2399999999999993</v>
      </c>
      <c r="D8" s="306">
        <f t="shared" ca="1" si="8"/>
        <v>-4.9025815895494054</v>
      </c>
      <c r="E8" s="307">
        <f t="shared" ca="1" si="9"/>
        <v>-28.695290419190478</v>
      </c>
      <c r="F8" s="304">
        <f t="shared" ca="1" si="10"/>
        <v>29.111080338659256</v>
      </c>
      <c r="G8" s="306">
        <f t="shared" ca="1" si="11"/>
        <v>38.766773428531586</v>
      </c>
      <c r="H8" s="307">
        <f t="shared" ca="1" si="12"/>
        <v>149.23582977557049</v>
      </c>
      <c r="I8" s="304">
        <f t="shared" ca="1" si="13"/>
        <v>154.18883101853439</v>
      </c>
      <c r="J8" s="306">
        <f t="shared" ca="1" si="14"/>
        <v>134.80006508436168</v>
      </c>
      <c r="K8" s="307">
        <f t="shared" ca="1" si="15"/>
        <v>580.95063138080866</v>
      </c>
      <c r="L8" s="304">
        <f t="shared" ca="1" si="0"/>
        <v>596.38468596075495</v>
      </c>
      <c r="M8" s="306">
        <f t="shared" ca="1" si="16"/>
        <v>1.3166450856862666</v>
      </c>
      <c r="N8" s="304">
        <f t="shared" ca="1" si="17"/>
        <v>75.438206526463716</v>
      </c>
      <c r="P8" s="310">
        <f t="shared" ca="1" si="18"/>
        <v>1</v>
      </c>
      <c r="Q8" s="304">
        <f t="shared" ca="1" si="19"/>
        <v>3.499999999999925E-3</v>
      </c>
      <c r="R8" s="306">
        <f t="shared" ca="1" si="20"/>
        <v>3.4999999999999252E-4</v>
      </c>
      <c r="S8" s="307">
        <f t="shared" ca="1" si="21"/>
        <v>2.895092</v>
      </c>
      <c r="T8" s="304">
        <f t="shared" ca="1" si="1"/>
        <v>28.400852520000001</v>
      </c>
      <c r="U8" s="311">
        <f t="shared" ca="1" si="2"/>
        <v>0</v>
      </c>
      <c r="V8" s="306">
        <f t="shared" ca="1" si="3"/>
        <v>1.1558424050775984</v>
      </c>
      <c r="W8" s="304">
        <f t="shared" ca="1" si="4"/>
        <v>56.270053072176559</v>
      </c>
      <c r="Y8" s="314" t="str">
        <f t="shared" ca="1" si="22"/>
        <v/>
      </c>
      <c r="Z8" s="315" t="str">
        <f t="shared" ca="1" si="23"/>
        <v/>
      </c>
      <c r="AA8" s="316" t="str">
        <f t="shared" ca="1" si="24"/>
        <v/>
      </c>
      <c r="AC8" s="310" t="e">
        <f t="shared" ca="1" si="25"/>
        <v>#N/A</v>
      </c>
      <c r="AD8" s="323" t="e">
        <f t="shared" ca="1" si="26"/>
        <v>#N/A</v>
      </c>
      <c r="AE8" s="324">
        <f t="shared" ca="1" si="5"/>
        <v>580.95063138080866</v>
      </c>
      <c r="AG8" s="306">
        <f t="shared" ca="1" si="27"/>
        <v>-29.006533959204532</v>
      </c>
      <c r="AH8" s="304">
        <f t="shared" ca="1" si="28"/>
        <v>-19.511265988124819</v>
      </c>
    </row>
    <row r="9" spans="1:248" x14ac:dyDescent="0.2">
      <c r="A9" s="347">
        <f t="shared" ca="1" si="6"/>
        <v>0.01</v>
      </c>
      <c r="B9" s="304">
        <f t="shared" ca="1" si="7"/>
        <v>3.2499999999999991</v>
      </c>
      <c r="D9" s="306">
        <f t="shared" ca="1" si="8"/>
        <v>-4.8863845046873315</v>
      </c>
      <c r="E9" s="307">
        <f t="shared" ca="1" si="9"/>
        <v>-28.620532362304097</v>
      </c>
      <c r="F9" s="304">
        <f t="shared" ca="1" si="10"/>
        <v>29.034662495530142</v>
      </c>
      <c r="G9" s="306">
        <f t="shared" ca="1" si="11"/>
        <v>38.717909583484712</v>
      </c>
      <c r="H9" s="307">
        <f t="shared" ca="1" si="12"/>
        <v>148.94962445194744</v>
      </c>
      <c r="I9" s="304">
        <f t="shared" ca="1" si="13"/>
        <v>153.89953588913477</v>
      </c>
      <c r="J9" s="306">
        <f t="shared" ca="1" si="14"/>
        <v>135.18748849942176</v>
      </c>
      <c r="K9" s="307">
        <f t="shared" ca="1" si="15"/>
        <v>582.44155865194625</v>
      </c>
      <c r="L9" s="304">
        <f t="shared" ca="1" si="0"/>
        <v>597.92459916923463</v>
      </c>
      <c r="M9" s="306">
        <f t="shared" ca="1" si="16"/>
        <v>1.3164848207780042</v>
      </c>
      <c r="N9" s="304">
        <f t="shared" ca="1" si="17"/>
        <v>75.429024023616222</v>
      </c>
      <c r="P9" s="310">
        <f t="shared" ca="1" si="18"/>
        <v>1</v>
      </c>
      <c r="Q9" s="304">
        <f t="shared" ca="1" si="19"/>
        <v>4.4999999999999034E-3</v>
      </c>
      <c r="R9" s="306">
        <f t="shared" ca="1" si="20"/>
        <v>4.4999999999999034E-4</v>
      </c>
      <c r="S9" s="307">
        <f t="shared" ca="1" si="21"/>
        <v>2.8950874999999998</v>
      </c>
      <c r="T9" s="304">
        <f t="shared" ca="1" si="1"/>
        <v>28.400808375</v>
      </c>
      <c r="U9" s="311">
        <f t="shared" ca="1" si="2"/>
        <v>0</v>
      </c>
      <c r="V9" s="306">
        <f t="shared" ca="1" si="3"/>
        <v>1.15566994434888</v>
      </c>
      <c r="W9" s="304">
        <f t="shared" ca="1" si="4"/>
        <v>56.050734543006463</v>
      </c>
      <c r="Y9" s="314" t="str">
        <f t="shared" ca="1" si="22"/>
        <v/>
      </c>
      <c r="Z9" s="315" t="str">
        <f t="shared" ca="1" si="23"/>
        <v/>
      </c>
      <c r="AA9" s="316" t="str">
        <f t="shared" ca="1" si="24"/>
        <v/>
      </c>
      <c r="AC9" s="310" t="e">
        <f t="shared" ca="1" si="25"/>
        <v>#N/A</v>
      </c>
      <c r="AD9" s="323" t="e">
        <f t="shared" ca="1" si="26"/>
        <v>#N/A</v>
      </c>
      <c r="AE9" s="324">
        <f t="shared" ca="1" si="5"/>
        <v>582.44155865194625</v>
      </c>
      <c r="AG9" s="306">
        <f t="shared" ca="1" si="27"/>
        <v>-28.929710584216878</v>
      </c>
      <c r="AH9" s="304">
        <f t="shared" ca="1" si="28"/>
        <v>-19.434836795840045</v>
      </c>
    </row>
    <row r="10" spans="1:248" x14ac:dyDescent="0.2">
      <c r="A10" s="347">
        <f t="shared" ca="1" si="6"/>
        <v>0.01</v>
      </c>
      <c r="B10" s="304">
        <f t="shared" ca="1" si="7"/>
        <v>3.2599999999999989</v>
      </c>
      <c r="D10" s="306">
        <f t="shared" ca="1" si="8"/>
        <v>-4.8702629856361819</v>
      </c>
      <c r="E10" s="307">
        <f t="shared" ca="1" si="9"/>
        <v>-28.546131431077121</v>
      </c>
      <c r="F10" s="304">
        <f t="shared" ca="1" si="10"/>
        <v>28.958609794490947</v>
      </c>
      <c r="G10" s="306">
        <f t="shared" ca="1" si="11"/>
        <v>38.669206953628347</v>
      </c>
      <c r="H10" s="307">
        <f t="shared" ca="1" si="12"/>
        <v>148.66416313763668</v>
      </c>
      <c r="I10" s="304">
        <f t="shared" ca="1" si="13"/>
        <v>153.61100536041158</v>
      </c>
      <c r="J10" s="306">
        <f t="shared" ca="1" si="14"/>
        <v>135.57442408210733</v>
      </c>
      <c r="K10" s="307">
        <f t="shared" ca="1" si="15"/>
        <v>583.92962758989415</v>
      </c>
      <c r="L10" s="304">
        <f t="shared" ca="1" si="0"/>
        <v>599.46162049164377</v>
      </c>
      <c r="M10" s="306">
        <f t="shared" ca="1" si="16"/>
        <v>1.3163241557815246</v>
      </c>
      <c r="N10" s="304">
        <f t="shared" ca="1" si="17"/>
        <v>75.419818597402468</v>
      </c>
      <c r="P10" s="310">
        <f t="shared" ca="1" si="18"/>
        <v>1</v>
      </c>
      <c r="Q10" s="304">
        <f t="shared" ca="1" si="19"/>
        <v>5.4999999999998826E-3</v>
      </c>
      <c r="R10" s="306">
        <f t="shared" ca="1" si="20"/>
        <v>5.4999999999998822E-4</v>
      </c>
      <c r="S10" s="307">
        <f t="shared" ca="1" si="21"/>
        <v>2.8950819999999999</v>
      </c>
      <c r="T10" s="304">
        <f t="shared" ca="1" si="1"/>
        <v>28.400754420000002</v>
      </c>
      <c r="U10" s="311">
        <f t="shared" ca="1" si="2"/>
        <v>0</v>
      </c>
      <c r="V10" s="306">
        <f t="shared" ca="1" si="3"/>
        <v>1.1554978391648947</v>
      </c>
      <c r="W10" s="304">
        <f t="shared" ca="1" si="4"/>
        <v>55.832448010961656</v>
      </c>
      <c r="Y10" s="314" t="str">
        <f t="shared" ca="1" si="22"/>
        <v/>
      </c>
      <c r="Z10" s="315" t="str">
        <f t="shared" ca="1" si="23"/>
        <v/>
      </c>
      <c r="AA10" s="316" t="str">
        <f t="shared" ca="1" si="24"/>
        <v/>
      </c>
      <c r="AC10" s="310" t="e">
        <f t="shared" ca="1" si="25"/>
        <v>#N/A</v>
      </c>
      <c r="AD10" s="323" t="e">
        <f t="shared" ca="1" si="26"/>
        <v>#N/A</v>
      </c>
      <c r="AE10" s="324">
        <f t="shared" ca="1" si="5"/>
        <v>583.92962758989415</v>
      </c>
      <c r="AG10" s="306">
        <f t="shared" ca="1" si="27"/>
        <v>-28.853251132214893</v>
      </c>
      <c r="AH10" s="304">
        <f t="shared" ca="1" si="28"/>
        <v>-19.358772754280004</v>
      </c>
    </row>
    <row r="11" spans="1:248" x14ac:dyDescent="0.2">
      <c r="A11" s="347">
        <f t="shared" ca="1" si="6"/>
        <v>0.01</v>
      </c>
      <c r="B11" s="304">
        <f t="shared" ca="1" si="7"/>
        <v>3.2699999999999987</v>
      </c>
      <c r="D11" s="306">
        <f t="shared" ca="1" si="8"/>
        <v>-4.8542165500657211</v>
      </c>
      <c r="E11" s="307">
        <f t="shared" ca="1" si="9"/>
        <v>-28.472085363420511</v>
      </c>
      <c r="F11" s="304">
        <f t="shared" ca="1" si="10"/>
        <v>28.882919922626183</v>
      </c>
      <c r="G11" s="306">
        <f t="shared" ca="1" si="11"/>
        <v>38.620664788127691</v>
      </c>
      <c r="H11" s="307">
        <f t="shared" ca="1" si="12"/>
        <v>148.37944228400247</v>
      </c>
      <c r="I11" s="304">
        <f t="shared" ca="1" si="13"/>
        <v>153.32323581632545</v>
      </c>
      <c r="J11" s="306">
        <f t="shared" ca="1" si="14"/>
        <v>135.9608734408161</v>
      </c>
      <c r="K11" s="307">
        <f t="shared" ca="1" si="15"/>
        <v>585.41484561700236</v>
      </c>
      <c r="L11" s="304">
        <f t="shared" ca="1" si="0"/>
        <v>600.99575753541581</v>
      </c>
      <c r="M11" s="306">
        <f t="shared" ca="1" si="16"/>
        <v>1.3161630897468215</v>
      </c>
      <c r="N11" s="304">
        <f t="shared" ca="1" si="17"/>
        <v>75.410590193391073</v>
      </c>
      <c r="P11" s="310">
        <f t="shared" ca="1" si="18"/>
        <v>1</v>
      </c>
      <c r="Q11" s="304">
        <f t="shared" ca="1" si="19"/>
        <v>6.4999999999998609E-3</v>
      </c>
      <c r="R11" s="306">
        <f t="shared" ca="1" si="20"/>
        <v>6.4999999999998609E-4</v>
      </c>
      <c r="S11" s="307">
        <f t="shared" ca="1" si="21"/>
        <v>2.8950754999999999</v>
      </c>
      <c r="T11" s="304">
        <f t="shared" ca="1" si="1"/>
        <v>28.400690655000002</v>
      </c>
      <c r="U11" s="311">
        <f t="shared" ca="1" si="2"/>
        <v>0</v>
      </c>
      <c r="V11" s="306">
        <f t="shared" ca="1" si="3"/>
        <v>1.1553260885185888</v>
      </c>
      <c r="W11" s="304">
        <f t="shared" ca="1" si="4"/>
        <v>55.61518705362122</v>
      </c>
      <c r="Y11" s="314" t="str">
        <f t="shared" ca="1" si="22"/>
        <v/>
      </c>
      <c r="Z11" s="315" t="str">
        <f t="shared" ca="1" si="23"/>
        <v/>
      </c>
      <c r="AA11" s="316" t="str">
        <f t="shared" ca="1" si="24"/>
        <v/>
      </c>
      <c r="AC11" s="310" t="e">
        <f t="shared" ca="1" si="25"/>
        <v>#N/A</v>
      </c>
      <c r="AD11" s="323" t="e">
        <f t="shared" ca="1" si="26"/>
        <v>#N/A</v>
      </c>
      <c r="AE11" s="324">
        <f t="shared" ca="1" si="5"/>
        <v>585.41484561700236</v>
      </c>
      <c r="AG11" s="306">
        <f t="shared" ca="1" si="27"/>
        <v>-28.777153286230138</v>
      </c>
      <c r="AH11" s="304">
        <f t="shared" ca="1" si="28"/>
        <v>-19.283071550625071</v>
      </c>
    </row>
    <row r="12" spans="1:248" x14ac:dyDescent="0.2">
      <c r="A12" s="347">
        <f t="shared" ca="1" si="6"/>
        <v>0.01</v>
      </c>
      <c r="B12" s="304">
        <f t="shared" ca="1" si="7"/>
        <v>3.2799999999999985</v>
      </c>
      <c r="D12" s="306">
        <f t="shared" ca="1" si="8"/>
        <v>-4.8382447194775047</v>
      </c>
      <c r="E12" s="307">
        <f t="shared" ca="1" si="9"/>
        <v>-28.398391915259815</v>
      </c>
      <c r="F12" s="304">
        <f t="shared" ca="1" si="10"/>
        <v>28.807590585438518</v>
      </c>
      <c r="G12" s="306">
        <f t="shared" ca="1" si="11"/>
        <v>38.572282340932915</v>
      </c>
      <c r="H12" s="307">
        <f t="shared" ca="1" si="12"/>
        <v>148.09545836484986</v>
      </c>
      <c r="I12" s="304">
        <f t="shared" ca="1" si="13"/>
        <v>153.03622366382288</v>
      </c>
      <c r="J12" s="306">
        <f t="shared" ca="1" si="14"/>
        <v>136.3468381764614</v>
      </c>
      <c r="K12" s="307">
        <f t="shared" ca="1" si="15"/>
        <v>586.89722012024663</v>
      </c>
      <c r="L12" s="304">
        <f t="shared" ca="1" si="0"/>
        <v>602.5270178718888</v>
      </c>
      <c r="M12" s="306">
        <f t="shared" ca="1" si="16"/>
        <v>1.3160016217201647</v>
      </c>
      <c r="N12" s="304">
        <f t="shared" ca="1" si="17"/>
        <v>75.401338756937321</v>
      </c>
      <c r="P12" s="310">
        <f t="shared" ca="1" si="18"/>
        <v>1</v>
      </c>
      <c r="Q12" s="304">
        <f t="shared" ca="1" si="19"/>
        <v>7.4999999999998393E-3</v>
      </c>
      <c r="R12" s="306">
        <f t="shared" ca="1" si="20"/>
        <v>7.4999999999998397E-4</v>
      </c>
      <c r="S12" s="307">
        <f t="shared" ca="1" si="21"/>
        <v>2.8950679999999998</v>
      </c>
      <c r="T12" s="304">
        <f t="shared" ca="1" si="1"/>
        <v>28.40061708</v>
      </c>
      <c r="U12" s="311">
        <f t="shared" ca="1" si="2"/>
        <v>0</v>
      </c>
      <c r="V12" s="306">
        <f t="shared" ca="1" si="3"/>
        <v>1.1551546914078294</v>
      </c>
      <c r="W12" s="304">
        <f t="shared" ca="1" si="4"/>
        <v>55.398945299276214</v>
      </c>
      <c r="Y12" s="314" t="str">
        <f t="shared" ca="1" si="22"/>
        <v/>
      </c>
      <c r="Z12" s="315" t="str">
        <f t="shared" ca="1" si="23"/>
        <v/>
      </c>
      <c r="AA12" s="316" t="str">
        <f t="shared" ca="1" si="24"/>
        <v/>
      </c>
      <c r="AC12" s="310" t="e">
        <f t="shared" ca="1" si="25"/>
        <v>#N/A</v>
      </c>
      <c r="AD12" s="323" t="e">
        <f t="shared" ca="1" si="26"/>
        <v>#N/A</v>
      </c>
      <c r="AE12" s="324">
        <f t="shared" ca="1" si="5"/>
        <v>586.89722012024663</v>
      </c>
      <c r="AG12" s="306">
        <f t="shared" ca="1" si="27"/>
        <v>-28.701414747692681</v>
      </c>
      <c r="AH12" s="304">
        <f t="shared" ca="1" si="28"/>
        <v>-19.207730890473464</v>
      </c>
    </row>
    <row r="13" spans="1:248" x14ac:dyDescent="0.2">
      <c r="A13" s="347">
        <f t="shared" ca="1" si="6"/>
        <v>0.01</v>
      </c>
      <c r="B13" s="304">
        <f t="shared" ca="1" si="7"/>
        <v>3.2899999999999983</v>
      </c>
      <c r="D13" s="306">
        <f t="shared" ca="1" si="8"/>
        <v>-4.8223470191682392</v>
      </c>
      <c r="E13" s="307">
        <f t="shared" ca="1" si="9"/>
        <v>-28.325048860362948</v>
      </c>
      <c r="F13" s="304">
        <f t="shared" ca="1" si="10"/>
        <v>28.732619506672712</v>
      </c>
      <c r="G13" s="306">
        <f t="shared" ca="1" si="11"/>
        <v>38.524058870741236</v>
      </c>
      <c r="H13" s="307">
        <f t="shared" ca="1" si="12"/>
        <v>147.81220787624622</v>
      </c>
      <c r="I13" s="304">
        <f t="shared" ca="1" si="13"/>
        <v>152.74996533265389</v>
      </c>
      <c r="J13" s="306">
        <f t="shared" ca="1" si="14"/>
        <v>136.73231988251976</v>
      </c>
      <c r="K13" s="307">
        <f t="shared" ca="1" si="15"/>
        <v>588.37675845145213</v>
      </c>
      <c r="L13" s="304">
        <f t="shared" ca="1" si="0"/>
        <v>604.05540903653377</v>
      </c>
      <c r="M13" s="306">
        <f t="shared" ca="1" si="16"/>
        <v>1.315839750744086</v>
      </c>
      <c r="N13" s="304">
        <f t="shared" ca="1" si="17"/>
        <v>75.392064233182353</v>
      </c>
      <c r="P13" s="310">
        <f t="shared" ca="1" si="18"/>
        <v>1</v>
      </c>
      <c r="Q13" s="304">
        <f t="shared" ca="1" si="19"/>
        <v>8.4999999999998185E-3</v>
      </c>
      <c r="R13" s="306">
        <f t="shared" ca="1" si="20"/>
        <v>8.4999999999998185E-4</v>
      </c>
      <c r="S13" s="307">
        <f t="shared" ca="1" si="21"/>
        <v>2.8950594999999999</v>
      </c>
      <c r="T13" s="304">
        <f t="shared" ca="1" si="1"/>
        <v>28.400533695</v>
      </c>
      <c r="U13" s="311">
        <f t="shared" ca="1" si="2"/>
        <v>0</v>
      </c>
      <c r="V13" s="306">
        <f t="shared" ca="1" si="3"/>
        <v>1.1549836468353767</v>
      </c>
      <c r="W13" s="304">
        <f t="shared" ca="1" si="4"/>
        <v>55.183716426447681</v>
      </c>
      <c r="Y13" s="314" t="str">
        <f t="shared" ca="1" si="22"/>
        <v/>
      </c>
      <c r="Z13" s="315" t="str">
        <f t="shared" ca="1" si="23"/>
        <v/>
      </c>
      <c r="AA13" s="316" t="str">
        <f t="shared" ca="1" si="24"/>
        <v/>
      </c>
      <c r="AC13" s="310" t="e">
        <f t="shared" ca="1" si="25"/>
        <v>#N/A</v>
      </c>
      <c r="AD13" s="323" t="e">
        <f t="shared" ca="1" si="26"/>
        <v>#N/A</v>
      </c>
      <c r="AE13" s="324">
        <f t="shared" ca="1" si="5"/>
        <v>588.37675845145213</v>
      </c>
      <c r="AG13" s="306">
        <f t="shared" ca="1" si="27"/>
        <v>-28.626033236254898</v>
      </c>
      <c r="AH13" s="304">
        <f t="shared" ca="1" si="28"/>
        <v>-19.132748497665148</v>
      </c>
    </row>
    <row r="14" spans="1:248" x14ac:dyDescent="0.2">
      <c r="A14" s="347">
        <f t="shared" ca="1" si="6"/>
        <v>0.01</v>
      </c>
      <c r="B14" s="304">
        <f t="shared" ca="1" si="7"/>
        <v>3.299999999999998</v>
      </c>
      <c r="D14" s="306">
        <f t="shared" ca="1" si="8"/>
        <v>-4.8065229781935095</v>
      </c>
      <c r="E14" s="307">
        <f t="shared" ca="1" si="9"/>
        <v>-28.252053990169891</v>
      </c>
      <c r="F14" s="304">
        <f t="shared" ca="1" si="10"/>
        <v>28.658004428141478</v>
      </c>
      <c r="G14" s="306">
        <f t="shared" ca="1" si="11"/>
        <v>38.475993640959302</v>
      </c>
      <c r="H14" s="307">
        <f t="shared" ca="1" si="12"/>
        <v>147.52968733634452</v>
      </c>
      <c r="I14" s="304">
        <f t="shared" ca="1" si="13"/>
        <v>152.46445727519156</v>
      </c>
      <c r="J14" s="306">
        <f t="shared" ca="1" si="14"/>
        <v>137.11732014507825</v>
      </c>
      <c r="K14" s="307">
        <f t="shared" ca="1" si="15"/>
        <v>589.85346792751511</v>
      </c>
      <c r="L14" s="304">
        <f t="shared" ca="1" si="0"/>
        <v>605.58093852918125</v>
      </c>
      <c r="M14" s="306">
        <f t="shared" ca="1" si="16"/>
        <v>1.3156774758573626</v>
      </c>
      <c r="N14" s="304">
        <f t="shared" ca="1" si="17"/>
        <v>75.382766567052144</v>
      </c>
      <c r="P14" s="310">
        <f t="shared" ca="1" si="18"/>
        <v>1</v>
      </c>
      <c r="Q14" s="304">
        <f t="shared" ca="1" si="19"/>
        <v>9.4999999999997968E-3</v>
      </c>
      <c r="R14" s="306">
        <f t="shared" ca="1" si="20"/>
        <v>9.4999999999997972E-4</v>
      </c>
      <c r="S14" s="307">
        <f t="shared" ca="1" si="21"/>
        <v>2.8950499999999999</v>
      </c>
      <c r="T14" s="304">
        <f t="shared" ca="1" si="1"/>
        <v>28.400440500000002</v>
      </c>
      <c r="U14" s="311">
        <f t="shared" ca="1" si="2"/>
        <v>0</v>
      </c>
      <c r="V14" s="306">
        <f t="shared" ca="1" si="3"/>
        <v>1.1548129538088514</v>
      </c>
      <c r="W14" s="304">
        <f t="shared" ca="1" si="4"/>
        <v>54.969494163410282</v>
      </c>
      <c r="Y14" s="314" t="str">
        <f t="shared" ca="1" si="22"/>
        <v/>
      </c>
      <c r="Z14" s="315" t="str">
        <f t="shared" ca="1" si="23"/>
        <v/>
      </c>
      <c r="AA14" s="316" t="str">
        <f t="shared" ca="1" si="24"/>
        <v/>
      </c>
      <c r="AC14" s="310" t="e">
        <f t="shared" ca="1" si="25"/>
        <v>#N/A</v>
      </c>
      <c r="AD14" s="323" t="e">
        <f t="shared" ca="1" si="26"/>
        <v>#N/A</v>
      </c>
      <c r="AE14" s="324">
        <f t="shared" ca="1" si="5"/>
        <v>589.85346792751511</v>
      </c>
      <c r="AG14" s="306">
        <f t="shared" ca="1" si="27"/>
        <v>-28.551006489617315</v>
      </c>
      <c r="AH14" s="304">
        <f t="shared" ca="1" si="28"/>
        <v>-19.058122114107764</v>
      </c>
    </row>
    <row r="15" spans="1:248" x14ac:dyDescent="0.2">
      <c r="A15" s="347">
        <f t="shared" ca="1" si="6"/>
        <v>0.01</v>
      </c>
      <c r="B15" s="304">
        <f t="shared" ca="1" si="7"/>
        <v>3.3099999999999978</v>
      </c>
      <c r="D15" s="306">
        <f t="shared" ca="1" si="8"/>
        <v>-4.7908576444197184</v>
      </c>
      <c r="E15" s="307">
        <f t="shared" ca="1" si="9"/>
        <v>-28.179733006758937</v>
      </c>
      <c r="F15" s="304">
        <f t="shared" ca="1" si="10"/>
        <v>28.584080697152288</v>
      </c>
      <c r="G15" s="306">
        <f t="shared" ca="1" si="11"/>
        <v>38.428085064515102</v>
      </c>
      <c r="H15" s="307">
        <f t="shared" ca="1" si="12"/>
        <v>147.24789000627695</v>
      </c>
      <c r="I15" s="304">
        <f t="shared" ca="1" si="13"/>
        <v>152.17969257764403</v>
      </c>
      <c r="J15" s="306">
        <f t="shared" ca="1" si="14"/>
        <v>137.50184053860562</v>
      </c>
      <c r="K15" s="307">
        <f t="shared" ca="1" si="15"/>
        <v>591.32735581422821</v>
      </c>
      <c r="L15" s="304">
        <f t="shared" ca="1" si="0"/>
        <v>607.10361379730807</v>
      </c>
      <c r="M15" s="306">
        <f t="shared" ca="1" si="16"/>
        <v>1.3155147960913802</v>
      </c>
      <c r="N15" s="304">
        <f t="shared" ca="1" si="17"/>
        <v>75.373445703049171</v>
      </c>
      <c r="P15" s="310">
        <f t="shared" ca="1" si="18"/>
        <v>2</v>
      </c>
      <c r="Q15" s="304">
        <f t="shared" ca="1" si="19"/>
        <v>9.5000000000002253E-3</v>
      </c>
      <c r="R15" s="306">
        <f t="shared" ca="1" si="20"/>
        <v>9.5000000000002255E-4</v>
      </c>
      <c r="S15" s="307">
        <f t="shared" ca="1" si="21"/>
        <v>2.8950404999999999</v>
      </c>
      <c r="T15" s="304">
        <f t="shared" ca="1" si="1"/>
        <v>28.400347305</v>
      </c>
      <c r="U15" s="311">
        <f t="shared" ca="1" si="2"/>
        <v>0</v>
      </c>
      <c r="V15" s="306">
        <f t="shared" ca="1" si="3"/>
        <v>1.154642611342596</v>
      </c>
      <c r="W15" s="304">
        <f t="shared" ca="1" si="4"/>
        <v>54.756269849277523</v>
      </c>
      <c r="Y15" s="314" t="str">
        <f t="shared" ca="1" si="22"/>
        <v/>
      </c>
      <c r="Z15" s="315" t="str">
        <f t="shared" ca="1" si="23"/>
        <v/>
      </c>
      <c r="AA15" s="316" t="str">
        <f t="shared" ca="1" si="24"/>
        <v/>
      </c>
      <c r="AC15" s="310" t="e">
        <f t="shared" ca="1" si="25"/>
        <v>#N/A</v>
      </c>
      <c r="AD15" s="323" t="e">
        <f t="shared" ca="1" si="26"/>
        <v>#N/A</v>
      </c>
      <c r="AE15" s="324">
        <f t="shared" ca="1" si="5"/>
        <v>591.32735581422821</v>
      </c>
      <c r="AG15" s="306">
        <f t="shared" ca="1" si="27"/>
        <v>-28.476671124298221</v>
      </c>
      <c r="AH15" s="304">
        <f t="shared" ca="1" si="28"/>
        <v>-18.984188360546348</v>
      </c>
    </row>
    <row r="16" spans="1:248" x14ac:dyDescent="0.2">
      <c r="A16" s="347">
        <f t="shared" ca="1" si="6"/>
        <v>0.01</v>
      </c>
      <c r="B16" s="304">
        <f t="shared" ca="1" si="7"/>
        <v>3.3199999999999976</v>
      </c>
      <c r="D16" s="306">
        <f t="shared" ca="1" si="8"/>
        <v>-4.7753488723957762</v>
      </c>
      <c r="E16" s="307">
        <f t="shared" ca="1" si="9"/>
        <v>-28.108076636492022</v>
      </c>
      <c r="F16" s="304">
        <f t="shared" ca="1" si="10"/>
        <v>28.510838799586381</v>
      </c>
      <c r="G16" s="306">
        <f t="shared" ca="1" si="11"/>
        <v>38.380331575791146</v>
      </c>
      <c r="H16" s="307">
        <f t="shared" ca="1" si="12"/>
        <v>146.96680923991204</v>
      </c>
      <c r="I16" s="304">
        <f t="shared" ca="1" si="13"/>
        <v>151.89566442143229</v>
      </c>
      <c r="J16" s="306">
        <f t="shared" ca="1" si="14"/>
        <v>137.88588262180716</v>
      </c>
      <c r="K16" s="307">
        <f t="shared" ca="1" si="15"/>
        <v>592.79842931045914</v>
      </c>
      <c r="L16" s="304">
        <f t="shared" ca="1" si="0"/>
        <v>608.62344221968829</v>
      </c>
      <c r="M16" s="306">
        <f t="shared" ca="1" si="16"/>
        <v>1.3153517104701291</v>
      </c>
      <c r="N16" s="304">
        <f t="shared" ca="1" si="17"/>
        <v>75.364101585252214</v>
      </c>
      <c r="P16" s="310">
        <f t="shared" ca="1" si="18"/>
        <v>2</v>
      </c>
      <c r="Q16" s="304">
        <f t="shared" ca="1" si="19"/>
        <v>8.5000000000002469E-3</v>
      </c>
      <c r="R16" s="306">
        <f t="shared" ca="1" si="20"/>
        <v>8.5000000000002467E-4</v>
      </c>
      <c r="S16" s="307">
        <f t="shared" ca="1" si="21"/>
        <v>2.895032</v>
      </c>
      <c r="T16" s="304">
        <f t="shared" ca="1" si="1"/>
        <v>28.40026392</v>
      </c>
      <c r="U16" s="311">
        <f t="shared" ca="1" si="2"/>
        <v>0</v>
      </c>
      <c r="V16" s="306">
        <f t="shared" ca="1" si="3"/>
        <v>1.1544726184594982</v>
      </c>
      <c r="W16" s="304">
        <f t="shared" ca="1" si="4"/>
        <v>54.544034944180751</v>
      </c>
      <c r="Y16" s="314" t="str">
        <f t="shared" ca="1" si="22"/>
        <v/>
      </c>
      <c r="Z16" s="315" t="str">
        <f t="shared" ca="1" si="23"/>
        <v/>
      </c>
      <c r="AA16" s="316" t="str">
        <f t="shared" ca="1" si="24"/>
        <v/>
      </c>
      <c r="AC16" s="310" t="e">
        <f t="shared" ca="1" si="25"/>
        <v>#N/A</v>
      </c>
      <c r="AD16" s="323" t="e">
        <f t="shared" ca="1" si="26"/>
        <v>#N/A</v>
      </c>
      <c r="AE16" s="324">
        <f t="shared" ca="1" si="5"/>
        <v>592.79842931045914</v>
      </c>
      <c r="AG16" s="306">
        <f t="shared" ca="1" si="27"/>
        <v>-28.403017619016524</v>
      </c>
      <c r="AH16" s="304">
        <f t="shared" ca="1" si="28"/>
        <v>-18.910937719955264</v>
      </c>
    </row>
    <row r="17" spans="1:34" x14ac:dyDescent="0.2">
      <c r="A17" s="347">
        <f t="shared" ca="1" si="6"/>
        <v>0.01</v>
      </c>
      <c r="B17" s="304">
        <f t="shared" ca="1" si="7"/>
        <v>3.3299999999999974</v>
      </c>
      <c r="D17" s="306">
        <f t="shared" ca="1" si="8"/>
        <v>-4.7599089129301015</v>
      </c>
      <c r="E17" s="307">
        <f t="shared" ca="1" si="9"/>
        <v>-28.036747828494626</v>
      </c>
      <c r="F17" s="304">
        <f t="shared" ca="1" si="10"/>
        <v>28.437931740159826</v>
      </c>
      <c r="G17" s="306">
        <f t="shared" ca="1" si="11"/>
        <v>38.332732486661847</v>
      </c>
      <c r="H17" s="307">
        <f t="shared" ca="1" si="12"/>
        <v>146.68644176162709</v>
      </c>
      <c r="I17" s="304">
        <f t="shared" ca="1" si="13"/>
        <v>151.61236947090168</v>
      </c>
      <c r="J17" s="306">
        <f t="shared" ca="1" si="14"/>
        <v>138.26944794211943</v>
      </c>
      <c r="K17" s="307">
        <f t="shared" ca="1" si="15"/>
        <v>594.26669556546688</v>
      </c>
      <c r="L17" s="304">
        <f t="shared" ca="1" si="0"/>
        <v>610.14043112427635</v>
      </c>
      <c r="M17" s="306">
        <f t="shared" ca="1" si="16"/>
        <v>1.3151882180138565</v>
      </c>
      <c r="N17" s="304">
        <f t="shared" ca="1" si="17"/>
        <v>75.35473415752557</v>
      </c>
      <c r="P17" s="310">
        <f t="shared" ca="1" si="18"/>
        <v>2</v>
      </c>
      <c r="Q17" s="304">
        <f t="shared" ca="1" si="19"/>
        <v>7.5000000000002669E-3</v>
      </c>
      <c r="R17" s="306">
        <f t="shared" ca="1" si="20"/>
        <v>7.5000000000002669E-4</v>
      </c>
      <c r="S17" s="307">
        <f t="shared" ca="1" si="21"/>
        <v>2.8950244999999999</v>
      </c>
      <c r="T17" s="304">
        <f t="shared" ca="1" si="1"/>
        <v>28.400190344999999</v>
      </c>
      <c r="U17" s="311">
        <f t="shared" ca="1" si="2"/>
        <v>0</v>
      </c>
      <c r="V17" s="306">
        <f t="shared" ca="1" si="3"/>
        <v>1.1543029741889814</v>
      </c>
      <c r="W17" s="304">
        <f t="shared" ca="1" si="4"/>
        <v>54.332783456256394</v>
      </c>
      <c r="Y17" s="314" t="str">
        <f t="shared" ca="1" si="22"/>
        <v/>
      </c>
      <c r="Z17" s="315" t="str">
        <f t="shared" ca="1" si="23"/>
        <v/>
      </c>
      <c r="AA17" s="316" t="str">
        <f t="shared" ca="1" si="24"/>
        <v/>
      </c>
      <c r="AC17" s="310" t="e">
        <f t="shared" ca="1" si="25"/>
        <v>#N/A</v>
      </c>
      <c r="AD17" s="323" t="e">
        <f t="shared" ca="1" si="26"/>
        <v>#N/A</v>
      </c>
      <c r="AE17" s="324">
        <f t="shared" ca="1" si="5"/>
        <v>594.26669556546688</v>
      </c>
      <c r="AG17" s="306">
        <f t="shared" ca="1" si="27"/>
        <v>-28.3296976813483</v>
      </c>
      <c r="AH17" s="304">
        <f t="shared" ca="1" si="28"/>
        <v>-18.838021904194854</v>
      </c>
    </row>
    <row r="18" spans="1:34" x14ac:dyDescent="0.2">
      <c r="A18" s="347">
        <f t="shared" ca="1" si="6"/>
        <v>0.01</v>
      </c>
      <c r="B18" s="304">
        <f t="shared" ca="1" si="7"/>
        <v>3.3399999999999972</v>
      </c>
      <c r="D18" s="306">
        <f t="shared" ca="1" si="8"/>
        <v>-4.7445373533247936</v>
      </c>
      <c r="E18" s="307">
        <f t="shared" ca="1" si="9"/>
        <v>-27.965744634341043</v>
      </c>
      <c r="F18" s="304">
        <f t="shared" ca="1" si="10"/>
        <v>28.365357527277336</v>
      </c>
      <c r="G18" s="306">
        <f t="shared" ca="1" si="11"/>
        <v>38.285287113128597</v>
      </c>
      <c r="H18" s="307">
        <f t="shared" ca="1" si="12"/>
        <v>146.40678431528369</v>
      </c>
      <c r="I18" s="304">
        <f t="shared" ca="1" si="13"/>
        <v>151.32980441035627</v>
      </c>
      <c r="J18" s="306">
        <f t="shared" ca="1" si="14"/>
        <v>138.65253804011837</v>
      </c>
      <c r="K18" s="307">
        <f t="shared" ca="1" si="15"/>
        <v>595.73216169585146</v>
      </c>
      <c r="L18" s="304">
        <f t="shared" ca="1" si="0"/>
        <v>611.65458780571453</v>
      </c>
      <c r="M18" s="306">
        <f t="shared" ca="1" si="16"/>
        <v>1.3150243177390502</v>
      </c>
      <c r="N18" s="304">
        <f t="shared" ca="1" si="17"/>
        <v>75.345343363518126</v>
      </c>
      <c r="P18" s="310">
        <f t="shared" ca="1" si="18"/>
        <v>2</v>
      </c>
      <c r="Q18" s="304">
        <f t="shared" ca="1" si="19"/>
        <v>6.5000000000002885E-3</v>
      </c>
      <c r="R18" s="306">
        <f t="shared" ca="1" si="20"/>
        <v>6.5000000000002881E-4</v>
      </c>
      <c r="S18" s="307">
        <f t="shared" ca="1" si="21"/>
        <v>2.8950179999999999</v>
      </c>
      <c r="T18" s="304">
        <f t="shared" ca="1" si="1"/>
        <v>28.400126579999998</v>
      </c>
      <c r="U18" s="311">
        <f t="shared" ca="1" si="2"/>
        <v>0</v>
      </c>
      <c r="V18" s="306">
        <f t="shared" ca="1" si="3"/>
        <v>1.154133677565039</v>
      </c>
      <c r="W18" s="304">
        <f t="shared" ca="1" si="4"/>
        <v>54.122509439125423</v>
      </c>
      <c r="Y18" s="314" t="str">
        <f t="shared" ca="1" si="22"/>
        <v/>
      </c>
      <c r="Z18" s="315" t="str">
        <f t="shared" ca="1" si="23"/>
        <v/>
      </c>
      <c r="AA18" s="316" t="str">
        <f t="shared" ca="1" si="24"/>
        <v/>
      </c>
      <c r="AC18" s="310" t="e">
        <f t="shared" ca="1" si="25"/>
        <v>#N/A</v>
      </c>
      <c r="AD18" s="323" t="e">
        <f t="shared" ca="1" si="26"/>
        <v>#N/A</v>
      </c>
      <c r="AE18" s="324">
        <f t="shared" ca="1" si="5"/>
        <v>595.73216169585146</v>
      </c>
      <c r="AG18" s="306">
        <f t="shared" ca="1" si="27"/>
        <v>-28.256709315436165</v>
      </c>
      <c r="AH18" s="304">
        <f t="shared" ca="1" si="28"/>
        <v>-18.765438921711848</v>
      </c>
    </row>
    <row r="19" spans="1:34" x14ac:dyDescent="0.2">
      <c r="A19" s="347">
        <f t="shared" ca="1" si="6"/>
        <v>0.01</v>
      </c>
      <c r="B19" s="304">
        <f t="shared" ca="1" si="7"/>
        <v>3.349999999999997</v>
      </c>
      <c r="D19" s="306">
        <f t="shared" ca="1" si="8"/>
        <v>-4.7292337839928811</v>
      </c>
      <c r="E19" s="307">
        <f t="shared" ca="1" si="9"/>
        <v>-27.89506512028133</v>
      </c>
      <c r="F19" s="304">
        <f t="shared" ca="1" si="10"/>
        <v>28.293114184345203</v>
      </c>
      <c r="G19" s="306">
        <f t="shared" ca="1" si="11"/>
        <v>38.237994775288669</v>
      </c>
      <c r="H19" s="307">
        <f t="shared" ca="1" si="12"/>
        <v>146.12783366408087</v>
      </c>
      <c r="I19" s="304">
        <f t="shared" ca="1" si="13"/>
        <v>151.04796594390899</v>
      </c>
      <c r="J19" s="306">
        <f t="shared" ca="1" si="14"/>
        <v>139.03515444956045</v>
      </c>
      <c r="K19" s="307">
        <f t="shared" ca="1" si="15"/>
        <v>597.1948347857483</v>
      </c>
      <c r="L19" s="304">
        <f t="shared" ca="1" si="0"/>
        <v>613.16591952553131</v>
      </c>
      <c r="M19" s="306">
        <f t="shared" ca="1" si="16"/>
        <v>1.3148600086584226</v>
      </c>
      <c r="N19" s="304">
        <f t="shared" ca="1" si="17"/>
        <v>75.335929146662494</v>
      </c>
      <c r="P19" s="310">
        <f t="shared" ca="1" si="18"/>
        <v>2</v>
      </c>
      <c r="Q19" s="304">
        <f t="shared" ca="1" si="19"/>
        <v>5.5000000000003102E-3</v>
      </c>
      <c r="R19" s="306">
        <f t="shared" ca="1" si="20"/>
        <v>5.5000000000003104E-4</v>
      </c>
      <c r="S19" s="307">
        <f t="shared" ca="1" si="21"/>
        <v>2.8950125</v>
      </c>
      <c r="T19" s="304">
        <f t="shared" ca="1" si="1"/>
        <v>28.400072625</v>
      </c>
      <c r="U19" s="311">
        <f t="shared" ca="1" si="2"/>
        <v>0</v>
      </c>
      <c r="V19" s="306">
        <f t="shared" ca="1" si="3"/>
        <v>1.1539647276262075</v>
      </c>
      <c r="W19" s="304">
        <f t="shared" ca="1" si="4"/>
        <v>53.913206991480124</v>
      </c>
      <c r="Y19" s="314" t="str">
        <f t="shared" ca="1" si="22"/>
        <v/>
      </c>
      <c r="Z19" s="315" t="str">
        <f t="shared" ca="1" si="23"/>
        <v/>
      </c>
      <c r="AA19" s="316" t="str">
        <f t="shared" ca="1" si="24"/>
        <v/>
      </c>
      <c r="AC19" s="310" t="e">
        <f t="shared" ca="1" si="25"/>
        <v>#N/A</v>
      </c>
      <c r="AD19" s="323" t="e">
        <f t="shared" ca="1" si="26"/>
        <v>#N/A</v>
      </c>
      <c r="AE19" s="324">
        <f t="shared" ca="1" si="5"/>
        <v>597.1948347857483</v>
      </c>
      <c r="AG19" s="306">
        <f t="shared" ca="1" si="27"/>
        <v>-28.184050540405082</v>
      </c>
      <c r="AH19" s="304">
        <f t="shared" ca="1" si="28"/>
        <v>-18.69318679595526</v>
      </c>
    </row>
    <row r="20" spans="1:34" x14ac:dyDescent="0.2">
      <c r="A20" s="347">
        <f t="shared" ca="1" si="6"/>
        <v>0.01</v>
      </c>
      <c r="B20" s="304">
        <f t="shared" ca="1" si="7"/>
        <v>3.3599999999999968</v>
      </c>
      <c r="D20" s="306">
        <f t="shared" ca="1" si="8"/>
        <v>-4.7139977984301842</v>
      </c>
      <c r="E20" s="307">
        <f t="shared" ca="1" si="9"/>
        <v>-27.824707367108502</v>
      </c>
      <c r="F20" s="304">
        <f t="shared" ca="1" si="10"/>
        <v>28.221199749635499</v>
      </c>
      <c r="G20" s="306">
        <f t="shared" ca="1" si="11"/>
        <v>38.190854797304368</v>
      </c>
      <c r="H20" s="307">
        <f t="shared" ca="1" si="12"/>
        <v>145.84958659040979</v>
      </c>
      <c r="I20" s="304">
        <f t="shared" ca="1" si="13"/>
        <v>150.76685079533308</v>
      </c>
      <c r="J20" s="306">
        <f t="shared" ca="1" si="14"/>
        <v>139.4172986974234</v>
      </c>
      <c r="K20" s="307">
        <f t="shared" ca="1" si="15"/>
        <v>598.65472188702074</v>
      </c>
      <c r="L20" s="304">
        <f t="shared" ca="1" si="0"/>
        <v>614.67443351233726</v>
      </c>
      <c r="M20" s="306">
        <f t="shared" ca="1" si="16"/>
        <v>1.3146952897808948</v>
      </c>
      <c r="N20" s="304">
        <f t="shared" ca="1" si="17"/>
        <v>75.326491450174018</v>
      </c>
      <c r="P20" s="310">
        <f t="shared" ca="1" si="18"/>
        <v>2</v>
      </c>
      <c r="Q20" s="304">
        <f t="shared" ca="1" si="19"/>
        <v>4.5000000000003319E-3</v>
      </c>
      <c r="R20" s="306">
        <f t="shared" ca="1" si="20"/>
        <v>4.5000000000003316E-4</v>
      </c>
      <c r="S20" s="307">
        <f t="shared" ca="1" si="21"/>
        <v>2.8950079999999998</v>
      </c>
      <c r="T20" s="304">
        <f t="shared" ca="1" si="1"/>
        <v>28.40002848</v>
      </c>
      <c r="U20" s="311">
        <f t="shared" ca="1" si="2"/>
        <v>0</v>
      </c>
      <c r="V20" s="306">
        <f t="shared" ca="1" si="3"/>
        <v>1.1537961234155374</v>
      </c>
      <c r="W20" s="304">
        <f t="shared" ca="1" si="4"/>
        <v>53.704870256674944</v>
      </c>
      <c r="Y20" s="314" t="str">
        <f t="shared" ca="1" si="22"/>
        <v/>
      </c>
      <c r="Z20" s="315" t="str">
        <f t="shared" ca="1" si="23"/>
        <v/>
      </c>
      <c r="AA20" s="316" t="str">
        <f t="shared" ca="1" si="24"/>
        <v/>
      </c>
      <c r="AC20" s="310" t="e">
        <f t="shared" ca="1" si="25"/>
        <v>#N/A</v>
      </c>
      <c r="AD20" s="323" t="e">
        <f t="shared" ca="1" si="26"/>
        <v>#N/A</v>
      </c>
      <c r="AE20" s="324">
        <f t="shared" ca="1" si="5"/>
        <v>598.65472188702074</v>
      </c>
      <c r="AG20" s="306">
        <f t="shared" ca="1" si="27"/>
        <v>-28.111719390226462</v>
      </c>
      <c r="AH20" s="304">
        <f t="shared" ca="1" si="28"/>
        <v>-18.621263565240625</v>
      </c>
    </row>
    <row r="21" spans="1:34" x14ac:dyDescent="0.2">
      <c r="A21" s="347">
        <f t="shared" ca="1" si="6"/>
        <v>0.01</v>
      </c>
      <c r="B21" s="304">
        <f t="shared" ca="1" si="7"/>
        <v>3.3699999999999966</v>
      </c>
      <c r="D21" s="306">
        <f t="shared" ca="1" si="8"/>
        <v>-4.6988289931874672</v>
      </c>
      <c r="E21" s="307">
        <f t="shared" ca="1" si="9"/>
        <v>-27.754669470027046</v>
      </c>
      <c r="F21" s="304">
        <f t="shared" ca="1" si="10"/>
        <v>28.1496122761517</v>
      </c>
      <c r="G21" s="306">
        <f t="shared" ca="1" si="11"/>
        <v>38.143866507372493</v>
      </c>
      <c r="H21" s="307">
        <f t="shared" ca="1" si="12"/>
        <v>145.57203989570951</v>
      </c>
      <c r="I21" s="304">
        <f t="shared" ca="1" si="13"/>
        <v>150.4864557079151</v>
      </c>
      <c r="J21" s="306">
        <f t="shared" ca="1" si="14"/>
        <v>139.79897230394678</v>
      </c>
      <c r="K21" s="307">
        <f t="shared" ca="1" si="15"/>
        <v>600.1118300194513</v>
      </c>
      <c r="L21" s="304">
        <f t="shared" ca="1" si="0"/>
        <v>616.18013696202058</v>
      </c>
      <c r="M21" s="306">
        <f t="shared" ca="1" si="16"/>
        <v>1.3145301601115802</v>
      </c>
      <c r="N21" s="304">
        <f t="shared" ca="1" si="17"/>
        <v>75.317030217049904</v>
      </c>
      <c r="P21" s="310">
        <f t="shared" ca="1" si="18"/>
        <v>2</v>
      </c>
      <c r="Q21" s="304">
        <f t="shared" ca="1" si="19"/>
        <v>3.5000000000003527E-3</v>
      </c>
      <c r="R21" s="306">
        <f t="shared" ca="1" si="20"/>
        <v>3.5000000000003529E-4</v>
      </c>
      <c r="S21" s="307">
        <f t="shared" ca="1" si="21"/>
        <v>2.8950044999999998</v>
      </c>
      <c r="T21" s="304">
        <f t="shared" ca="1" si="1"/>
        <v>28.399994144999997</v>
      </c>
      <c r="U21" s="311">
        <f t="shared" ca="1" si="2"/>
        <v>0</v>
      </c>
      <c r="V21" s="306">
        <f t="shared" ca="1" si="3"/>
        <v>1.1536278639805682</v>
      </c>
      <c r="W21" s="304">
        <f t="shared" ca="1" si="4"/>
        <v>53.497493422322037</v>
      </c>
      <c r="Y21" s="314" t="str">
        <f t="shared" ca="1" si="22"/>
        <v/>
      </c>
      <c r="Z21" s="315" t="str">
        <f t="shared" ca="1" si="23"/>
        <v/>
      </c>
      <c r="AA21" s="316" t="str">
        <f t="shared" ca="1" si="24"/>
        <v/>
      </c>
      <c r="AC21" s="310" t="e">
        <f t="shared" ca="1" si="25"/>
        <v>#N/A</v>
      </c>
      <c r="AD21" s="323" t="e">
        <f t="shared" ca="1" si="26"/>
        <v>#N/A</v>
      </c>
      <c r="AE21" s="324">
        <f t="shared" ca="1" si="5"/>
        <v>600.1118300194513</v>
      </c>
      <c r="AG21" s="306">
        <f t="shared" ca="1" si="27"/>
        <v>-28.039713913583697</v>
      </c>
      <c r="AH21" s="304">
        <f t="shared" ca="1" si="28"/>
        <v>-18.549667282615605</v>
      </c>
    </row>
    <row r="22" spans="1:34" x14ac:dyDescent="0.2">
      <c r="A22" s="347">
        <f t="shared" ca="1" si="6"/>
        <v>0.01</v>
      </c>
      <c r="B22" s="304">
        <f t="shared" ca="1" si="7"/>
        <v>3.3799999999999963</v>
      </c>
      <c r="D22" s="306">
        <f t="shared" ca="1" si="8"/>
        <v>-4.6837269678429045</v>
      </c>
      <c r="E22" s="307">
        <f t="shared" ca="1" si="9"/>
        <v>-27.684949538522929</v>
      </c>
      <c r="F22" s="304">
        <f t="shared" ca="1" si="10"/>
        <v>28.078349831495792</v>
      </c>
      <c r="G22" s="306">
        <f t="shared" ca="1" si="11"/>
        <v>38.097029237694066</v>
      </c>
      <c r="H22" s="307">
        <f t="shared" ca="1" si="12"/>
        <v>145.29519040032429</v>
      </c>
      <c r="I22" s="304">
        <f t="shared" ca="1" si="13"/>
        <v>150.2067774443091</v>
      </c>
      <c r="J22" s="306">
        <f t="shared" ca="1" si="14"/>
        <v>140.18017678267211</v>
      </c>
      <c r="K22" s="307">
        <f t="shared" ca="1" si="15"/>
        <v>601.56616617093152</v>
      </c>
      <c r="L22" s="304">
        <f t="shared" ca="1" si="0"/>
        <v>617.68303703794072</v>
      </c>
      <c r="M22" s="306">
        <f t="shared" ca="1" si="16"/>
        <v>1.3143646186517681</v>
      </c>
      <c r="N22" s="304">
        <f t="shared" ca="1" si="17"/>
        <v>75.307545390068242</v>
      </c>
      <c r="P22" s="310">
        <f t="shared" ca="1" si="18"/>
        <v>2</v>
      </c>
      <c r="Q22" s="304">
        <f t="shared" ca="1" si="19"/>
        <v>2.5000000000003743E-3</v>
      </c>
      <c r="R22" s="306">
        <f t="shared" ca="1" si="20"/>
        <v>2.5000000000003741E-4</v>
      </c>
      <c r="S22" s="307">
        <f t="shared" ca="1" si="21"/>
        <v>2.8950019999999999</v>
      </c>
      <c r="T22" s="304">
        <f t="shared" ca="1" si="1"/>
        <v>28.39996962</v>
      </c>
      <c r="U22" s="311">
        <f t="shared" ca="1" si="2"/>
        <v>0</v>
      </c>
      <c r="V22" s="306">
        <f t="shared" ca="1" si="3"/>
        <v>1.1534599483732983</v>
      </c>
      <c r="W22" s="304">
        <f t="shared" ca="1" si="4"/>
        <v>53.291070719890712</v>
      </c>
      <c r="Y22" s="314" t="str">
        <f t="shared" ca="1" si="22"/>
        <v/>
      </c>
      <c r="Z22" s="315" t="str">
        <f t="shared" ca="1" si="23"/>
        <v/>
      </c>
      <c r="AA22" s="316" t="str">
        <f t="shared" ca="1" si="24"/>
        <v/>
      </c>
      <c r="AC22" s="310" t="e">
        <f t="shared" ca="1" si="25"/>
        <v>#N/A</v>
      </c>
      <c r="AD22" s="323" t="e">
        <f t="shared" ca="1" si="26"/>
        <v>#N/A</v>
      </c>
      <c r="AE22" s="324">
        <f t="shared" ca="1" si="5"/>
        <v>601.56616617093152</v>
      </c>
      <c r="AG22" s="306">
        <f t="shared" ca="1" si="27"/>
        <v>-27.968032173739175</v>
      </c>
      <c r="AH22" s="304">
        <f t="shared" ca="1" si="28"/>
        <v>-18.478396015727121</v>
      </c>
    </row>
    <row r="23" spans="1:34" x14ac:dyDescent="0.2">
      <c r="A23" s="347">
        <f t="shared" ca="1" si="6"/>
        <v>0.01</v>
      </c>
      <c r="B23" s="304">
        <f t="shared" ca="1" si="7"/>
        <v>3.3899999999999961</v>
      </c>
      <c r="D23" s="306">
        <f t="shared" ca="1" si="8"/>
        <v>-4.6686913249748105</v>
      </c>
      <c r="E23" s="307">
        <f t="shared" ca="1" si="9"/>
        <v>-27.615545696234861</v>
      </c>
      <c r="F23" s="304">
        <f t="shared" ca="1" si="10"/>
        <v>28.007410497736679</v>
      </c>
      <c r="G23" s="306">
        <f t="shared" ca="1" si="11"/>
        <v>38.050342324444316</v>
      </c>
      <c r="H23" s="307">
        <f t="shared" ca="1" si="12"/>
        <v>145.01903494336193</v>
      </c>
      <c r="I23" s="304">
        <f t="shared" ca="1" si="13"/>
        <v>149.92781278639205</v>
      </c>
      <c r="J23" s="306">
        <f t="shared" ca="1" si="14"/>
        <v>140.5609136404828</v>
      </c>
      <c r="K23" s="307">
        <f t="shared" ca="1" si="15"/>
        <v>603.01773729765</v>
      </c>
      <c r="L23" s="304">
        <f t="shared" ca="1" si="0"/>
        <v>619.18314087111969</v>
      </c>
      <c r="M23" s="306">
        <f t="shared" ca="1" si="16"/>
        <v>1.3141986643989085</v>
      </c>
      <c r="N23" s="304">
        <f t="shared" ca="1" si="17"/>
        <v>75.298036911787136</v>
      </c>
      <c r="P23" s="310">
        <f t="shared" ca="1" si="18"/>
        <v>2</v>
      </c>
      <c r="Q23" s="304">
        <f t="shared" ca="1" si="19"/>
        <v>1.5000000000003951E-3</v>
      </c>
      <c r="R23" s="306">
        <f t="shared" ca="1" si="20"/>
        <v>1.5000000000003951E-4</v>
      </c>
      <c r="S23" s="307">
        <f t="shared" ca="1" si="21"/>
        <v>2.8950004999999996</v>
      </c>
      <c r="T23" s="304">
        <f t="shared" ca="1" si="1"/>
        <v>28.399954904999998</v>
      </c>
      <c r="U23" s="311">
        <f t="shared" ca="1" si="2"/>
        <v>0</v>
      </c>
      <c r="V23" s="306">
        <f t="shared" ca="1" si="3"/>
        <v>1.1532923756501594</v>
      </c>
      <c r="W23" s="304">
        <f t="shared" ca="1" si="4"/>
        <v>53.085596424311305</v>
      </c>
      <c r="Y23" s="314" t="str">
        <f t="shared" ca="1" si="22"/>
        <v/>
      </c>
      <c r="Z23" s="315" t="str">
        <f t="shared" ca="1" si="23"/>
        <v/>
      </c>
      <c r="AA23" s="316" t="str">
        <f t="shared" ca="1" si="24"/>
        <v/>
      </c>
      <c r="AC23" s="310" t="e">
        <f t="shared" ca="1" si="25"/>
        <v>#N/A</v>
      </c>
      <c r="AD23" s="323" t="e">
        <f t="shared" ca="1" si="26"/>
        <v>#N/A</v>
      </c>
      <c r="AE23" s="324">
        <f t="shared" ca="1" si="5"/>
        <v>603.01773729765</v>
      </c>
      <c r="AG23" s="306">
        <f t="shared" ca="1" si="27"/>
        <v>-27.896672248402538</v>
      </c>
      <c r="AH23" s="304">
        <f t="shared" ca="1" si="28"/>
        <v>-18.407447846689738</v>
      </c>
    </row>
    <row r="24" spans="1:34" x14ac:dyDescent="0.2">
      <c r="A24" s="347">
        <f t="shared" ca="1" si="6"/>
        <v>0.01</v>
      </c>
      <c r="B24" s="304">
        <f t="shared" ca="1" si="7"/>
        <v>3.3999999999999959</v>
      </c>
      <c r="D24" s="306">
        <f t="shared" ca="1" si="8"/>
        <v>-4.6537216701346535</v>
      </c>
      <c r="E24" s="307">
        <f t="shared" ca="1" si="9"/>
        <v>-27.546456080826964</v>
      </c>
      <c r="F24" s="304">
        <f t="shared" ca="1" si="10"/>
        <v>27.936792371280021</v>
      </c>
      <c r="G24" s="306">
        <f t="shared" ca="1" si="11"/>
        <v>38.00380510774297</v>
      </c>
      <c r="H24" s="307">
        <f t="shared" ca="1" si="12"/>
        <v>144.74357038255366</v>
      </c>
      <c r="I24" s="304">
        <f t="shared" ca="1" si="13"/>
        <v>149.64955853512089</v>
      </c>
      <c r="J24" s="306">
        <f t="shared" ca="1" si="14"/>
        <v>140.94118437764374</v>
      </c>
      <c r="K24" s="307">
        <f t="shared" ca="1" si="15"/>
        <v>604.46655032427952</v>
      </c>
      <c r="L24" s="304">
        <f t="shared" ca="1" si="0"/>
        <v>620.68045556043387</v>
      </c>
      <c r="M24" s="306">
        <f t="shared" ca="1" si="16"/>
        <v>1.3140322963465938</v>
      </c>
      <c r="N24" s="304">
        <f t="shared" ca="1" si="17"/>
        <v>75.288504724543685</v>
      </c>
      <c r="P24" s="310">
        <f t="shared" ca="1" si="18"/>
        <v>2</v>
      </c>
      <c r="Q24" s="304">
        <f t="shared" ca="1" si="19"/>
        <v>5.0000000000041678E-4</v>
      </c>
      <c r="R24" s="306">
        <f t="shared" ca="1" si="20"/>
        <v>5.0000000000041676E-5</v>
      </c>
      <c r="S24" s="307">
        <f t="shared" ca="1" si="21"/>
        <v>2.8949999999999996</v>
      </c>
      <c r="T24" s="304">
        <f t="shared" ca="1" si="1"/>
        <v>28.399949999999997</v>
      </c>
      <c r="U24" s="311">
        <f t="shared" ca="1" si="2"/>
        <v>0</v>
      </c>
      <c r="V24" s="306">
        <f t="shared" ca="1" si="3"/>
        <v>1.1531251448719901</v>
      </c>
      <c r="W24" s="304">
        <f t="shared" ca="1" si="4"/>
        <v>52.881064853583339</v>
      </c>
      <c r="Y24" s="314" t="str">
        <f t="shared" ca="1" si="22"/>
        <v/>
      </c>
      <c r="Z24" s="315" t="str">
        <f t="shared" ca="1" si="23"/>
        <v/>
      </c>
      <c r="AA24" s="316" t="str">
        <f t="shared" ca="1" si="24"/>
        <v/>
      </c>
      <c r="AC24" s="310" t="e">
        <f t="shared" ca="1" si="25"/>
        <v>#N/A</v>
      </c>
      <c r="AD24" s="323" t="e">
        <f t="shared" ca="1" si="26"/>
        <v>#N/A</v>
      </c>
      <c r="AE24" s="324">
        <f t="shared" ca="1" si="5"/>
        <v>604.46655032427952</v>
      </c>
      <c r="AG24" s="306">
        <f t="shared" ca="1" si="27"/>
        <v>-27.825632229600487</v>
      </c>
      <c r="AH24" s="304">
        <f t="shared" ca="1" si="28"/>
        <v>-18.336820871955549</v>
      </c>
    </row>
    <row r="25" spans="1:34" x14ac:dyDescent="0.2">
      <c r="A25" s="347">
        <f t="shared" ca="1" si="6"/>
        <v>0.01</v>
      </c>
      <c r="B25" s="304">
        <f t="shared" ca="1" si="7"/>
        <v>3.4099999999999957</v>
      </c>
      <c r="D25" s="306">
        <f t="shared" ca="1" si="8"/>
        <v>-4.6387745525483552</v>
      </c>
      <c r="E25" s="307">
        <f t="shared" ca="1" si="9"/>
        <v>-27.477514845737986</v>
      </c>
      <c r="F25" s="304">
        <f t="shared" ca="1" si="10"/>
        <v>27.86632468495122</v>
      </c>
      <c r="G25" s="306">
        <f t="shared" ca="1" si="11"/>
        <v>37.957417362217484</v>
      </c>
      <c r="H25" s="307">
        <f t="shared" ca="1" si="12"/>
        <v>144.46879523409626</v>
      </c>
      <c r="I25" s="304">
        <f t="shared" ca="1" si="13"/>
        <v>149.3720132059577</v>
      </c>
      <c r="J25" s="306">
        <f t="shared" ca="1" si="14"/>
        <v>141.32099048999353</v>
      </c>
      <c r="K25" s="307">
        <f t="shared" ca="1" si="15"/>
        <v>605.91261215236273</v>
      </c>
      <c r="L25" s="304">
        <f t="shared" ca="1" si="0"/>
        <v>622.17498818127717</v>
      </c>
      <c r="M25" s="306">
        <f t="shared" ca="1" si="16"/>
        <v>1.3138655134864365</v>
      </c>
      <c r="N25" s="304">
        <f t="shared" ca="1" si="17"/>
        <v>75.278948770561556</v>
      </c>
      <c r="P25" s="310">
        <f t="shared" ca="1" si="18"/>
        <v>3</v>
      </c>
      <c r="Q25" s="304">
        <f t="shared" ca="1" si="19"/>
        <v>0</v>
      </c>
      <c r="R25" s="306">
        <f t="shared" ca="1" si="20"/>
        <v>0</v>
      </c>
      <c r="S25" s="307">
        <f t="shared" ca="1" si="21"/>
        <v>2.8949999999999996</v>
      </c>
      <c r="T25" s="304">
        <f t="shared" ca="1" si="1"/>
        <v>28.399949999999997</v>
      </c>
      <c r="U25" s="311">
        <f t="shared" ca="1" si="2"/>
        <v>0</v>
      </c>
      <c r="V25" s="306">
        <f t="shared" ca="1" si="3"/>
        <v>1.1529582551030617</v>
      </c>
      <c r="W25" s="304">
        <f t="shared" ca="1" si="4"/>
        <v>52.677471564260365</v>
      </c>
      <c r="Y25" s="314" t="str">
        <f t="shared" ca="1" si="22"/>
        <v>Fin de propulsion</v>
      </c>
      <c r="Z25" s="315" t="str">
        <f t="shared" ca="1" si="23"/>
        <v/>
      </c>
      <c r="AA25" s="316" t="str">
        <f t="shared" ca="1" si="24"/>
        <v/>
      </c>
      <c r="AC25" s="310" t="e">
        <f t="shared" ca="1" si="25"/>
        <v>#N/A</v>
      </c>
      <c r="AD25" s="323" t="e">
        <f t="shared" ca="1" si="26"/>
        <v>#N/A</v>
      </c>
      <c r="AE25" s="324">
        <f t="shared" ca="1" si="5"/>
        <v>605.91261215236273</v>
      </c>
      <c r="AG25" s="306">
        <f t="shared" ca="1" si="27"/>
        <v>-27.754740666814413</v>
      </c>
      <c r="AH25" s="304">
        <f t="shared" ca="1" si="28"/>
        <v>-18.266343645451933</v>
      </c>
    </row>
    <row r="26" spans="1:34" x14ac:dyDescent="0.2">
      <c r="A26" s="347">
        <f t="shared" ca="1" si="6"/>
        <v>0.01</v>
      </c>
      <c r="B26" s="304">
        <f t="shared" ca="1" si="7"/>
        <v>3.4199999999999955</v>
      </c>
      <c r="D26" s="306">
        <f t="shared" ca="1" si="8"/>
        <v>-4.6238503959152641</v>
      </c>
      <c r="E26" s="307">
        <f t="shared" ca="1" si="9"/>
        <v>-27.408723581902628</v>
      </c>
      <c r="F26" s="304">
        <f t="shared" ca="1" si="10"/>
        <v>27.796009081754001</v>
      </c>
      <c r="G26" s="306">
        <f t="shared" ca="1" si="11"/>
        <v>37.911178858258332</v>
      </c>
      <c r="H26" s="307">
        <f t="shared" ca="1" si="12"/>
        <v>144.19470799827724</v>
      </c>
      <c r="I26" s="304">
        <f t="shared" ca="1" si="13"/>
        <v>149.09517529796628</v>
      </c>
      <c r="J26" s="306">
        <f t="shared" ca="1" si="14"/>
        <v>141.70033347109592</v>
      </c>
      <c r="K26" s="307">
        <f t="shared" ca="1" si="15"/>
        <v>607.3559296685246</v>
      </c>
      <c r="L26" s="304">
        <f t="shared" ca="1" si="0"/>
        <v>623.66674579404787</v>
      </c>
      <c r="M26" s="306">
        <f t="shared" ca="1" si="16"/>
        <v>1.3136983148080479</v>
      </c>
      <c r="N26" s="304">
        <f t="shared" ca="1" si="17"/>
        <v>75.269368991949719</v>
      </c>
      <c r="P26" s="310">
        <f t="shared" ca="1" si="18"/>
        <v>3</v>
      </c>
      <c r="Q26" s="304">
        <f t="shared" ca="1" si="19"/>
        <v>0</v>
      </c>
      <c r="R26" s="306">
        <f t="shared" ca="1" si="20"/>
        <v>0</v>
      </c>
      <c r="S26" s="307">
        <f t="shared" ca="1" si="21"/>
        <v>2.8949999999999996</v>
      </c>
      <c r="T26" s="304">
        <f t="shared" ca="1" si="1"/>
        <v>28.399949999999997</v>
      </c>
      <c r="U26" s="311">
        <f t="shared" ca="1" si="2"/>
        <v>0</v>
      </c>
      <c r="V26" s="306">
        <f t="shared" ca="1" si="3"/>
        <v>1.1527917054101264</v>
      </c>
      <c r="W26" s="304">
        <f t="shared" ca="1" si="4"/>
        <v>52.474812120778601</v>
      </c>
      <c r="Y26" s="314" t="str">
        <f t="shared" ca="1" si="22"/>
        <v/>
      </c>
      <c r="Z26" s="315" t="str">
        <f t="shared" ca="1" si="23"/>
        <v/>
      </c>
      <c r="AA26" s="316" t="str">
        <f t="shared" ca="1" si="24"/>
        <v/>
      </c>
      <c r="AC26" s="310" t="e">
        <f t="shared" ca="1" si="25"/>
        <v>#N/A</v>
      </c>
      <c r="AD26" s="323" t="e">
        <f t="shared" ca="1" si="26"/>
        <v>#N/A</v>
      </c>
      <c r="AE26" s="324">
        <f t="shared" ca="1" si="5"/>
        <v>607.3559296685246</v>
      </c>
      <c r="AG26" s="306">
        <f t="shared" ca="1" si="27"/>
        <v>-27.683999199892376</v>
      </c>
      <c r="AH26" s="304">
        <f t="shared" ca="1" si="28"/>
        <v>-18.196017811488904</v>
      </c>
    </row>
    <row r="27" spans="1:34" x14ac:dyDescent="0.2">
      <c r="A27" s="347">
        <f t="shared" ca="1" si="6"/>
        <v>0.01</v>
      </c>
      <c r="B27" s="304">
        <f t="shared" ca="1" si="7"/>
        <v>3.4299999999999953</v>
      </c>
      <c r="D27" s="306">
        <f t="shared" ca="1" si="8"/>
        <v>-4.6089927336672698</v>
      </c>
      <c r="E27" s="307">
        <f t="shared" ca="1" si="9"/>
        <v>-27.340247842782738</v>
      </c>
      <c r="F27" s="304">
        <f t="shared" ca="1" si="10"/>
        <v>27.726016052144669</v>
      </c>
      <c r="G27" s="306">
        <f t="shared" ca="1" si="11"/>
        <v>37.865088930921658</v>
      </c>
      <c r="H27" s="307">
        <f t="shared" ca="1" si="12"/>
        <v>143.9213055198494</v>
      </c>
      <c r="I27" s="304">
        <f t="shared" ca="1" si="13"/>
        <v>148.8190415984609</v>
      </c>
      <c r="J27" s="306">
        <f t="shared" ca="1" si="14"/>
        <v>142.0792148100418</v>
      </c>
      <c r="K27" s="307">
        <f t="shared" ca="1" si="15"/>
        <v>608.79650973611524</v>
      </c>
      <c r="L27" s="304">
        <f t="shared" ca="1" si="0"/>
        <v>625.15573543551034</v>
      </c>
      <c r="M27" s="306">
        <f t="shared" ca="1" si="16"/>
        <v>1.313530699297105</v>
      </c>
      <c r="N27" s="304">
        <f t="shared" ca="1" si="17"/>
        <v>75.259765330591762</v>
      </c>
      <c r="P27" s="310">
        <f t="shared" ca="1" si="18"/>
        <v>3</v>
      </c>
      <c r="Q27" s="304">
        <f t="shared" ca="1" si="19"/>
        <v>0</v>
      </c>
      <c r="R27" s="306">
        <f t="shared" ca="1" si="20"/>
        <v>0</v>
      </c>
      <c r="S27" s="307">
        <f t="shared" ca="1" si="21"/>
        <v>2.8949999999999996</v>
      </c>
      <c r="T27" s="304">
        <f t="shared" ca="1" si="1"/>
        <v>28.399949999999997</v>
      </c>
      <c r="U27" s="311">
        <f t="shared" ca="1" si="2"/>
        <v>0</v>
      </c>
      <c r="V27" s="306">
        <f t="shared" ca="1" si="3"/>
        <v>1.1526254948633785</v>
      </c>
      <c r="W27" s="304">
        <f t="shared" ca="1" si="4"/>
        <v>52.27308090454175</v>
      </c>
      <c r="Y27" s="314" t="str">
        <f t="shared" ca="1" si="22"/>
        <v/>
      </c>
      <c r="Z27" s="315" t="str">
        <f t="shared" ca="1" si="23"/>
        <v/>
      </c>
      <c r="AA27" s="316" t="str">
        <f t="shared" ca="1" si="24"/>
        <v/>
      </c>
      <c r="AC27" s="310" t="e">
        <f t="shared" ca="1" si="25"/>
        <v>#N/A</v>
      </c>
      <c r="AD27" s="323" t="e">
        <f t="shared" ca="1" si="26"/>
        <v>#N/A</v>
      </c>
      <c r="AE27" s="324">
        <f t="shared" ca="1" si="5"/>
        <v>608.79650973611524</v>
      </c>
      <c r="AG27" s="306">
        <f t="shared" ca="1" si="27"/>
        <v>-27.613579003781602</v>
      </c>
      <c r="AH27" s="304">
        <f t="shared" ca="1" si="28"/>
        <v>-18.126014549491746</v>
      </c>
    </row>
    <row r="28" spans="1:34" x14ac:dyDescent="0.2">
      <c r="A28" s="347">
        <f t="shared" ca="1" si="6"/>
        <v>0.01</v>
      </c>
      <c r="B28" s="304">
        <f t="shared" ca="1" si="7"/>
        <v>3.4399999999999951</v>
      </c>
      <c r="D28" s="306">
        <f t="shared" ca="1" si="8"/>
        <v>-4.5942011621827721</v>
      </c>
      <c r="E28" s="307">
        <f t="shared" ca="1" si="9"/>
        <v>-27.272085729902969</v>
      </c>
      <c r="F28" s="304">
        <f t="shared" ca="1" si="10"/>
        <v>27.65634365525889</v>
      </c>
      <c r="G28" s="306">
        <f t="shared" ca="1" si="11"/>
        <v>37.819146919299833</v>
      </c>
      <c r="H28" s="307">
        <f t="shared" ca="1" si="12"/>
        <v>143.64858466255038</v>
      </c>
      <c r="I28" s="304">
        <f t="shared" ca="1" si="13"/>
        <v>148.54360891420905</v>
      </c>
      <c r="J28" s="306">
        <f t="shared" ca="1" si="14"/>
        <v>142.45763598929292</v>
      </c>
      <c r="K28" s="307">
        <f t="shared" ca="1" si="15"/>
        <v>610.23435918702728</v>
      </c>
      <c r="L28" s="304">
        <f t="shared" ca="1" si="0"/>
        <v>626.64196411033606</v>
      </c>
      <c r="M28" s="306">
        <f t="shared" ca="1" si="16"/>
        <v>1.3133626659353344</v>
      </c>
      <c r="N28" s="304">
        <f t="shared" ca="1" si="17"/>
        <v>75.250137728144907</v>
      </c>
      <c r="P28" s="310">
        <f t="shared" ca="1" si="18"/>
        <v>3</v>
      </c>
      <c r="Q28" s="304">
        <f t="shared" ca="1" si="19"/>
        <v>0</v>
      </c>
      <c r="R28" s="306">
        <f t="shared" ca="1" si="20"/>
        <v>0</v>
      </c>
      <c r="S28" s="307">
        <f t="shared" ca="1" si="21"/>
        <v>2.8949999999999996</v>
      </c>
      <c r="T28" s="304">
        <f t="shared" ca="1" si="1"/>
        <v>28.399949999999997</v>
      </c>
      <c r="U28" s="311">
        <f t="shared" ca="1" si="2"/>
        <v>0</v>
      </c>
      <c r="V28" s="306">
        <f t="shared" ca="1" si="3"/>
        <v>1.1524596225373933</v>
      </c>
      <c r="W28" s="304">
        <f t="shared" ca="1" si="4"/>
        <v>52.072272339626387</v>
      </c>
      <c r="Y28" s="314" t="str">
        <f t="shared" ca="1" si="22"/>
        <v/>
      </c>
      <c r="Z28" s="315" t="str">
        <f t="shared" ca="1" si="23"/>
        <v/>
      </c>
      <c r="AA28" s="316" t="str">
        <f t="shared" ca="1" si="24"/>
        <v/>
      </c>
      <c r="AC28" s="310" t="e">
        <f t="shared" ca="1" si="25"/>
        <v>#N/A</v>
      </c>
      <c r="AD28" s="323" t="e">
        <f t="shared" ca="1" si="26"/>
        <v>#N/A</v>
      </c>
      <c r="AE28" s="324">
        <f t="shared" ca="1" si="5"/>
        <v>610.23435918702728</v>
      </c>
      <c r="AG28" s="306">
        <f t="shared" ca="1" si="27"/>
        <v>-27.543478133189893</v>
      </c>
      <c r="AH28" s="304">
        <f t="shared" ca="1" si="28"/>
        <v>-18.056331918667272</v>
      </c>
    </row>
    <row r="29" spans="1:34" x14ac:dyDescent="0.2">
      <c r="A29" s="347">
        <f t="shared" ca="1" si="6"/>
        <v>0.01</v>
      </c>
      <c r="B29" s="304">
        <f t="shared" ca="1" si="7"/>
        <v>3.4499999999999948</v>
      </c>
      <c r="D29" s="306">
        <f t="shared" ca="1" si="8"/>
        <v>-4.579475280901983</v>
      </c>
      <c r="E29" s="307">
        <f t="shared" ca="1" si="9"/>
        <v>-27.204235359206351</v>
      </c>
      <c r="F29" s="304">
        <f t="shared" ca="1" si="10"/>
        <v>27.586989964972354</v>
      </c>
      <c r="G29" s="306">
        <f t="shared" ca="1" si="11"/>
        <v>37.77335216649081</v>
      </c>
      <c r="H29" s="307">
        <f t="shared" ca="1" si="12"/>
        <v>143.37654230895831</v>
      </c>
      <c r="I29" s="304">
        <f t="shared" ca="1" si="13"/>
        <v>148.2688740712839</v>
      </c>
      <c r="J29" s="306">
        <f t="shared" ca="1" si="14"/>
        <v>142.83559848472188</v>
      </c>
      <c r="K29" s="307">
        <f t="shared" ca="1" si="15"/>
        <v>611.66948482188479</v>
      </c>
      <c r="L29" s="304">
        <f t="shared" ca="1" si="0"/>
        <v>628.12543879129646</v>
      </c>
      <c r="M29" s="306">
        <f t="shared" ca="1" si="16"/>
        <v>1.3131942137004957</v>
      </c>
      <c r="N29" s="304">
        <f t="shared" ca="1" si="17"/>
        <v>75.240486126039116</v>
      </c>
      <c r="P29" s="310">
        <f t="shared" ca="1" si="18"/>
        <v>3</v>
      </c>
      <c r="Q29" s="304">
        <f t="shared" ca="1" si="19"/>
        <v>0</v>
      </c>
      <c r="R29" s="306">
        <f t="shared" ca="1" si="20"/>
        <v>0</v>
      </c>
      <c r="S29" s="307">
        <f t="shared" ca="1" si="21"/>
        <v>2.8949999999999996</v>
      </c>
      <c r="T29" s="304">
        <f t="shared" ca="1" si="1"/>
        <v>28.399949999999997</v>
      </c>
      <c r="U29" s="311">
        <f t="shared" ca="1" si="2"/>
        <v>0</v>
      </c>
      <c r="V29" s="306">
        <f t="shared" ca="1" si="3"/>
        <v>1.152294087511099</v>
      </c>
      <c r="W29" s="304">
        <f t="shared" ca="1" si="4"/>
        <v>51.872380892392783</v>
      </c>
      <c r="Y29" s="314" t="str">
        <f t="shared" ca="1" si="22"/>
        <v/>
      </c>
      <c r="Z29" s="315" t="str">
        <f t="shared" ca="1" si="23"/>
        <v/>
      </c>
      <c r="AA29" s="316" t="str">
        <f t="shared" ca="1" si="24"/>
        <v/>
      </c>
      <c r="AC29" s="310" t="e">
        <f t="shared" ca="1" si="25"/>
        <v>#N/A</v>
      </c>
      <c r="AD29" s="323" t="e">
        <f t="shared" ca="1" si="26"/>
        <v>#N/A</v>
      </c>
      <c r="AE29" s="324">
        <f t="shared" ca="1" si="5"/>
        <v>611.66948482188479</v>
      </c>
      <c r="AG29" s="306">
        <f t="shared" ca="1" si="27"/>
        <v>-27.473694657544158</v>
      </c>
      <c r="AH29" s="304">
        <f t="shared" ca="1" si="28"/>
        <v>-17.986967992962484</v>
      </c>
    </row>
    <row r="30" spans="1:34" x14ac:dyDescent="0.2">
      <c r="A30" s="347">
        <f t="shared" ca="1" si="6"/>
        <v>0.01</v>
      </c>
      <c r="B30" s="304">
        <f t="shared" ca="1" si="7"/>
        <v>3.4599999999999946</v>
      </c>
      <c r="D30" s="306">
        <f t="shared" ca="1" si="8"/>
        <v>-4.5648146922989996</v>
      </c>
      <c r="E30" s="307">
        <f t="shared" ca="1" si="9"/>
        <v>-27.136694860922759</v>
      </c>
      <c r="F30" s="304">
        <f t="shared" ca="1" si="10"/>
        <v>27.5179530697663</v>
      </c>
      <c r="G30" s="306">
        <f t="shared" ca="1" si="11"/>
        <v>37.727704019567817</v>
      </c>
      <c r="H30" s="307">
        <f t="shared" ca="1" si="12"/>
        <v>143.10517536034908</v>
      </c>
      <c r="I30" s="304">
        <f t="shared" ca="1" si="13"/>
        <v>147.99483391491873</v>
      </c>
      <c r="J30" s="306">
        <f t="shared" ca="1" si="14"/>
        <v>143.21310376565216</v>
      </c>
      <c r="K30" s="307">
        <f t="shared" ca="1" si="15"/>
        <v>613.10189341023136</v>
      </c>
      <c r="L30" s="304">
        <f t="shared" ca="1" si="0"/>
        <v>629.60616641945478</v>
      </c>
      <c r="M30" s="306">
        <f t="shared" ca="1" si="16"/>
        <v>1.3130253415663646</v>
      </c>
      <c r="N30" s="304">
        <f t="shared" ca="1" si="17"/>
        <v>75.23081046547604</v>
      </c>
      <c r="P30" s="310">
        <f t="shared" ca="1" si="18"/>
        <v>3</v>
      </c>
      <c r="Q30" s="304">
        <f t="shared" ca="1" si="19"/>
        <v>0</v>
      </c>
      <c r="R30" s="306">
        <f t="shared" ca="1" si="20"/>
        <v>0</v>
      </c>
      <c r="S30" s="307">
        <f t="shared" ca="1" si="21"/>
        <v>2.8949999999999996</v>
      </c>
      <c r="T30" s="304">
        <f t="shared" ca="1" si="1"/>
        <v>28.399949999999997</v>
      </c>
      <c r="U30" s="311">
        <f t="shared" ca="1" si="2"/>
        <v>0</v>
      </c>
      <c r="V30" s="306">
        <f t="shared" ca="1" si="3"/>
        <v>1.1521288888677512</v>
      </c>
      <c r="W30" s="304">
        <f t="shared" ca="1" si="4"/>
        <v>51.673401071100074</v>
      </c>
      <c r="Y30" s="314" t="str">
        <f t="shared" ca="1" si="22"/>
        <v/>
      </c>
      <c r="Z30" s="315" t="str">
        <f t="shared" ca="1" si="23"/>
        <v/>
      </c>
      <c r="AA30" s="316" t="str">
        <f t="shared" ca="1" si="24"/>
        <v/>
      </c>
      <c r="AC30" s="310" t="e">
        <f t="shared" ca="1" si="25"/>
        <v>#N/A</v>
      </c>
      <c r="AD30" s="323" t="e">
        <f t="shared" ca="1" si="26"/>
        <v>#N/A</v>
      </c>
      <c r="AE30" s="324">
        <f t="shared" ca="1" si="5"/>
        <v>613.10189341023136</v>
      </c>
      <c r="AG30" s="306">
        <f t="shared" ca="1" si="27"/>
        <v>-27.404226660855901</v>
      </c>
      <c r="AH30" s="304">
        <f t="shared" ca="1" si="28"/>
        <v>-17.917920860930153</v>
      </c>
    </row>
    <row r="31" spans="1:34" x14ac:dyDescent="0.2">
      <c r="A31" s="347">
        <f t="shared" ca="1" si="6"/>
        <v>0.01</v>
      </c>
      <c r="B31" s="304">
        <f t="shared" ca="1" si="7"/>
        <v>3.4699999999999944</v>
      </c>
      <c r="D31" s="306">
        <f t="shared" ca="1" si="8"/>
        <v>-4.5502190018541881</v>
      </c>
      <c r="E31" s="307">
        <f t="shared" ca="1" si="9"/>
        <v>-27.069462379438896</v>
      </c>
      <c r="F31" s="304">
        <f t="shared" ca="1" si="10"/>
        <v>27.449231072594596</v>
      </c>
      <c r="G31" s="306">
        <f t="shared" ca="1" si="11"/>
        <v>37.682201829549278</v>
      </c>
      <c r="H31" s="307">
        <f t="shared" ca="1" si="12"/>
        <v>142.8344807365547</v>
      </c>
      <c r="I31" s="304">
        <f t="shared" ca="1" si="13"/>
        <v>147.72148530936215</v>
      </c>
      <c r="J31" s="306">
        <f t="shared" ca="1" si="14"/>
        <v>143.59015329489776</v>
      </c>
      <c r="K31" s="307">
        <f t="shared" ca="1" si="15"/>
        <v>614.53159169071591</v>
      </c>
      <c r="L31" s="304">
        <f t="shared" ca="1" si="0"/>
        <v>631.08415390435619</v>
      </c>
      <c r="M31" s="306">
        <f t="shared" ca="1" si="16"/>
        <v>1.312856048502715</v>
      </c>
      <c r="N31" s="304">
        <f t="shared" ca="1" si="17"/>
        <v>75.221110687428066</v>
      </c>
      <c r="P31" s="310">
        <f t="shared" ca="1" si="18"/>
        <v>3</v>
      </c>
      <c r="Q31" s="304">
        <f t="shared" ca="1" si="19"/>
        <v>0</v>
      </c>
      <c r="R31" s="306">
        <f t="shared" ca="1" si="20"/>
        <v>0</v>
      </c>
      <c r="S31" s="307">
        <f t="shared" ca="1" si="21"/>
        <v>2.8949999999999996</v>
      </c>
      <c r="T31" s="304">
        <f t="shared" ca="1" si="1"/>
        <v>28.399949999999997</v>
      </c>
      <c r="U31" s="311">
        <f t="shared" ca="1" si="2"/>
        <v>0</v>
      </c>
      <c r="V31" s="306">
        <f t="shared" ca="1" si="3"/>
        <v>1.1519640256949069</v>
      </c>
      <c r="W31" s="304">
        <f t="shared" ca="1" si="4"/>
        <v>51.475327425525428</v>
      </c>
      <c r="Y31" s="314" t="str">
        <f t="shared" ca="1" si="22"/>
        <v/>
      </c>
      <c r="Z31" s="315" t="str">
        <f t="shared" ca="1" si="23"/>
        <v/>
      </c>
      <c r="AA31" s="316" t="str">
        <f t="shared" ca="1" si="24"/>
        <v/>
      </c>
      <c r="AC31" s="310" t="e">
        <f t="shared" ca="1" si="25"/>
        <v>#N/A</v>
      </c>
      <c r="AD31" s="323" t="e">
        <f t="shared" ca="1" si="26"/>
        <v>#N/A</v>
      </c>
      <c r="AE31" s="324">
        <f t="shared" ca="1" si="5"/>
        <v>614.53159169071591</v>
      </c>
      <c r="AG31" s="306">
        <f t="shared" ca="1" si="27"/>
        <v>-27.335072241588151</v>
      </c>
      <c r="AH31" s="304">
        <f t="shared" ca="1" si="28"/>
        <v>-17.849188625595882</v>
      </c>
    </row>
    <row r="32" spans="1:34" x14ac:dyDescent="0.2">
      <c r="A32" s="347">
        <f t="shared" ca="1" si="6"/>
        <v>0.01</v>
      </c>
      <c r="B32" s="304">
        <f t="shared" ca="1" si="7"/>
        <v>3.4799999999999942</v>
      </c>
      <c r="D32" s="306">
        <f t="shared" ca="1" si="8"/>
        <v>-4.535687818026866</v>
      </c>
      <c r="E32" s="307">
        <f t="shared" ca="1" si="9"/>
        <v>-27.002536073169622</v>
      </c>
      <c r="F32" s="304">
        <f t="shared" ca="1" si="10"/>
        <v>27.380822090752208</v>
      </c>
      <c r="G32" s="306">
        <f t="shared" ca="1" si="11"/>
        <v>37.636844951369007</v>
      </c>
      <c r="H32" s="307">
        <f t="shared" ca="1" si="12"/>
        <v>142.564455375823</v>
      </c>
      <c r="I32" s="304">
        <f t="shared" ca="1" si="13"/>
        <v>147.44882513773524</v>
      </c>
      <c r="J32" s="306">
        <f t="shared" ca="1" si="14"/>
        <v>143.96674852880236</v>
      </c>
      <c r="K32" s="307">
        <f t="shared" ca="1" si="15"/>
        <v>615.95858637127776</v>
      </c>
      <c r="L32" s="304">
        <f t="shared" ca="1" si="0"/>
        <v>632.55940812421591</v>
      </c>
      <c r="M32" s="306">
        <f t="shared" ca="1" si="16"/>
        <v>1.3126863334753029</v>
      </c>
      <c r="N32" s="304">
        <f t="shared" ca="1" si="17"/>
        <v>75.211386732637408</v>
      </c>
      <c r="P32" s="310">
        <f t="shared" ca="1" si="18"/>
        <v>3</v>
      </c>
      <c r="Q32" s="304">
        <f t="shared" ca="1" si="19"/>
        <v>0</v>
      </c>
      <c r="R32" s="306">
        <f t="shared" ca="1" si="20"/>
        <v>0</v>
      </c>
      <c r="S32" s="307">
        <f t="shared" ca="1" si="21"/>
        <v>2.8949999999999996</v>
      </c>
      <c r="T32" s="304">
        <f t="shared" ca="1" si="1"/>
        <v>28.399949999999997</v>
      </c>
      <c r="U32" s="311">
        <f t="shared" ca="1" si="2"/>
        <v>0</v>
      </c>
      <c r="V32" s="306">
        <f t="shared" ca="1" si="3"/>
        <v>1.1517994970843966</v>
      </c>
      <c r="W32" s="304">
        <f t="shared" ca="1" si="4"/>
        <v>51.27815454658738</v>
      </c>
      <c r="Y32" s="314" t="str">
        <f t="shared" ca="1" si="22"/>
        <v/>
      </c>
      <c r="Z32" s="315" t="str">
        <f t="shared" ca="1" si="23"/>
        <v/>
      </c>
      <c r="AA32" s="316" t="str">
        <f t="shared" ca="1" si="24"/>
        <v/>
      </c>
      <c r="AC32" s="310" t="e">
        <f t="shared" ca="1" si="25"/>
        <v>#N/A</v>
      </c>
      <c r="AD32" s="323" t="e">
        <f t="shared" ca="1" si="26"/>
        <v>#N/A</v>
      </c>
      <c r="AE32" s="324">
        <f t="shared" ca="1" si="5"/>
        <v>615.95858637127776</v>
      </c>
      <c r="AG32" s="306">
        <f t="shared" ca="1" si="27"/>
        <v>-27.266229512523832</v>
      </c>
      <c r="AH32" s="304">
        <f t="shared" ca="1" si="28"/>
        <v>-17.780769404326577</v>
      </c>
    </row>
    <row r="33" spans="1:34" x14ac:dyDescent="0.2">
      <c r="A33" s="347">
        <f t="shared" ca="1" si="6"/>
        <v>0.01</v>
      </c>
      <c r="B33" s="304">
        <f t="shared" ca="1" si="7"/>
        <v>3.489999999999994</v>
      </c>
      <c r="D33" s="306">
        <f t="shared" ca="1" si="8"/>
        <v>-4.5212207522282508</v>
      </c>
      <c r="E33" s="307">
        <f t="shared" ca="1" si="9"/>
        <v>-26.93591411443068</v>
      </c>
      <c r="F33" s="304">
        <f t="shared" ca="1" si="10"/>
        <v>27.312724255745074</v>
      </c>
      <c r="G33" s="306">
        <f t="shared" ca="1" si="11"/>
        <v>37.591632743846723</v>
      </c>
      <c r="H33" s="307">
        <f t="shared" ca="1" si="12"/>
        <v>142.29509623467868</v>
      </c>
      <c r="I33" s="304">
        <f t="shared" ca="1" si="13"/>
        <v>147.17685030188923</v>
      </c>
      <c r="J33" s="306">
        <f t="shared" ca="1" si="14"/>
        <v>144.34289091727842</v>
      </c>
      <c r="K33" s="307">
        <f t="shared" ca="1" si="15"/>
        <v>617.38288412933025</v>
      </c>
      <c r="L33" s="304">
        <f t="shared" ca="1" si="0"/>
        <v>634.03193592610728</v>
      </c>
      <c r="M33" s="306">
        <f t="shared" ca="1" si="16"/>
        <v>1.3125161954458493</v>
      </c>
      <c r="N33" s="304">
        <f t="shared" ca="1" si="17"/>
        <v>75.20163854161504</v>
      </c>
      <c r="P33" s="310">
        <f t="shared" ca="1" si="18"/>
        <v>3</v>
      </c>
      <c r="Q33" s="304">
        <f t="shared" ca="1" si="19"/>
        <v>0</v>
      </c>
      <c r="R33" s="306">
        <f t="shared" ca="1" si="20"/>
        <v>0</v>
      </c>
      <c r="S33" s="307">
        <f t="shared" ca="1" si="21"/>
        <v>2.8949999999999996</v>
      </c>
      <c r="T33" s="304">
        <f t="shared" ca="1" si="1"/>
        <v>28.399949999999997</v>
      </c>
      <c r="U33" s="311">
        <f t="shared" ca="1" si="2"/>
        <v>0</v>
      </c>
      <c r="V33" s="306">
        <f t="shared" ca="1" si="3"/>
        <v>1.1516353021322991</v>
      </c>
      <c r="W33" s="304">
        <f t="shared" ca="1" si="4"/>
        <v>51.08187706597284</v>
      </c>
      <c r="Y33" s="314" t="str">
        <f t="shared" ca="1" si="22"/>
        <v/>
      </c>
      <c r="Z33" s="315" t="str">
        <f t="shared" ca="1" si="23"/>
        <v/>
      </c>
      <c r="AA33" s="316" t="str">
        <f t="shared" ca="1" si="24"/>
        <v/>
      </c>
      <c r="AC33" s="310" t="e">
        <f t="shared" ca="1" si="25"/>
        <v>#N/A</v>
      </c>
      <c r="AD33" s="323" t="e">
        <f t="shared" ca="1" si="26"/>
        <v>#N/A</v>
      </c>
      <c r="AE33" s="324">
        <f t="shared" ca="1" si="5"/>
        <v>617.38288412933025</v>
      </c>
      <c r="AG33" s="306">
        <f t="shared" ca="1" si="27"/>
        <v>-27.197696600635503</v>
      </c>
      <c r="AH33" s="304">
        <f t="shared" ca="1" si="28"/>
        <v>-17.712661328700307</v>
      </c>
    </row>
    <row r="34" spans="1:34" x14ac:dyDescent="0.2">
      <c r="A34" s="347">
        <f t="shared" ca="1" si="6"/>
        <v>0.01</v>
      </c>
      <c r="B34" s="304">
        <f t="shared" ca="1" si="7"/>
        <v>3.4999999999999938</v>
      </c>
      <c r="D34" s="306">
        <f t="shared" ca="1" si="8"/>
        <v>-4.5068174187947081</v>
      </c>
      <c r="E34" s="307">
        <f t="shared" ca="1" si="9"/>
        <v>-26.869594689312656</v>
      </c>
      <c r="F34" s="304">
        <f t="shared" ca="1" si="10"/>
        <v>27.244935713161265</v>
      </c>
      <c r="G34" s="306">
        <f t="shared" ca="1" si="11"/>
        <v>37.546564569658777</v>
      </c>
      <c r="H34" s="307">
        <f t="shared" ca="1" si="12"/>
        <v>142.02640028778555</v>
      </c>
      <c r="I34" s="304">
        <f t="shared" ca="1" si="13"/>
        <v>146.9055577222654</v>
      </c>
      <c r="J34" s="306">
        <f t="shared" ca="1" si="14"/>
        <v>144.71858190384594</v>
      </c>
      <c r="K34" s="307">
        <f t="shared" ca="1" si="15"/>
        <v>618.80449161194258</v>
      </c>
      <c r="L34" s="304">
        <f t="shared" ca="1" si="0"/>
        <v>635.50174412614706</v>
      </c>
      <c r="M34" s="306">
        <f t="shared" ca="1" si="16"/>
        <v>1.3123456333720223</v>
      </c>
      <c r="N34" s="304">
        <f t="shared" ca="1" si="17"/>
        <v>75.19186605463976</v>
      </c>
      <c r="P34" s="310">
        <f t="shared" ca="1" si="18"/>
        <v>3</v>
      </c>
      <c r="Q34" s="304">
        <f t="shared" ca="1" si="19"/>
        <v>0</v>
      </c>
      <c r="R34" s="306">
        <f t="shared" ca="1" si="20"/>
        <v>0</v>
      </c>
      <c r="S34" s="307">
        <f t="shared" ca="1" si="21"/>
        <v>2.8949999999999996</v>
      </c>
      <c r="T34" s="304">
        <f t="shared" ca="1" si="1"/>
        <v>28.399949999999997</v>
      </c>
      <c r="U34" s="311">
        <f t="shared" ca="1" si="2"/>
        <v>0</v>
      </c>
      <c r="V34" s="306">
        <f t="shared" ca="1" si="3"/>
        <v>1.151471439938915</v>
      </c>
      <c r="W34" s="304">
        <f t="shared" ca="1" si="4"/>
        <v>50.886489655768536</v>
      </c>
      <c r="Y34" s="314" t="str">
        <f t="shared" ca="1" si="22"/>
        <v/>
      </c>
      <c r="Z34" s="315" t="str">
        <f t="shared" ca="1" si="23"/>
        <v/>
      </c>
      <c r="AA34" s="316" t="str">
        <f t="shared" ca="1" si="24"/>
        <v/>
      </c>
      <c r="AC34" s="310" t="e">
        <f t="shared" ca="1" si="25"/>
        <v>#N/A</v>
      </c>
      <c r="AD34" s="323" t="e">
        <f t="shared" ca="1" si="26"/>
        <v>#N/A</v>
      </c>
      <c r="AE34" s="324">
        <f t="shared" ca="1" si="5"/>
        <v>618.80449161194258</v>
      </c>
      <c r="AG34" s="306">
        <f t="shared" ca="1" si="27"/>
        <v>-27.129471646956446</v>
      </c>
      <c r="AH34" s="304">
        <f t="shared" ca="1" si="28"/>
        <v>-17.644862544377496</v>
      </c>
    </row>
    <row r="35" spans="1:34" x14ac:dyDescent="0.2">
      <c r="A35" s="347">
        <f t="shared" ca="1" si="6"/>
        <v>0.01</v>
      </c>
      <c r="B35" s="304">
        <f t="shared" ca="1" si="7"/>
        <v>3.5099999999999936</v>
      </c>
      <c r="D35" s="306">
        <f t="shared" ca="1" si="8"/>
        <v>-4.4924774349612937</v>
      </c>
      <c r="E35" s="307">
        <f t="shared" ca="1" si="9"/>
        <v>-26.80357599755645</v>
      </c>
      <c r="F35" s="304">
        <f t="shared" ca="1" si="10"/>
        <v>27.177454622543674</v>
      </c>
      <c r="G35" s="306">
        <f t="shared" ca="1" si="11"/>
        <v>37.501639795309167</v>
      </c>
      <c r="H35" s="307">
        <f t="shared" ca="1" si="12"/>
        <v>141.75836452780999</v>
      </c>
      <c r="I35" s="304">
        <f t="shared" ca="1" si="13"/>
        <v>146.63494433775523</v>
      </c>
      <c r="J35" s="306">
        <f t="shared" ca="1" si="14"/>
        <v>145.09382292567079</v>
      </c>
      <c r="K35" s="307">
        <f t="shared" ca="1" si="15"/>
        <v>620.22341543602056</v>
      </c>
      <c r="L35" s="304">
        <f t="shared" ca="1" si="0"/>
        <v>636.96883950968004</v>
      </c>
      <c r="M35" s="306">
        <f t="shared" ca="1" si="16"/>
        <v>1.3121746462074197</v>
      </c>
      <c r="N35" s="304">
        <f t="shared" ca="1" si="17"/>
        <v>75.182069211757124</v>
      </c>
      <c r="P35" s="310">
        <f t="shared" ca="1" si="18"/>
        <v>3</v>
      </c>
      <c r="Q35" s="304">
        <f t="shared" ca="1" si="19"/>
        <v>0</v>
      </c>
      <c r="R35" s="306">
        <f t="shared" ca="1" si="20"/>
        <v>0</v>
      </c>
      <c r="S35" s="307">
        <f t="shared" ca="1" si="21"/>
        <v>2.8949999999999996</v>
      </c>
      <c r="T35" s="304">
        <f t="shared" ca="1" si="1"/>
        <v>28.399949999999997</v>
      </c>
      <c r="U35" s="311">
        <f t="shared" ca="1" si="2"/>
        <v>0</v>
      </c>
      <c r="V35" s="306">
        <f t="shared" ca="1" si="3"/>
        <v>1.151307909608742</v>
      </c>
      <c r="W35" s="304">
        <f t="shared" ca="1" si="4"/>
        <v>50.691987028095845</v>
      </c>
      <c r="Y35" s="314" t="str">
        <f t="shared" ca="1" si="22"/>
        <v/>
      </c>
      <c r="Z35" s="315" t="str">
        <f t="shared" ca="1" si="23"/>
        <v/>
      </c>
      <c r="AA35" s="316" t="str">
        <f t="shared" ca="1" si="24"/>
        <v/>
      </c>
      <c r="AC35" s="310" t="e">
        <f t="shared" ca="1" si="25"/>
        <v>#N/A</v>
      </c>
      <c r="AD35" s="323" t="e">
        <f t="shared" ca="1" si="26"/>
        <v>#N/A</v>
      </c>
      <c r="AE35" s="324">
        <f t="shared" ca="1" si="5"/>
        <v>620.22341543602056</v>
      </c>
      <c r="AG35" s="306">
        <f t="shared" ca="1" si="27"/>
        <v>-27.061552806453193</v>
      </c>
      <c r="AH35" s="304">
        <f t="shared" ca="1" si="28"/>
        <v>-17.577371210973588</v>
      </c>
    </row>
    <row r="36" spans="1:34" x14ac:dyDescent="0.2">
      <c r="A36" s="347">
        <f t="shared" ca="1" si="6"/>
        <v>0.01</v>
      </c>
      <c r="B36" s="304">
        <f t="shared" ca="1" si="7"/>
        <v>3.5199999999999934</v>
      </c>
      <c r="D36" s="306">
        <f t="shared" ca="1" si="8"/>
        <v>-4.4782004208355559</v>
      </c>
      <c r="E36" s="307">
        <f t="shared" ca="1" si="9"/>
        <v>-26.737856252429921</v>
      </c>
      <c r="F36" s="304">
        <f t="shared" ca="1" si="10"/>
        <v>27.110279157263903</v>
      </c>
      <c r="G36" s="306">
        <f t="shared" ca="1" si="11"/>
        <v>37.456857791100809</v>
      </c>
      <c r="H36" s="307">
        <f t="shared" ca="1" si="12"/>
        <v>141.49098596528569</v>
      </c>
      <c r="I36" s="304">
        <f t="shared" ca="1" si="13"/>
        <v>146.36500710556271</v>
      </c>
      <c r="J36" s="306">
        <f t="shared" ca="1" si="14"/>
        <v>145.46861541360283</v>
      </c>
      <c r="K36" s="307">
        <f t="shared" ca="1" si="15"/>
        <v>621.639662188486</v>
      </c>
      <c r="L36" s="304">
        <f t="shared" ca="1" si="0"/>
        <v>638.43322883146175</v>
      </c>
      <c r="M36" s="306">
        <f t="shared" ca="1" si="16"/>
        <v>1.3120032329015525</v>
      </c>
      <c r="N36" s="304">
        <f t="shared" ca="1" si="17"/>
        <v>75.172247952778548</v>
      </c>
      <c r="P36" s="310">
        <f t="shared" ca="1" si="18"/>
        <v>3</v>
      </c>
      <c r="Q36" s="304">
        <f t="shared" ca="1" si="19"/>
        <v>0</v>
      </c>
      <c r="R36" s="306">
        <f t="shared" ca="1" si="20"/>
        <v>0</v>
      </c>
      <c r="S36" s="307">
        <f t="shared" ca="1" si="21"/>
        <v>2.8949999999999996</v>
      </c>
      <c r="T36" s="304">
        <f t="shared" ca="1" si="1"/>
        <v>28.399949999999997</v>
      </c>
      <c r="U36" s="311">
        <f t="shared" ca="1" si="2"/>
        <v>0</v>
      </c>
      <c r="V36" s="306">
        <f t="shared" ca="1" si="3"/>
        <v>1.151144710250448</v>
      </c>
      <c r="W36" s="304">
        <f t="shared" ca="1" si="4"/>
        <v>50.498363934749861</v>
      </c>
      <c r="Y36" s="314" t="str">
        <f t="shared" ca="1" si="22"/>
        <v/>
      </c>
      <c r="Z36" s="315" t="str">
        <f t="shared" ca="1" si="23"/>
        <v/>
      </c>
      <c r="AA36" s="316" t="str">
        <f t="shared" ca="1" si="24"/>
        <v/>
      </c>
      <c r="AC36" s="310" t="e">
        <f t="shared" ca="1" si="25"/>
        <v>#N/A</v>
      </c>
      <c r="AD36" s="323" t="e">
        <f t="shared" ca="1" si="26"/>
        <v>#N/A</v>
      </c>
      <c r="AE36" s="324">
        <f t="shared" ca="1" si="5"/>
        <v>621.639662188486</v>
      </c>
      <c r="AG36" s="306">
        <f t="shared" ca="1" si="27"/>
        <v>-26.993938247899337</v>
      </c>
      <c r="AH36" s="304">
        <f t="shared" ca="1" si="28"/>
        <v>-17.510185501932938</v>
      </c>
    </row>
    <row r="37" spans="1:34" x14ac:dyDescent="0.2">
      <c r="A37" s="347">
        <f t="shared" ca="1" si="6"/>
        <v>0.01</v>
      </c>
      <c r="B37" s="304">
        <f t="shared" ca="1" si="7"/>
        <v>3.5299999999999931</v>
      </c>
      <c r="D37" s="306">
        <f t="shared" ca="1" si="8"/>
        <v>-4.4639859993716264</v>
      </c>
      <c r="E37" s="307">
        <f t="shared" ca="1" si="9"/>
        <v>-26.67243368060587</v>
      </c>
      <c r="F37" s="304">
        <f t="shared" ca="1" si="10"/>
        <v>27.043407504397521</v>
      </c>
      <c r="G37" s="306">
        <f t="shared" ca="1" si="11"/>
        <v>37.412217931107094</v>
      </c>
      <c r="H37" s="307">
        <f t="shared" ca="1" si="12"/>
        <v>141.22426162847964</v>
      </c>
      <c r="I37" s="304">
        <f t="shared" ca="1" si="13"/>
        <v>146.09574300106735</v>
      </c>
      <c r="J37" s="306">
        <f t="shared" ca="1" si="14"/>
        <v>145.84296079221389</v>
      </c>
      <c r="K37" s="307">
        <f t="shared" ca="1" si="15"/>
        <v>623.05323842645487</v>
      </c>
      <c r="L37" s="304">
        <f t="shared" ca="1" si="0"/>
        <v>639.89491881584127</v>
      </c>
      <c r="M37" s="306">
        <f t="shared" ca="1" si="16"/>
        <v>1.3118313923998262</v>
      </c>
      <c r="N37" s="304">
        <f t="shared" ca="1" si="17"/>
        <v>75.162402217280217</v>
      </c>
      <c r="P37" s="310">
        <f t="shared" ca="1" si="18"/>
        <v>3</v>
      </c>
      <c r="Q37" s="304">
        <f t="shared" ca="1" si="19"/>
        <v>0</v>
      </c>
      <c r="R37" s="306">
        <f t="shared" ca="1" si="20"/>
        <v>0</v>
      </c>
      <c r="S37" s="307">
        <f t="shared" ca="1" si="21"/>
        <v>2.8949999999999996</v>
      </c>
      <c r="T37" s="304">
        <f t="shared" ca="1" si="1"/>
        <v>28.399949999999997</v>
      </c>
      <c r="U37" s="311">
        <f t="shared" ca="1" si="2"/>
        <v>0</v>
      </c>
      <c r="V37" s="306">
        <f t="shared" ca="1" si="3"/>
        <v>1.1509818409768464</v>
      </c>
      <c r="W37" s="304">
        <f t="shared" ca="1" si="4"/>
        <v>50.305615166842067</v>
      </c>
      <c r="Y37" s="314" t="str">
        <f t="shared" ca="1" si="22"/>
        <v/>
      </c>
      <c r="Z37" s="315" t="str">
        <f t="shared" ca="1" si="23"/>
        <v/>
      </c>
      <c r="AA37" s="316" t="str">
        <f t="shared" ca="1" si="24"/>
        <v/>
      </c>
      <c r="AC37" s="310" t="e">
        <f t="shared" ca="1" si="25"/>
        <v>#N/A</v>
      </c>
      <c r="AD37" s="323" t="e">
        <f t="shared" ca="1" si="26"/>
        <v>#N/A</v>
      </c>
      <c r="AE37" s="324">
        <f t="shared" ca="1" si="5"/>
        <v>623.05323842645487</v>
      </c>
      <c r="AG37" s="306">
        <f t="shared" ca="1" si="27"/>
        <v>-26.926626153750661</v>
      </c>
      <c r="AH37" s="304">
        <f t="shared" ca="1" si="28"/>
        <v>-17.4433036044041</v>
      </c>
    </row>
    <row r="38" spans="1:34" x14ac:dyDescent="0.2">
      <c r="A38" s="347">
        <f t="shared" ca="1" si="6"/>
        <v>0.01</v>
      </c>
      <c r="B38" s="304">
        <f t="shared" ca="1" si="7"/>
        <v>3.5399999999999929</v>
      </c>
      <c r="D38" s="306">
        <f t="shared" ca="1" si="8"/>
        <v>-4.449833796344584</v>
      </c>
      <c r="E38" s="307">
        <f t="shared" ca="1" si="9"/>
        <v>-26.607306522041362</v>
      </c>
      <c r="F38" s="304">
        <f t="shared" ca="1" si="10"/>
        <v>26.976837864600721</v>
      </c>
      <c r="G38" s="306">
        <f t="shared" ca="1" si="11"/>
        <v>37.367719593143647</v>
      </c>
      <c r="H38" s="307">
        <f t="shared" ca="1" si="12"/>
        <v>140.95818856325923</v>
      </c>
      <c r="I38" s="304">
        <f t="shared" ca="1" si="13"/>
        <v>145.82714901768861</v>
      </c>
      <c r="J38" s="306">
        <f t="shared" ca="1" si="14"/>
        <v>146.21686047983513</v>
      </c>
      <c r="K38" s="307">
        <f t="shared" ca="1" si="15"/>
        <v>624.46415067741361</v>
      </c>
      <c r="L38" s="304">
        <f t="shared" ca="1" si="0"/>
        <v>641.35391615693993</v>
      </c>
      <c r="M38" s="306">
        <f t="shared" ca="1" si="16"/>
        <v>1.311659123643524</v>
      </c>
      <c r="N38" s="304">
        <f t="shared" ca="1" si="17"/>
        <v>75.152531944602131</v>
      </c>
      <c r="P38" s="310">
        <f t="shared" ca="1" si="18"/>
        <v>3</v>
      </c>
      <c r="Q38" s="304">
        <f t="shared" ca="1" si="19"/>
        <v>0</v>
      </c>
      <c r="R38" s="306">
        <f t="shared" ca="1" si="20"/>
        <v>0</v>
      </c>
      <c r="S38" s="307">
        <f t="shared" ca="1" si="21"/>
        <v>2.8949999999999996</v>
      </c>
      <c r="T38" s="304">
        <f t="shared" ca="1" si="1"/>
        <v>28.399949999999997</v>
      </c>
      <c r="U38" s="311">
        <f t="shared" ca="1" si="2"/>
        <v>0</v>
      </c>
      <c r="V38" s="306">
        <f t="shared" ca="1" si="3"/>
        <v>1.1508193009048717</v>
      </c>
      <c r="W38" s="304">
        <f t="shared" ca="1" si="4"/>
        <v>50.113735554446833</v>
      </c>
      <c r="Y38" s="314" t="str">
        <f t="shared" ca="1" si="22"/>
        <v/>
      </c>
      <c r="Z38" s="315" t="str">
        <f t="shared" ca="1" si="23"/>
        <v/>
      </c>
      <c r="AA38" s="316" t="str">
        <f t="shared" ca="1" si="24"/>
        <v/>
      </c>
      <c r="AC38" s="310" t="e">
        <f t="shared" ca="1" si="25"/>
        <v>#N/A</v>
      </c>
      <c r="AD38" s="323" t="e">
        <f t="shared" ca="1" si="26"/>
        <v>#N/A</v>
      </c>
      <c r="AE38" s="324">
        <f t="shared" ca="1" si="5"/>
        <v>624.46415067741361</v>
      </c>
      <c r="AG38" s="306">
        <f t="shared" ca="1" si="27"/>
        <v>-26.859614720021668</v>
      </c>
      <c r="AH38" s="304">
        <f t="shared" ca="1" si="28"/>
        <v>-17.376723719116434</v>
      </c>
    </row>
    <row r="39" spans="1:34" x14ac:dyDescent="0.2">
      <c r="A39" s="347">
        <f t="shared" ca="1" si="6"/>
        <v>0.01</v>
      </c>
      <c r="B39" s="304">
        <f t="shared" ca="1" si="7"/>
        <v>3.5499999999999927</v>
      </c>
      <c r="D39" s="306">
        <f t="shared" ca="1" si="8"/>
        <v>-4.4357434403250746</v>
      </c>
      <c r="E39" s="307">
        <f t="shared" ca="1" si="9"/>
        <v>-26.54247302985825</v>
      </c>
      <c r="F39" s="304">
        <f t="shared" ca="1" si="10"/>
        <v>26.910568451988144</v>
      </c>
      <c r="G39" s="306">
        <f t="shared" ca="1" si="11"/>
        <v>37.323362158740395</v>
      </c>
      <c r="H39" s="307">
        <f t="shared" ca="1" si="12"/>
        <v>140.69276383296065</v>
      </c>
      <c r="I39" s="304">
        <f t="shared" ca="1" si="13"/>
        <v>145.55922216675154</v>
      </c>
      <c r="J39" s="306">
        <f t="shared" ca="1" si="14"/>
        <v>146.59031588859455</v>
      </c>
      <c r="K39" s="307">
        <f t="shared" ca="1" si="15"/>
        <v>625.8724054393947</v>
      </c>
      <c r="L39" s="304">
        <f t="shared" ca="1" si="0"/>
        <v>642.81022751883154</v>
      </c>
      <c r="M39" s="306">
        <f t="shared" ca="1" si="16"/>
        <v>1.3114864255697887</v>
      </c>
      <c r="N39" s="304">
        <f t="shared" ca="1" si="17"/>
        <v>75.142637073847069</v>
      </c>
      <c r="P39" s="310">
        <f t="shared" ca="1" si="18"/>
        <v>3</v>
      </c>
      <c r="Q39" s="304">
        <f t="shared" ca="1" si="19"/>
        <v>0</v>
      </c>
      <c r="R39" s="306">
        <f t="shared" ca="1" si="20"/>
        <v>0</v>
      </c>
      <c r="S39" s="307">
        <f t="shared" ca="1" si="21"/>
        <v>2.8949999999999996</v>
      </c>
      <c r="T39" s="304">
        <f t="shared" ca="1" si="1"/>
        <v>28.399949999999997</v>
      </c>
      <c r="U39" s="311">
        <f t="shared" ca="1" si="2"/>
        <v>0</v>
      </c>
      <c r="V39" s="306">
        <f t="shared" ca="1" si="3"/>
        <v>1.1506570891555534</v>
      </c>
      <c r="W39" s="304">
        <f t="shared" ca="1" si="4"/>
        <v>49.922719966251563</v>
      </c>
      <c r="Y39" s="314" t="str">
        <f t="shared" ca="1" si="22"/>
        <v/>
      </c>
      <c r="Z39" s="315" t="str">
        <f t="shared" ca="1" si="23"/>
        <v/>
      </c>
      <c r="AA39" s="316" t="str">
        <f t="shared" ca="1" si="24"/>
        <v/>
      </c>
      <c r="AC39" s="310" t="e">
        <f t="shared" ca="1" si="25"/>
        <v>#N/A</v>
      </c>
      <c r="AD39" s="323" t="e">
        <f t="shared" ca="1" si="26"/>
        <v>#N/A</v>
      </c>
      <c r="AE39" s="324">
        <f t="shared" ca="1" si="5"/>
        <v>625.8724054393947</v>
      </c>
      <c r="AG39" s="306">
        <f t="shared" ca="1" si="27"/>
        <v>-26.792902156163297</v>
      </c>
      <c r="AH39" s="304">
        <f t="shared" ca="1" si="28"/>
        <v>-17.310444060257975</v>
      </c>
    </row>
    <row r="40" spans="1:34" x14ac:dyDescent="0.2">
      <c r="A40" s="347">
        <f t="shared" ca="1" si="6"/>
        <v>0.01</v>
      </c>
      <c r="B40" s="304">
        <f t="shared" ca="1" si="7"/>
        <v>3.5599999999999925</v>
      </c>
      <c r="D40" s="306">
        <f t="shared" ca="1" si="8"/>
        <v>-4.4217145626542216</v>
      </c>
      <c r="E40" s="307">
        <f t="shared" ca="1" si="9"/>
        <v>-26.477931470224981</v>
      </c>
      <c r="F40" s="304">
        <f t="shared" ca="1" si="10"/>
        <v>26.844597494012064</v>
      </c>
      <c r="G40" s="306">
        <f t="shared" ca="1" si="11"/>
        <v>37.279145013113855</v>
      </c>
      <c r="H40" s="307">
        <f t="shared" ca="1" si="12"/>
        <v>140.4279845182584</v>
      </c>
      <c r="I40" s="304">
        <f t="shared" ca="1" si="13"/>
        <v>145.29195947735371</v>
      </c>
      <c r="J40" s="306">
        <f t="shared" ca="1" si="14"/>
        <v>146.96332842445381</v>
      </c>
      <c r="K40" s="307">
        <f t="shared" ca="1" si="15"/>
        <v>627.27800918115076</v>
      </c>
      <c r="L40" s="304">
        <f t="shared" ca="1" si="0"/>
        <v>644.2638595357198</v>
      </c>
      <c r="M40" s="306">
        <f t="shared" ca="1" si="16"/>
        <v>1.3113132971116046</v>
      </c>
      <c r="N40" s="304">
        <f t="shared" ca="1" si="17"/>
        <v>75.132717543879508</v>
      </c>
      <c r="P40" s="310">
        <f t="shared" ca="1" si="18"/>
        <v>3</v>
      </c>
      <c r="Q40" s="304">
        <f t="shared" ca="1" si="19"/>
        <v>0</v>
      </c>
      <c r="R40" s="306">
        <f t="shared" ca="1" si="20"/>
        <v>0</v>
      </c>
      <c r="S40" s="307">
        <f t="shared" ca="1" si="21"/>
        <v>2.8949999999999996</v>
      </c>
      <c r="T40" s="304">
        <f t="shared" ca="1" si="1"/>
        <v>28.399949999999997</v>
      </c>
      <c r="U40" s="311">
        <f t="shared" ca="1" si="2"/>
        <v>0</v>
      </c>
      <c r="V40" s="306">
        <f t="shared" ca="1" si="3"/>
        <v>1.1504952048539909</v>
      </c>
      <c r="W40" s="304">
        <f t="shared" ca="1" si="4"/>
        <v>49.732563309210633</v>
      </c>
      <c r="Y40" s="314" t="str">
        <f t="shared" ca="1" si="22"/>
        <v/>
      </c>
      <c r="Z40" s="315" t="str">
        <f t="shared" ca="1" si="23"/>
        <v/>
      </c>
      <c r="AA40" s="316" t="str">
        <f t="shared" ca="1" si="24"/>
        <v/>
      </c>
      <c r="AC40" s="310" t="e">
        <f t="shared" ca="1" si="25"/>
        <v>#N/A</v>
      </c>
      <c r="AD40" s="323" t="e">
        <f t="shared" ca="1" si="26"/>
        <v>#N/A</v>
      </c>
      <c r="AE40" s="324">
        <f t="shared" ca="1" si="5"/>
        <v>627.27800918115076</v>
      </c>
      <c r="AG40" s="306">
        <f t="shared" ca="1" si="27"/>
        <v>-26.726486684941996</v>
      </c>
      <c r="AH40" s="304">
        <f t="shared" ca="1" si="28"/>
        <v>-17.244462855354602</v>
      </c>
    </row>
    <row r="41" spans="1:34" x14ac:dyDescent="0.2">
      <c r="A41" s="347">
        <f t="shared" ca="1" si="6"/>
        <v>0.01</v>
      </c>
      <c r="B41" s="304">
        <f t="shared" ca="1" si="7"/>
        <v>3.5699999999999923</v>
      </c>
      <c r="D41" s="306">
        <f t="shared" ca="1" si="8"/>
        <v>-4.4077467974187794</v>
      </c>
      <c r="E41" s="307">
        <f t="shared" ca="1" si="9"/>
        <v>-26.413680122239633</v>
      </c>
      <c r="F41" s="304">
        <f t="shared" ca="1" si="10"/>
        <v>26.778923231342826</v>
      </c>
      <c r="G41" s="306">
        <f t="shared" ca="1" si="11"/>
        <v>37.235067545139664</v>
      </c>
      <c r="H41" s="307">
        <f t="shared" ca="1" si="12"/>
        <v>140.16384771703599</v>
      </c>
      <c r="I41" s="304">
        <f t="shared" ca="1" si="13"/>
        <v>145.02535799623308</v>
      </c>
      <c r="J41" s="306">
        <f t="shared" ca="1" si="14"/>
        <v>147.33589948724509</v>
      </c>
      <c r="K41" s="307">
        <f t="shared" ca="1" si="15"/>
        <v>628.68096834232722</v>
      </c>
      <c r="L41" s="304">
        <f t="shared" ca="1" si="0"/>
        <v>645.71481881211446</v>
      </c>
      <c r="M41" s="306">
        <f t="shared" ca="1" si="16"/>
        <v>1.3111397371977804</v>
      </c>
      <c r="N41" s="304">
        <f t="shared" ca="1" si="17"/>
        <v>75.122773293324727</v>
      </c>
      <c r="P41" s="310">
        <f t="shared" ca="1" si="18"/>
        <v>3</v>
      </c>
      <c r="Q41" s="304">
        <f t="shared" ca="1" si="19"/>
        <v>0</v>
      </c>
      <c r="R41" s="306">
        <f t="shared" ca="1" si="20"/>
        <v>0</v>
      </c>
      <c r="S41" s="307">
        <f t="shared" ca="1" si="21"/>
        <v>2.8949999999999996</v>
      </c>
      <c r="T41" s="304">
        <f t="shared" ca="1" si="1"/>
        <v>28.399949999999997</v>
      </c>
      <c r="U41" s="311">
        <f t="shared" ca="1" si="2"/>
        <v>0</v>
      </c>
      <c r="V41" s="306">
        <f t="shared" ca="1" si="3"/>
        <v>1.1503336471293313</v>
      </c>
      <c r="W41" s="304">
        <f t="shared" ca="1" si="4"/>
        <v>49.543260528202829</v>
      </c>
      <c r="Y41" s="314" t="str">
        <f t="shared" ca="1" si="22"/>
        <v/>
      </c>
      <c r="Z41" s="315" t="str">
        <f t="shared" ca="1" si="23"/>
        <v/>
      </c>
      <c r="AA41" s="316" t="str">
        <f t="shared" ca="1" si="24"/>
        <v/>
      </c>
      <c r="AC41" s="310" t="e">
        <f t="shared" ca="1" si="25"/>
        <v>#N/A</v>
      </c>
      <c r="AD41" s="323" t="e">
        <f t="shared" ca="1" si="26"/>
        <v>#N/A</v>
      </c>
      <c r="AE41" s="324">
        <f t="shared" ca="1" si="5"/>
        <v>628.68096834232722</v>
      </c>
      <c r="AG41" s="306">
        <f t="shared" ca="1" si="27"/>
        <v>-26.660366542320041</v>
      </c>
      <c r="AH41" s="304">
        <f t="shared" ca="1" si="28"/>
        <v>-17.17877834515048</v>
      </c>
    </row>
    <row r="42" spans="1:34" x14ac:dyDescent="0.2">
      <c r="A42" s="347">
        <f t="shared" ca="1" si="6"/>
        <v>0.01</v>
      </c>
      <c r="B42" s="304">
        <f t="shared" ca="1" si="7"/>
        <v>3.5799999999999921</v>
      </c>
      <c r="D42" s="306">
        <f t="shared" ca="1" si="8"/>
        <v>-4.3938397814265526</v>
      </c>
      <c r="E42" s="307">
        <f t="shared" ca="1" si="9"/>
        <v>-26.349717277814229</v>
      </c>
      <c r="F42" s="304">
        <f t="shared" ca="1" si="10"/>
        <v>26.713543917750567</v>
      </c>
      <c r="G42" s="306">
        <f t="shared" ca="1" si="11"/>
        <v>37.191129147325398</v>
      </c>
      <c r="H42" s="307">
        <f t="shared" ca="1" si="12"/>
        <v>139.90035054425786</v>
      </c>
      <c r="I42" s="304">
        <f t="shared" ca="1" si="13"/>
        <v>144.75941478763744</v>
      </c>
      <c r="J42" s="306">
        <f t="shared" ca="1" si="14"/>
        <v>147.7080304707074</v>
      </c>
      <c r="K42" s="307">
        <f t="shared" ca="1" si="15"/>
        <v>630.08128933363366</v>
      </c>
      <c r="L42" s="304">
        <f t="shared" ca="1" si="0"/>
        <v>647.16311192300634</v>
      </c>
      <c r="M42" s="306">
        <f t="shared" ca="1" si="16"/>
        <v>1.3109657447529302</v>
      </c>
      <c r="N42" s="304">
        <f t="shared" ca="1" si="17"/>
        <v>75.112804260567643</v>
      </c>
      <c r="P42" s="310">
        <f t="shared" ca="1" si="18"/>
        <v>3</v>
      </c>
      <c r="Q42" s="304">
        <f t="shared" ca="1" si="19"/>
        <v>0</v>
      </c>
      <c r="R42" s="306">
        <f t="shared" ca="1" si="20"/>
        <v>0</v>
      </c>
      <c r="S42" s="307">
        <f t="shared" ca="1" si="21"/>
        <v>2.8949999999999996</v>
      </c>
      <c r="T42" s="304">
        <f t="shared" ca="1" si="1"/>
        <v>28.399949999999997</v>
      </c>
      <c r="U42" s="311">
        <f t="shared" ca="1" si="2"/>
        <v>0</v>
      </c>
      <c r="V42" s="306">
        <f t="shared" ca="1" si="3"/>
        <v>1.1501724151147412</v>
      </c>
      <c r="W42" s="304">
        <f t="shared" ca="1" si="4"/>
        <v>49.354806605692417</v>
      </c>
      <c r="Y42" s="314" t="str">
        <f t="shared" ca="1" si="22"/>
        <v/>
      </c>
      <c r="Z42" s="315" t="str">
        <f t="shared" ca="1" si="23"/>
        <v/>
      </c>
      <c r="AA42" s="316" t="str">
        <f t="shared" ca="1" si="24"/>
        <v/>
      </c>
      <c r="AC42" s="310" t="e">
        <f t="shared" ca="1" si="25"/>
        <v>#N/A</v>
      </c>
      <c r="AD42" s="323" t="e">
        <f t="shared" ca="1" si="26"/>
        <v>#N/A</v>
      </c>
      <c r="AE42" s="324">
        <f t="shared" ca="1" si="5"/>
        <v>630.08128933363366</v>
      </c>
      <c r="AG42" s="306">
        <f t="shared" ca="1" si="27"/>
        <v>-26.594539977337092</v>
      </c>
      <c r="AH42" s="304">
        <f t="shared" ca="1" si="28"/>
        <v>-17.113388783489754</v>
      </c>
    </row>
    <row r="43" spans="1:34" x14ac:dyDescent="0.2">
      <c r="A43" s="347">
        <f t="shared" ca="1" si="6"/>
        <v>0.01</v>
      </c>
      <c r="B43" s="304">
        <f t="shared" ca="1" si="7"/>
        <v>3.5899999999999919</v>
      </c>
      <c r="D43" s="306">
        <f t="shared" ca="1" si="8"/>
        <v>-4.3799931541820767</v>
      </c>
      <c r="E43" s="307">
        <f t="shared" ca="1" si="9"/>
        <v>-26.286041241560135</v>
      </c>
      <c r="F43" s="304">
        <f t="shared" ca="1" si="10"/>
        <v>26.648457819988046</v>
      </c>
      <c r="G43" s="306">
        <f t="shared" ca="1" si="11"/>
        <v>37.147329215783579</v>
      </c>
      <c r="H43" s="307">
        <f t="shared" ca="1" si="12"/>
        <v>139.63749013184227</v>
      </c>
      <c r="I43" s="304">
        <f t="shared" ca="1" si="13"/>
        <v>144.49412693319462</v>
      </c>
      <c r="J43" s="306">
        <f t="shared" ca="1" si="14"/>
        <v>148.07972276252295</v>
      </c>
      <c r="K43" s="307">
        <f t="shared" ca="1" si="15"/>
        <v>631.4789785370142</v>
      </c>
      <c r="L43" s="304">
        <f t="shared" ca="1" si="0"/>
        <v>648.60874541404121</v>
      </c>
      <c r="M43" s="306">
        <f t="shared" ca="1" si="16"/>
        <v>1.310791318697456</v>
      </c>
      <c r="N43" s="304">
        <f t="shared" ca="1" si="17"/>
        <v>75.102810383751859</v>
      </c>
      <c r="P43" s="310">
        <f t="shared" ca="1" si="18"/>
        <v>3</v>
      </c>
      <c r="Q43" s="304">
        <f t="shared" ca="1" si="19"/>
        <v>0</v>
      </c>
      <c r="R43" s="306">
        <f t="shared" ca="1" si="20"/>
        <v>0</v>
      </c>
      <c r="S43" s="307">
        <f t="shared" ca="1" si="21"/>
        <v>2.8949999999999996</v>
      </c>
      <c r="T43" s="304">
        <f t="shared" ca="1" si="1"/>
        <v>28.399949999999997</v>
      </c>
      <c r="U43" s="311">
        <f t="shared" ca="1" si="2"/>
        <v>0</v>
      </c>
      <c r="V43" s="306">
        <f t="shared" ca="1" si="3"/>
        <v>1.1500115079473865</v>
      </c>
      <c r="W43" s="304">
        <f t="shared" ca="1" si="4"/>
        <v>49.167196561393787</v>
      </c>
      <c r="Y43" s="314" t="str">
        <f t="shared" ca="1" si="22"/>
        <v/>
      </c>
      <c r="Z43" s="315" t="str">
        <f t="shared" ca="1" si="23"/>
        <v/>
      </c>
      <c r="AA43" s="316" t="str">
        <f t="shared" ca="1" si="24"/>
        <v/>
      </c>
      <c r="AC43" s="310" t="e">
        <f t="shared" ca="1" si="25"/>
        <v>#N/A</v>
      </c>
      <c r="AD43" s="323" t="e">
        <f t="shared" ca="1" si="26"/>
        <v>#N/A</v>
      </c>
      <c r="AE43" s="324">
        <f t="shared" ca="1" si="5"/>
        <v>631.4789785370142</v>
      </c>
      <c r="AG43" s="306">
        <f t="shared" ca="1" si="27"/>
        <v>-26.529005251993009</v>
      </c>
      <c r="AH43" s="304">
        <f t="shared" ca="1" si="28"/>
        <v>-17.048292437199457</v>
      </c>
    </row>
    <row r="44" spans="1:34" x14ac:dyDescent="0.2">
      <c r="A44" s="347">
        <f t="shared" ca="1" si="6"/>
        <v>0.01</v>
      </c>
      <c r="B44" s="304">
        <f t="shared" ca="1" si="7"/>
        <v>3.5999999999999917</v>
      </c>
      <c r="D44" s="306">
        <f t="shared" ca="1" si="8"/>
        <v>-4.3662065578625464</v>
      </c>
      <c r="E44" s="307">
        <f t="shared" ca="1" si="9"/>
        <v>-26.222650330674817</v>
      </c>
      <c r="F44" s="304">
        <f t="shared" ca="1" si="10"/>
        <v>26.583663217674911</v>
      </c>
      <c r="G44" s="306">
        <f t="shared" ca="1" si="11"/>
        <v>37.103667150204956</v>
      </c>
      <c r="H44" s="307">
        <f t="shared" ca="1" si="12"/>
        <v>139.37526362853552</v>
      </c>
      <c r="I44" s="304">
        <f t="shared" ca="1" si="13"/>
        <v>144.22949153178408</v>
      </c>
      <c r="J44" s="306">
        <f t="shared" ca="1" si="14"/>
        <v>148.45097774435288</v>
      </c>
      <c r="K44" s="307">
        <f t="shared" ca="1" si="15"/>
        <v>632.87404230581603</v>
      </c>
      <c r="L44" s="304">
        <f t="shared" ca="1" si="0"/>
        <v>650.05172580169199</v>
      </c>
      <c r="M44" s="306">
        <f t="shared" ca="1" si="16"/>
        <v>1.3106164579475295</v>
      </c>
      <c r="N44" s="304">
        <f t="shared" ca="1" si="17"/>
        <v>75.092791600778583</v>
      </c>
      <c r="P44" s="310">
        <f t="shared" ca="1" si="18"/>
        <v>3</v>
      </c>
      <c r="Q44" s="304">
        <f t="shared" ca="1" si="19"/>
        <v>0</v>
      </c>
      <c r="R44" s="306">
        <f t="shared" ca="1" si="20"/>
        <v>0</v>
      </c>
      <c r="S44" s="307">
        <f t="shared" ca="1" si="21"/>
        <v>2.8949999999999996</v>
      </c>
      <c r="T44" s="304">
        <f t="shared" ca="1" si="1"/>
        <v>28.399949999999997</v>
      </c>
      <c r="U44" s="311">
        <f t="shared" ca="1" si="2"/>
        <v>0</v>
      </c>
      <c r="V44" s="306">
        <f t="shared" ca="1" si="3"/>
        <v>1.1498509247684059</v>
      </c>
      <c r="W44" s="304">
        <f t="shared" ca="1" si="4"/>
        <v>48.980425451939482</v>
      </c>
      <c r="Y44" s="314" t="str">
        <f t="shared" ca="1" si="22"/>
        <v/>
      </c>
      <c r="Z44" s="315" t="str">
        <f t="shared" ca="1" si="23"/>
        <v/>
      </c>
      <c r="AA44" s="316" t="str">
        <f t="shared" ca="1" si="24"/>
        <v/>
      </c>
      <c r="AC44" s="310" t="e">
        <f t="shared" ca="1" si="25"/>
        <v>#N/A</v>
      </c>
      <c r="AD44" s="323" t="e">
        <f t="shared" ca="1" si="26"/>
        <v>#N/A</v>
      </c>
      <c r="AE44" s="324">
        <f t="shared" ca="1" si="5"/>
        <v>632.87404230581603</v>
      </c>
      <c r="AG44" s="306">
        <f t="shared" ca="1" si="27"/>
        <v>-26.46376064113187</v>
      </c>
      <c r="AH44" s="304">
        <f t="shared" ca="1" si="28"/>
        <v>-16.983487585973677</v>
      </c>
    </row>
    <row r="45" spans="1:34" x14ac:dyDescent="0.2">
      <c r="A45" s="347">
        <f t="shared" ca="1" si="6"/>
        <v>0.01</v>
      </c>
      <c r="B45" s="304">
        <f t="shared" ca="1" si="7"/>
        <v>3.6099999999999914</v>
      </c>
      <c r="D45" s="306">
        <f t="shared" ca="1" si="8"/>
        <v>-4.3524796372939978</v>
      </c>
      <c r="E45" s="307">
        <f t="shared" ca="1" si="9"/>
        <v>-26.159542874829633</v>
      </c>
      <c r="F45" s="304">
        <f t="shared" ca="1" si="10"/>
        <v>26.519158403182946</v>
      </c>
      <c r="G45" s="306">
        <f t="shared" ca="1" si="11"/>
        <v>37.060142353832013</v>
      </c>
      <c r="H45" s="307">
        <f t="shared" ca="1" si="12"/>
        <v>139.11366819978721</v>
      </c>
      <c r="I45" s="304">
        <f t="shared" ca="1" si="13"/>
        <v>143.96550569940976</v>
      </c>
      <c r="J45" s="306">
        <f t="shared" ca="1" si="14"/>
        <v>148.82179679187306</v>
      </c>
      <c r="K45" s="307">
        <f t="shared" ca="1" si="15"/>
        <v>634.26648696495761</v>
      </c>
      <c r="L45" s="304">
        <f t="shared" ca="1" si="0"/>
        <v>651.49205957343054</v>
      </c>
      <c r="M45" s="306">
        <f t="shared" ca="1" si="16"/>
        <v>1.3104411614150733</v>
      </c>
      <c r="N45" s="304">
        <f t="shared" ca="1" si="17"/>
        <v>75.082747849305562</v>
      </c>
      <c r="P45" s="310">
        <f t="shared" ca="1" si="18"/>
        <v>3</v>
      </c>
      <c r="Q45" s="304">
        <f t="shared" ca="1" si="19"/>
        <v>0</v>
      </c>
      <c r="R45" s="306">
        <f t="shared" ca="1" si="20"/>
        <v>0</v>
      </c>
      <c r="S45" s="307">
        <f t="shared" ca="1" si="21"/>
        <v>2.8949999999999996</v>
      </c>
      <c r="T45" s="304">
        <f t="shared" ca="1" si="1"/>
        <v>28.399949999999997</v>
      </c>
      <c r="U45" s="311">
        <f t="shared" ca="1" si="2"/>
        <v>0</v>
      </c>
      <c r="V45" s="306">
        <f t="shared" ca="1" si="3"/>
        <v>1.1496906647228871</v>
      </c>
      <c r="W45" s="304">
        <f t="shared" ca="1" si="4"/>
        <v>48.794488370551804</v>
      </c>
      <c r="Y45" s="314" t="str">
        <f t="shared" ca="1" si="22"/>
        <v/>
      </c>
      <c r="Z45" s="315" t="str">
        <f t="shared" ca="1" si="23"/>
        <v/>
      </c>
      <c r="AA45" s="316" t="str">
        <f t="shared" ca="1" si="24"/>
        <v/>
      </c>
      <c r="AC45" s="310" t="e">
        <f t="shared" ca="1" si="25"/>
        <v>#N/A</v>
      </c>
      <c r="AD45" s="323" t="e">
        <f t="shared" ca="1" si="26"/>
        <v>#N/A</v>
      </c>
      <c r="AE45" s="324">
        <f t="shared" ca="1" si="5"/>
        <v>634.26648696495761</v>
      </c>
      <c r="AG45" s="306">
        <f t="shared" ca="1" si="27"/>
        <v>-26.3988044323272</v>
      </c>
      <c r="AH45" s="304">
        <f t="shared" ca="1" si="28"/>
        <v>-16.91897252225889</v>
      </c>
    </row>
    <row r="46" spans="1:34" x14ac:dyDescent="0.2">
      <c r="A46" s="347">
        <f t="shared" ca="1" si="6"/>
        <v>0.01</v>
      </c>
      <c r="B46" s="304">
        <f t="shared" ca="1" si="7"/>
        <v>3.6199999999999912</v>
      </c>
      <c r="D46" s="306">
        <f t="shared" ca="1" si="8"/>
        <v>-4.3388120399277375</v>
      </c>
      <c r="E46" s="307">
        <f t="shared" ca="1" si="9"/>
        <v>-26.096717216058899</v>
      </c>
      <c r="F46" s="304">
        <f t="shared" ca="1" si="10"/>
        <v>26.454941681522694</v>
      </c>
      <c r="G46" s="306">
        <f t="shared" ca="1" si="11"/>
        <v>37.016754233432735</v>
      </c>
      <c r="H46" s="307">
        <f t="shared" ca="1" si="12"/>
        <v>138.85270102762664</v>
      </c>
      <c r="I46" s="304">
        <f t="shared" ca="1" si="13"/>
        <v>143.7021665690738</v>
      </c>
      <c r="J46" s="306">
        <f t="shared" ca="1" si="14"/>
        <v>149.19218127480937</v>
      </c>
      <c r="K46" s="307">
        <f t="shared" ca="1" si="15"/>
        <v>635.65631881109471</v>
      </c>
      <c r="L46" s="304">
        <f t="shared" ca="1" si="0"/>
        <v>652.92975318789672</v>
      </c>
      <c r="M46" s="306">
        <f t="shared" ca="1" si="16"/>
        <v>1.310265428007743</v>
      </c>
      <c r="N46" s="304">
        <f t="shared" ca="1" si="17"/>
        <v>75.07267906674609</v>
      </c>
      <c r="P46" s="310">
        <f t="shared" ca="1" si="18"/>
        <v>3</v>
      </c>
      <c r="Q46" s="304">
        <f t="shared" ca="1" si="19"/>
        <v>0</v>
      </c>
      <c r="R46" s="306">
        <f t="shared" ca="1" si="20"/>
        <v>0</v>
      </c>
      <c r="S46" s="307">
        <f t="shared" ca="1" si="21"/>
        <v>2.8949999999999996</v>
      </c>
      <c r="T46" s="304">
        <f t="shared" ca="1" si="1"/>
        <v>28.399949999999997</v>
      </c>
      <c r="U46" s="311">
        <f t="shared" ca="1" si="2"/>
        <v>0</v>
      </c>
      <c r="V46" s="306">
        <f t="shared" ca="1" si="3"/>
        <v>1.1495307269598436</v>
      </c>
      <c r="W46" s="304">
        <f t="shared" ca="1" si="4"/>
        <v>48.6093804467178</v>
      </c>
      <c r="Y46" s="314" t="str">
        <f t="shared" ca="1" si="22"/>
        <v/>
      </c>
      <c r="Z46" s="315" t="str">
        <f t="shared" ca="1" si="23"/>
        <v/>
      </c>
      <c r="AA46" s="316" t="str">
        <f t="shared" ca="1" si="24"/>
        <v/>
      </c>
      <c r="AC46" s="310" t="e">
        <f t="shared" ca="1" si="25"/>
        <v>#N/A</v>
      </c>
      <c r="AD46" s="323" t="e">
        <f t="shared" ca="1" si="26"/>
        <v>#N/A</v>
      </c>
      <c r="AE46" s="324">
        <f t="shared" ca="1" si="5"/>
        <v>635.65631881109471</v>
      </c>
      <c r="AG46" s="306">
        <f t="shared" ca="1" si="27"/>
        <v>-26.334134925768389</v>
      </c>
      <c r="AH46" s="304">
        <f t="shared" ca="1" si="28"/>
        <v>-16.854745551140521</v>
      </c>
    </row>
    <row r="47" spans="1:34" x14ac:dyDescent="0.2">
      <c r="A47" s="347">
        <f t="shared" ca="1" si="6"/>
        <v>0.01</v>
      </c>
      <c r="B47" s="304">
        <f t="shared" ca="1" si="7"/>
        <v>3.629999999999991</v>
      </c>
      <c r="D47" s="306">
        <f t="shared" ca="1" si="8"/>
        <v>-4.3252034158170227</v>
      </c>
      <c r="E47" s="307">
        <f t="shared" ca="1" si="9"/>
        <v>-26.034171708650035</v>
      </c>
      <c r="F47" s="304">
        <f t="shared" ca="1" si="10"/>
        <v>26.391011370231137</v>
      </c>
      <c r="G47" s="306">
        <f t="shared" ca="1" si="11"/>
        <v>36.973502199274563</v>
      </c>
      <c r="H47" s="307">
        <f t="shared" ca="1" si="12"/>
        <v>138.59235931054013</v>
      </c>
      <c r="I47" s="304">
        <f t="shared" ca="1" si="13"/>
        <v>143.43947129065145</v>
      </c>
      <c r="J47" s="306">
        <f t="shared" ca="1" si="14"/>
        <v>149.5621325569729</v>
      </c>
      <c r="K47" s="307">
        <f t="shared" ca="1" si="15"/>
        <v>637.04354411278553</v>
      </c>
      <c r="L47" s="304">
        <f t="shared" ca="1" si="0"/>
        <v>654.36481307506745</v>
      </c>
      <c r="M47" s="306">
        <f t="shared" ca="1" si="16"/>
        <v>1.3100892566289084</v>
      </c>
      <c r="N47" s="304">
        <f t="shared" ca="1" si="17"/>
        <v>75.062585190267853</v>
      </c>
      <c r="P47" s="310">
        <f t="shared" ca="1" si="18"/>
        <v>3</v>
      </c>
      <c r="Q47" s="304">
        <f t="shared" ca="1" si="19"/>
        <v>0</v>
      </c>
      <c r="R47" s="306">
        <f t="shared" ca="1" si="20"/>
        <v>0</v>
      </c>
      <c r="S47" s="307">
        <f t="shared" ca="1" si="21"/>
        <v>2.8949999999999996</v>
      </c>
      <c r="T47" s="304">
        <f t="shared" ca="1" si="1"/>
        <v>28.399949999999997</v>
      </c>
      <c r="U47" s="311">
        <f t="shared" ca="1" si="2"/>
        <v>0</v>
      </c>
      <c r="V47" s="306">
        <f t="shared" ca="1" si="3"/>
        <v>1.1493711106321931</v>
      </c>
      <c r="W47" s="304">
        <f t="shared" ca="1" si="4"/>
        <v>48.425096845867579</v>
      </c>
      <c r="Y47" s="314" t="str">
        <f t="shared" ca="1" si="22"/>
        <v/>
      </c>
      <c r="Z47" s="315" t="str">
        <f t="shared" ca="1" si="23"/>
        <v/>
      </c>
      <c r="AA47" s="316" t="str">
        <f t="shared" ca="1" si="24"/>
        <v/>
      </c>
      <c r="AC47" s="310" t="e">
        <f t="shared" ca="1" si="25"/>
        <v>#N/A</v>
      </c>
      <c r="AD47" s="323" t="e">
        <f t="shared" ca="1" si="26"/>
        <v>#N/A</v>
      </c>
      <c r="AE47" s="324">
        <f t="shared" ca="1" si="5"/>
        <v>637.04354411278553</v>
      </c>
      <c r="AG47" s="306">
        <f t="shared" ca="1" si="27"/>
        <v>-26.269750434148328</v>
      </c>
      <c r="AH47" s="304">
        <f t="shared" ca="1" si="28"/>
        <v>-16.790804990230676</v>
      </c>
    </row>
    <row r="48" spans="1:34" x14ac:dyDescent="0.2">
      <c r="A48" s="347">
        <f t="shared" ca="1" si="6"/>
        <v>0.01</v>
      </c>
      <c r="B48" s="304">
        <f t="shared" ca="1" si="7"/>
        <v>3.6399999999999908</v>
      </c>
      <c r="D48" s="306">
        <f t="shared" ca="1" si="8"/>
        <v>-4.3116534175939751</v>
      </c>
      <c r="E48" s="307">
        <f t="shared" ca="1" si="9"/>
        <v>-25.971904719034896</v>
      </c>
      <c r="F48" s="304">
        <f t="shared" ca="1" si="10"/>
        <v>26.327365799260605</v>
      </c>
      <c r="G48" s="306">
        <f t="shared" ca="1" si="11"/>
        <v>36.930385665098626</v>
      </c>
      <c r="H48" s="307">
        <f t="shared" ca="1" si="12"/>
        <v>138.33264026334979</v>
      </c>
      <c r="I48" s="304">
        <f t="shared" ca="1" si="13"/>
        <v>143.17741703076734</v>
      </c>
      <c r="J48" s="306">
        <f t="shared" ca="1" si="14"/>
        <v>149.93165199629476</v>
      </c>
      <c r="K48" s="307">
        <f t="shared" ca="1" si="15"/>
        <v>638.42816911065495</v>
      </c>
      <c r="L48" s="304">
        <f t="shared" ca="1" si="0"/>
        <v>655.79724563642469</v>
      </c>
      <c r="M48" s="306">
        <f t="shared" ca="1" si="16"/>
        <v>1.3099126461776349</v>
      </c>
      <c r="N48" s="304">
        <f t="shared" ca="1" si="17"/>
        <v>75.052466156791994</v>
      </c>
      <c r="P48" s="310">
        <f t="shared" ca="1" si="18"/>
        <v>3</v>
      </c>
      <c r="Q48" s="304">
        <f t="shared" ca="1" si="19"/>
        <v>0</v>
      </c>
      <c r="R48" s="306">
        <f t="shared" ca="1" si="20"/>
        <v>0</v>
      </c>
      <c r="S48" s="307">
        <f t="shared" ca="1" si="21"/>
        <v>2.8949999999999996</v>
      </c>
      <c r="T48" s="304">
        <f t="shared" ca="1" si="1"/>
        <v>28.399949999999997</v>
      </c>
      <c r="U48" s="311">
        <f t="shared" ca="1" si="2"/>
        <v>0</v>
      </c>
      <c r="V48" s="306">
        <f t="shared" ca="1" si="3"/>
        <v>1.1492118148967299</v>
      </c>
      <c r="W48" s="304">
        <f t="shared" ca="1" si="4"/>
        <v>48.24163276905594</v>
      </c>
      <c r="Y48" s="314" t="str">
        <f t="shared" ca="1" si="22"/>
        <v/>
      </c>
      <c r="Z48" s="315" t="str">
        <f t="shared" ca="1" si="23"/>
        <v/>
      </c>
      <c r="AA48" s="316" t="str">
        <f t="shared" ca="1" si="24"/>
        <v/>
      </c>
      <c r="AC48" s="310" t="e">
        <f t="shared" ca="1" si="25"/>
        <v>#N/A</v>
      </c>
      <c r="AD48" s="323" t="e">
        <f t="shared" ca="1" si="26"/>
        <v>#N/A</v>
      </c>
      <c r="AE48" s="324">
        <f t="shared" ca="1" si="5"/>
        <v>638.42816911065495</v>
      </c>
      <c r="AG48" s="306">
        <f t="shared" ca="1" si="27"/>
        <v>-26.205649282552137</v>
      </c>
      <c r="AH48" s="304">
        <f t="shared" ca="1" si="28"/>
        <v>-16.727149169557023</v>
      </c>
    </row>
    <row r="49" spans="1:34" x14ac:dyDescent="0.2">
      <c r="A49" s="347">
        <f t="shared" ca="1" si="6"/>
        <v>0.01</v>
      </c>
      <c r="B49" s="304">
        <f t="shared" ca="1" si="7"/>
        <v>3.6499999999999906</v>
      </c>
      <c r="D49" s="306">
        <f t="shared" ca="1" si="8"/>
        <v>-4.298161700446733</v>
      </c>
      <c r="E49" s="307">
        <f t="shared" ca="1" si="9"/>
        <v>-25.909914625682205</v>
      </c>
      <c r="F49" s="304">
        <f t="shared" ca="1" si="10"/>
        <v>26.264003310868809</v>
      </c>
      <c r="G49" s="306">
        <f t="shared" ca="1" si="11"/>
        <v>36.887404048094162</v>
      </c>
      <c r="H49" s="307">
        <f t="shared" ca="1" si="12"/>
        <v>138.07354111709296</v>
      </c>
      <c r="I49" s="304">
        <f t="shared" ca="1" si="13"/>
        <v>142.91600097267246</v>
      </c>
      <c r="J49" s="306">
        <f t="shared" ca="1" si="14"/>
        <v>150.30074094486073</v>
      </c>
      <c r="K49" s="307">
        <f t="shared" ca="1" si="15"/>
        <v>639.81020001755712</v>
      </c>
      <c r="L49" s="304">
        <f t="shared" ca="1" si="0"/>
        <v>657.22705724512025</v>
      </c>
      <c r="M49" s="306">
        <f t="shared" ca="1" si="16"/>
        <v>1.3097355955486649</v>
      </c>
      <c r="N49" s="304">
        <f t="shared" ca="1" si="17"/>
        <v>75.042321902991873</v>
      </c>
      <c r="P49" s="310">
        <f t="shared" ca="1" si="18"/>
        <v>3</v>
      </c>
      <c r="Q49" s="304">
        <f t="shared" ca="1" si="19"/>
        <v>0</v>
      </c>
      <c r="R49" s="306">
        <f t="shared" ca="1" si="20"/>
        <v>0</v>
      </c>
      <c r="S49" s="307">
        <f t="shared" ca="1" si="21"/>
        <v>2.8949999999999996</v>
      </c>
      <c r="T49" s="304">
        <f t="shared" ca="1" si="1"/>
        <v>28.399949999999997</v>
      </c>
      <c r="U49" s="311">
        <f t="shared" ca="1" si="2"/>
        <v>0</v>
      </c>
      <c r="V49" s="306">
        <f t="shared" ca="1" si="3"/>
        <v>1.1490528389141059</v>
      </c>
      <c r="W49" s="304">
        <f t="shared" ca="1" si="4"/>
        <v>48.058983452647439</v>
      </c>
      <c r="Y49" s="314" t="str">
        <f t="shared" ca="1" si="22"/>
        <v/>
      </c>
      <c r="Z49" s="315" t="str">
        <f t="shared" ca="1" si="23"/>
        <v/>
      </c>
      <c r="AA49" s="316" t="str">
        <f t="shared" ca="1" si="24"/>
        <v/>
      </c>
      <c r="AC49" s="310" t="e">
        <f t="shared" ca="1" si="25"/>
        <v>#N/A</v>
      </c>
      <c r="AD49" s="323" t="e">
        <f t="shared" ca="1" si="26"/>
        <v>#N/A</v>
      </c>
      <c r="AE49" s="324">
        <f t="shared" ca="1" si="5"/>
        <v>639.81020001755712</v>
      </c>
      <c r="AG49" s="306">
        <f t="shared" ca="1" si="27"/>
        <v>-26.141829808347087</v>
      </c>
      <c r="AH49" s="304">
        <f t="shared" ca="1" si="28"/>
        <v>-16.663776431452831</v>
      </c>
    </row>
    <row r="50" spans="1:34" x14ac:dyDescent="0.2">
      <c r="A50" s="347">
        <f t="shared" ca="1" si="6"/>
        <v>0.01</v>
      </c>
      <c r="B50" s="304">
        <f t="shared" ca="1" si="7"/>
        <v>3.6599999999999904</v>
      </c>
      <c r="D50" s="306">
        <f t="shared" ca="1" si="8"/>
        <v>-4.2847279220968497</v>
      </c>
      <c r="E50" s="307">
        <f t="shared" ca="1" si="9"/>
        <v>-25.848199818991112</v>
      </c>
      <c r="F50" s="304">
        <f t="shared" ca="1" si="10"/>
        <v>26.200922259510037</v>
      </c>
      <c r="G50" s="306">
        <f t="shared" ca="1" si="11"/>
        <v>36.84455676887319</v>
      </c>
      <c r="H50" s="307">
        <f t="shared" ca="1" si="12"/>
        <v>137.81505911890304</v>
      </c>
      <c r="I50" s="304">
        <f t="shared" ca="1" si="13"/>
        <v>142.65522031612252</v>
      </c>
      <c r="J50" s="306">
        <f t="shared" ca="1" si="14"/>
        <v>150.66940074894558</v>
      </c>
      <c r="K50" s="307">
        <f t="shared" ca="1" si="15"/>
        <v>641.18964301873712</v>
      </c>
      <c r="L50" s="304">
        <f t="shared" ca="1" si="0"/>
        <v>658.65425424614239</v>
      </c>
      <c r="M50" s="306">
        <f t="shared" ca="1" si="16"/>
        <v>1.3095581036323987</v>
      </c>
      <c r="N50" s="304">
        <f t="shared" ca="1" si="17"/>
        <v>75.03215236529212</v>
      </c>
      <c r="P50" s="310">
        <f t="shared" ca="1" si="18"/>
        <v>3</v>
      </c>
      <c r="Q50" s="304">
        <f t="shared" ca="1" si="19"/>
        <v>0</v>
      </c>
      <c r="R50" s="306">
        <f t="shared" ca="1" si="20"/>
        <v>0</v>
      </c>
      <c r="S50" s="307">
        <f t="shared" ca="1" si="21"/>
        <v>2.8949999999999996</v>
      </c>
      <c r="T50" s="304">
        <f t="shared" ca="1" si="1"/>
        <v>28.399949999999997</v>
      </c>
      <c r="U50" s="311">
        <f t="shared" ca="1" si="2"/>
        <v>0</v>
      </c>
      <c r="V50" s="306">
        <f t="shared" ca="1" si="3"/>
        <v>1.1488941818488054</v>
      </c>
      <c r="W50" s="304">
        <f t="shared" ca="1" si="4"/>
        <v>47.87714416800452</v>
      </c>
      <c r="Y50" s="314" t="str">
        <f t="shared" ca="1" si="22"/>
        <v/>
      </c>
      <c r="Z50" s="315" t="str">
        <f t="shared" ca="1" si="23"/>
        <v/>
      </c>
      <c r="AA50" s="316" t="str">
        <f t="shared" ca="1" si="24"/>
        <v/>
      </c>
      <c r="AC50" s="310" t="e">
        <f t="shared" ca="1" si="25"/>
        <v>#N/A</v>
      </c>
      <c r="AD50" s="323" t="e">
        <f t="shared" ca="1" si="26"/>
        <v>#N/A</v>
      </c>
      <c r="AE50" s="324">
        <f t="shared" ca="1" si="5"/>
        <v>641.18964301873712</v>
      </c>
      <c r="AG50" s="306">
        <f t="shared" ca="1" si="27"/>
        <v>-26.078290361073684</v>
      </c>
      <c r="AH50" s="304">
        <f t="shared" ca="1" si="28"/>
        <v>-16.600685130448166</v>
      </c>
    </row>
    <row r="51" spans="1:34" x14ac:dyDescent="0.2">
      <c r="A51" s="347">
        <f t="shared" ca="1" si="6"/>
        <v>0.01</v>
      </c>
      <c r="B51" s="304">
        <f t="shared" ca="1" si="7"/>
        <v>3.6699999999999902</v>
      </c>
      <c r="D51" s="306">
        <f t="shared" ca="1" si="8"/>
        <v>-4.2713517427769192</v>
      </c>
      <c r="E51" s="307">
        <f t="shared" ca="1" si="9"/>
        <v>-25.786758701185846</v>
      </c>
      <c r="F51" s="304">
        <f t="shared" ca="1" si="10"/>
        <v>26.138121011727439</v>
      </c>
      <c r="G51" s="306">
        <f t="shared" ca="1" si="11"/>
        <v>36.801843251445419</v>
      </c>
      <c r="H51" s="307">
        <f t="shared" ca="1" si="12"/>
        <v>137.55719153189119</v>
      </c>
      <c r="I51" s="304">
        <f t="shared" ca="1" si="13"/>
        <v>142.39507227725741</v>
      </c>
      <c r="J51" s="306">
        <f t="shared" ca="1" si="14"/>
        <v>151.03763274904716</v>
      </c>
      <c r="K51" s="307">
        <f t="shared" ca="1" si="15"/>
        <v>642.56650427199111</v>
      </c>
      <c r="L51" s="304">
        <f t="shared" ca="1" si="0"/>
        <v>660.07884295647807</v>
      </c>
      <c r="M51" s="306">
        <f t="shared" ca="1" si="16"/>
        <v>1.3093801693148761</v>
      </c>
      <c r="N51" s="304">
        <f t="shared" ca="1" si="17"/>
        <v>75.021957479867538</v>
      </c>
      <c r="P51" s="310">
        <f t="shared" ca="1" si="18"/>
        <v>3</v>
      </c>
      <c r="Q51" s="304">
        <f t="shared" ca="1" si="19"/>
        <v>0</v>
      </c>
      <c r="R51" s="306">
        <f t="shared" ca="1" si="20"/>
        <v>0</v>
      </c>
      <c r="S51" s="307">
        <f t="shared" ca="1" si="21"/>
        <v>2.8949999999999996</v>
      </c>
      <c r="T51" s="304">
        <f t="shared" ca="1" si="1"/>
        <v>28.399949999999997</v>
      </c>
      <c r="U51" s="311">
        <f t="shared" ca="1" si="2"/>
        <v>0</v>
      </c>
      <c r="V51" s="306">
        <f t="shared" ca="1" si="3"/>
        <v>1.148735842869123</v>
      </c>
      <c r="W51" s="304">
        <f t="shared" ca="1" si="4"/>
        <v>47.696110221179048</v>
      </c>
      <c r="Y51" s="314" t="str">
        <f t="shared" ca="1" si="22"/>
        <v/>
      </c>
      <c r="Z51" s="315" t="str">
        <f t="shared" ca="1" si="23"/>
        <v/>
      </c>
      <c r="AA51" s="316" t="str">
        <f t="shared" ca="1" si="24"/>
        <v/>
      </c>
      <c r="AC51" s="310" t="e">
        <f t="shared" ca="1" si="25"/>
        <v>#N/A</v>
      </c>
      <c r="AD51" s="323" t="e">
        <f t="shared" ca="1" si="26"/>
        <v>#N/A</v>
      </c>
      <c r="AE51" s="324">
        <f t="shared" ca="1" si="5"/>
        <v>642.56650427199111</v>
      </c>
      <c r="AG51" s="306">
        <f t="shared" ca="1" si="27"/>
        <v>-26.015029302337812</v>
      </c>
      <c r="AH51" s="304">
        <f t="shared" ca="1" si="28"/>
        <v>-16.537873633162185</v>
      </c>
    </row>
    <row r="52" spans="1:34" x14ac:dyDescent="0.2">
      <c r="A52" s="347">
        <f t="shared" ca="1" si="6"/>
        <v>0.01</v>
      </c>
      <c r="B52" s="304">
        <f t="shared" ca="1" si="7"/>
        <v>3.6799999999999899</v>
      </c>
      <c r="D52" s="306">
        <f t="shared" ca="1" si="8"/>
        <v>-4.2580328252084287</v>
      </c>
      <c r="E52" s="307">
        <f t="shared" ca="1" si="9"/>
        <v>-25.725589686211467</v>
      </c>
      <c r="F52" s="304">
        <f t="shared" ca="1" si="10"/>
        <v>26.075597946046461</v>
      </c>
      <c r="G52" s="306">
        <f t="shared" ca="1" si="11"/>
        <v>36.759262923193333</v>
      </c>
      <c r="H52" s="307">
        <f t="shared" ca="1" si="12"/>
        <v>137.29993563502907</v>
      </c>
      <c r="I52" s="304">
        <f t="shared" ca="1" si="13"/>
        <v>142.13555408848126</v>
      </c>
      <c r="J52" s="306">
        <f t="shared" ca="1" si="14"/>
        <v>151.40543827992036</v>
      </c>
      <c r="K52" s="307">
        <f t="shared" ca="1" si="15"/>
        <v>643.94078990782566</v>
      </c>
      <c r="L52" s="304">
        <f t="shared" ca="1" si="0"/>
        <v>661.50082966527657</v>
      </c>
      <c r="M52" s="306">
        <f t="shared" ca="1" si="16"/>
        <v>1.3092017914777565</v>
      </c>
      <c r="N52" s="304">
        <f t="shared" ca="1" si="17"/>
        <v>75.011737182641923</v>
      </c>
      <c r="P52" s="310">
        <f t="shared" ca="1" si="18"/>
        <v>3</v>
      </c>
      <c r="Q52" s="304">
        <f t="shared" ca="1" si="19"/>
        <v>0</v>
      </c>
      <c r="R52" s="306">
        <f t="shared" ca="1" si="20"/>
        <v>0</v>
      </c>
      <c r="S52" s="307">
        <f t="shared" ca="1" si="21"/>
        <v>2.8949999999999996</v>
      </c>
      <c r="T52" s="304">
        <f t="shared" ca="1" si="1"/>
        <v>28.399949999999997</v>
      </c>
      <c r="U52" s="311">
        <f t="shared" ca="1" si="2"/>
        <v>0</v>
      </c>
      <c r="V52" s="306">
        <f t="shared" ca="1" si="3"/>
        <v>1.1485778211471407</v>
      </c>
      <c r="W52" s="304">
        <f t="shared" ca="1" si="4"/>
        <v>47.515876952606753</v>
      </c>
      <c r="Y52" s="314" t="str">
        <f t="shared" ca="1" si="22"/>
        <v/>
      </c>
      <c r="Z52" s="315" t="str">
        <f t="shared" ca="1" si="23"/>
        <v/>
      </c>
      <c r="AA52" s="316" t="str">
        <f t="shared" ca="1" si="24"/>
        <v/>
      </c>
      <c r="AC52" s="310" t="e">
        <f t="shared" ca="1" si="25"/>
        <v>#N/A</v>
      </c>
      <c r="AD52" s="323" t="e">
        <f t="shared" ca="1" si="26"/>
        <v>#N/A</v>
      </c>
      <c r="AE52" s="324">
        <f t="shared" ca="1" si="5"/>
        <v>643.94078990782566</v>
      </c>
      <c r="AG52" s="306">
        <f t="shared" ca="1" si="27"/>
        <v>-25.952045005704051</v>
      </c>
      <c r="AH52" s="304">
        <f t="shared" ca="1" si="28"/>
        <v>-16.475340318196565</v>
      </c>
    </row>
    <row r="53" spans="1:34" x14ac:dyDescent="0.2">
      <c r="A53" s="347">
        <f t="shared" ca="1" si="6"/>
        <v>0.01</v>
      </c>
      <c r="B53" s="304">
        <f t="shared" ca="1" si="7"/>
        <v>3.6899999999999897</v>
      </c>
      <c r="D53" s="306">
        <f t="shared" ca="1" si="8"/>
        <v>-4.2447708345798496</v>
      </c>
      <c r="E53" s="307">
        <f t="shared" ca="1" si="9"/>
        <v>-25.664691199630632</v>
      </c>
      <c r="F53" s="304">
        <f t="shared" ca="1" si="10"/>
        <v>26.013351452869305</v>
      </c>
      <c r="G53" s="306">
        <f t="shared" ca="1" si="11"/>
        <v>36.716815214847536</v>
      </c>
      <c r="H53" s="307">
        <f t="shared" ca="1" si="12"/>
        <v>137.04328872303276</v>
      </c>
      <c r="I53" s="304">
        <f t="shared" ca="1" si="13"/>
        <v>141.87666299834439</v>
      </c>
      <c r="J53" s="306">
        <f t="shared" ca="1" si="14"/>
        <v>151.77281867061058</v>
      </c>
      <c r="K53" s="307">
        <f t="shared" ca="1" si="15"/>
        <v>645.31250602961597</v>
      </c>
      <c r="L53" s="304">
        <f t="shared" ca="1" si="0"/>
        <v>662.92022063401055</v>
      </c>
      <c r="M53" s="306">
        <f t="shared" ca="1" si="16"/>
        <v>1.3090229689983011</v>
      </c>
      <c r="N53" s="304">
        <f t="shared" ca="1" si="17"/>
        <v>75.001491409287055</v>
      </c>
      <c r="P53" s="310">
        <f t="shared" ca="1" si="18"/>
        <v>3</v>
      </c>
      <c r="Q53" s="304">
        <f t="shared" ca="1" si="19"/>
        <v>0</v>
      </c>
      <c r="R53" s="306">
        <f t="shared" ca="1" si="20"/>
        <v>0</v>
      </c>
      <c r="S53" s="307">
        <f t="shared" ca="1" si="21"/>
        <v>2.8949999999999996</v>
      </c>
      <c r="T53" s="304">
        <f t="shared" ca="1" si="1"/>
        <v>28.399949999999997</v>
      </c>
      <c r="U53" s="311">
        <f t="shared" ca="1" si="2"/>
        <v>0</v>
      </c>
      <c r="V53" s="306">
        <f t="shared" ca="1" si="3"/>
        <v>1.1484201158587062</v>
      </c>
      <c r="W53" s="304">
        <f t="shared" ca="1" si="4"/>
        <v>47.336439736805232</v>
      </c>
      <c r="Y53" s="314" t="str">
        <f t="shared" ca="1" si="22"/>
        <v/>
      </c>
      <c r="Z53" s="315" t="str">
        <f t="shared" ca="1" si="23"/>
        <v/>
      </c>
      <c r="AA53" s="316" t="str">
        <f t="shared" ca="1" si="24"/>
        <v/>
      </c>
      <c r="AC53" s="310" t="e">
        <f t="shared" ca="1" si="25"/>
        <v>#N/A</v>
      </c>
      <c r="AD53" s="323" t="e">
        <f t="shared" ca="1" si="26"/>
        <v>#N/A</v>
      </c>
      <c r="AE53" s="324">
        <f t="shared" ca="1" si="5"/>
        <v>645.31250602961597</v>
      </c>
      <c r="AG53" s="306">
        <f t="shared" ca="1" si="27"/>
        <v>-25.889335856590009</v>
      </c>
      <c r="AH53" s="304">
        <f t="shared" ca="1" si="28"/>
        <v>-16.413083576029969</v>
      </c>
    </row>
    <row r="54" spans="1:34" x14ac:dyDescent="0.2">
      <c r="A54" s="347">
        <f t="shared" ca="1" si="6"/>
        <v>0.01</v>
      </c>
      <c r="B54" s="304">
        <f t="shared" ca="1" si="7"/>
        <v>3.6999999999999895</v>
      </c>
      <c r="D54" s="306">
        <f t="shared" ca="1" si="8"/>
        <v>-4.2315654385249406</v>
      </c>
      <c r="E54" s="307">
        <f t="shared" ca="1" si="9"/>
        <v>-25.60406167852155</v>
      </c>
      <c r="F54" s="304">
        <f t="shared" ca="1" si="10"/>
        <v>25.951379934370628</v>
      </c>
      <c r="G54" s="306">
        <f t="shared" ca="1" si="11"/>
        <v>36.674499560462287</v>
      </c>
      <c r="H54" s="307">
        <f t="shared" ca="1" si="12"/>
        <v>136.78724810624755</v>
      </c>
      <c r="I54" s="304">
        <f t="shared" ca="1" si="13"/>
        <v>141.61839627142538</v>
      </c>
      <c r="J54" s="306">
        <f t="shared" ca="1" si="14"/>
        <v>152.13977524448711</v>
      </c>
      <c r="K54" s="307">
        <f t="shared" ca="1" si="15"/>
        <v>646.68165871376243</v>
      </c>
      <c r="L54" s="304">
        <f t="shared" ca="1" si="0"/>
        <v>664.33702209663591</v>
      </c>
      <c r="M54" s="306">
        <f t="shared" ca="1" si="16"/>
        <v>1.3088437007493519</v>
      </c>
      <c r="N54" s="304">
        <f t="shared" ca="1" si="17"/>
        <v>74.991220095221564</v>
      </c>
      <c r="P54" s="310">
        <f t="shared" ca="1" si="18"/>
        <v>3</v>
      </c>
      <c r="Q54" s="304">
        <f t="shared" ca="1" si="19"/>
        <v>0</v>
      </c>
      <c r="R54" s="306">
        <f t="shared" ca="1" si="20"/>
        <v>0</v>
      </c>
      <c r="S54" s="307">
        <f t="shared" ca="1" si="21"/>
        <v>2.8949999999999996</v>
      </c>
      <c r="T54" s="304">
        <f t="shared" ca="1" si="1"/>
        <v>28.399949999999997</v>
      </c>
      <c r="U54" s="311">
        <f t="shared" ca="1" si="2"/>
        <v>0</v>
      </c>
      <c r="V54" s="306">
        <f t="shared" ca="1" si="3"/>
        <v>1.1482627261834086</v>
      </c>
      <c r="W54" s="304">
        <f t="shared" ca="1" si="4"/>
        <v>47.157793982074502</v>
      </c>
      <c r="Y54" s="314" t="str">
        <f t="shared" ca="1" si="22"/>
        <v/>
      </c>
      <c r="Z54" s="315" t="str">
        <f t="shared" ca="1" si="23"/>
        <v/>
      </c>
      <c r="AA54" s="316" t="str">
        <f t="shared" ca="1" si="24"/>
        <v/>
      </c>
      <c r="AC54" s="310" t="e">
        <f t="shared" ca="1" si="25"/>
        <v>#N/A</v>
      </c>
      <c r="AD54" s="323" t="e">
        <f t="shared" ca="1" si="26"/>
        <v>#N/A</v>
      </c>
      <c r="AE54" s="324">
        <f t="shared" ca="1" si="5"/>
        <v>646.68165871376243</v>
      </c>
      <c r="AG54" s="306">
        <f t="shared" ca="1" si="27"/>
        <v>-25.826900252161856</v>
      </c>
      <c r="AH54" s="304">
        <f t="shared" ca="1" si="28"/>
        <v>-16.351101808913725</v>
      </c>
    </row>
    <row r="55" spans="1:34" x14ac:dyDescent="0.2">
      <c r="A55" s="347">
        <f t="shared" ca="1" si="6"/>
        <v>0.01</v>
      </c>
      <c r="B55" s="304">
        <f t="shared" ca="1" si="7"/>
        <v>3.7099999999999893</v>
      </c>
      <c r="D55" s="306">
        <f t="shared" ca="1" si="8"/>
        <v>-4.2184163071012852</v>
      </c>
      <c r="E55" s="307">
        <f t="shared" ca="1" si="9"/>
        <v>-25.543699571376798</v>
      </c>
      <c r="F55" s="304">
        <f t="shared" ca="1" si="10"/>
        <v>25.889681804394069</v>
      </c>
      <c r="G55" s="306">
        <f t="shared" ca="1" si="11"/>
        <v>36.632315397391274</v>
      </c>
      <c r="H55" s="307">
        <f t="shared" ca="1" si="12"/>
        <v>136.53181111053377</v>
      </c>
      <c r="I55" s="304">
        <f t="shared" ca="1" si="13"/>
        <v>141.36075118821498</v>
      </c>
      <c r="J55" s="306">
        <f t="shared" ca="1" si="14"/>
        <v>152.50630931927637</v>
      </c>
      <c r="K55" s="307">
        <f t="shared" ca="1" si="15"/>
        <v>648.04825400984635</v>
      </c>
      <c r="L55" s="304">
        <f t="shared" ca="1" si="0"/>
        <v>665.75124025975128</v>
      </c>
      <c r="M55" s="306">
        <f t="shared" ca="1" si="16"/>
        <v>1.3086639855993141</v>
      </c>
      <c r="N55" s="304">
        <f t="shared" ca="1" si="17"/>
        <v>74.980923175609846</v>
      </c>
      <c r="P55" s="310">
        <f t="shared" ca="1" si="18"/>
        <v>3</v>
      </c>
      <c r="Q55" s="304">
        <f t="shared" ca="1" si="19"/>
        <v>0</v>
      </c>
      <c r="R55" s="306">
        <f t="shared" ca="1" si="20"/>
        <v>0</v>
      </c>
      <c r="S55" s="307">
        <f t="shared" ca="1" si="21"/>
        <v>2.8949999999999996</v>
      </c>
      <c r="T55" s="304">
        <f t="shared" ca="1" si="1"/>
        <v>28.399949999999997</v>
      </c>
      <c r="U55" s="311">
        <f t="shared" ca="1" si="2"/>
        <v>0</v>
      </c>
      <c r="V55" s="306">
        <f t="shared" ca="1" si="3"/>
        <v>1.1481056513045593</v>
      </c>
      <c r="W55" s="304">
        <f t="shared" ca="1" si="4"/>
        <v>46.979935130201291</v>
      </c>
      <c r="Y55" s="314" t="str">
        <f t="shared" ca="1" si="22"/>
        <v/>
      </c>
      <c r="Z55" s="315" t="str">
        <f t="shared" ca="1" si="23"/>
        <v/>
      </c>
      <c r="AA55" s="316" t="str">
        <f t="shared" ca="1" si="24"/>
        <v/>
      </c>
      <c r="AC55" s="310" t="e">
        <f t="shared" ca="1" si="25"/>
        <v>#N/A</v>
      </c>
      <c r="AD55" s="323" t="e">
        <f t="shared" ca="1" si="26"/>
        <v>#N/A</v>
      </c>
      <c r="AE55" s="324">
        <f t="shared" ca="1" si="5"/>
        <v>648.04825400984635</v>
      </c>
      <c r="AG55" s="306">
        <f t="shared" ca="1" si="27"/>
        <v>-25.764736601230794</v>
      </c>
      <c r="AH55" s="304">
        <f t="shared" ca="1" si="28"/>
        <v>-16.289393430768396</v>
      </c>
    </row>
    <row r="56" spans="1:34" x14ac:dyDescent="0.2">
      <c r="A56" s="347">
        <f t="shared" ca="1" si="6"/>
        <v>0.01</v>
      </c>
      <c r="B56" s="304">
        <f t="shared" ca="1" si="7"/>
        <v>3.7199999999999891</v>
      </c>
      <c r="D56" s="306">
        <f t="shared" ca="1" si="8"/>
        <v>-4.2053231127690509</v>
      </c>
      <c r="E56" s="307">
        <f t="shared" ca="1" si="9"/>
        <v>-25.483603338003423</v>
      </c>
      <c r="F56" s="304">
        <f t="shared" ca="1" si="10"/>
        <v>25.828255488350134</v>
      </c>
      <c r="G56" s="306">
        <f t="shared" ca="1" si="11"/>
        <v>36.590262166263585</v>
      </c>
      <c r="H56" s="307">
        <f t="shared" ca="1" si="12"/>
        <v>136.27697507715374</v>
      </c>
      <c r="I56" s="304">
        <f t="shared" ca="1" si="13"/>
        <v>141.10372504500043</v>
      </c>
      <c r="J56" s="306">
        <f t="shared" ca="1" si="14"/>
        <v>152.87242220709464</v>
      </c>
      <c r="K56" s="307">
        <f t="shared" ca="1" si="15"/>
        <v>649.41229794078481</v>
      </c>
      <c r="L56" s="304">
        <f t="shared" ca="1" si="0"/>
        <v>667.16288130275564</v>
      </c>
      <c r="M56" s="306">
        <f t="shared" ca="1" si="16"/>
        <v>1.3084838224121356</v>
      </c>
      <c r="N56" s="304">
        <f t="shared" ca="1" si="17"/>
        <v>74.970600585360884</v>
      </c>
      <c r="P56" s="310">
        <f t="shared" ca="1" si="18"/>
        <v>3</v>
      </c>
      <c r="Q56" s="304">
        <f t="shared" ca="1" si="19"/>
        <v>0</v>
      </c>
      <c r="R56" s="306">
        <f t="shared" ca="1" si="20"/>
        <v>0</v>
      </c>
      <c r="S56" s="307">
        <f t="shared" ca="1" si="21"/>
        <v>2.8949999999999996</v>
      </c>
      <c r="T56" s="304">
        <f t="shared" ca="1" si="1"/>
        <v>28.399949999999997</v>
      </c>
      <c r="U56" s="311">
        <f t="shared" ca="1" si="2"/>
        <v>0</v>
      </c>
      <c r="V56" s="306">
        <f t="shared" ca="1" si="3"/>
        <v>1.1479488904091675</v>
      </c>
      <c r="W56" s="304">
        <f t="shared" ca="1" si="4"/>
        <v>46.802858656165682</v>
      </c>
      <c r="Y56" s="314" t="str">
        <f t="shared" ca="1" si="22"/>
        <v/>
      </c>
      <c r="Z56" s="315" t="str">
        <f t="shared" ca="1" si="23"/>
        <v/>
      </c>
      <c r="AA56" s="316" t="str">
        <f t="shared" ca="1" si="24"/>
        <v/>
      </c>
      <c r="AC56" s="310" t="e">
        <f t="shared" ca="1" si="25"/>
        <v>#N/A</v>
      </c>
      <c r="AD56" s="323" t="e">
        <f t="shared" ca="1" si="26"/>
        <v>#N/A</v>
      </c>
      <c r="AE56" s="324">
        <f t="shared" ca="1" si="5"/>
        <v>649.41229794078481</v>
      </c>
      <c r="AG56" s="306">
        <f t="shared" ca="1" si="27"/>
        <v>-25.702843324150749</v>
      </c>
      <c r="AH56" s="304">
        <f t="shared" ca="1" si="28"/>
        <v>-16.227956867081623</v>
      </c>
    </row>
    <row r="57" spans="1:34" x14ac:dyDescent="0.2">
      <c r="A57" s="347">
        <f t="shared" ca="1" si="6"/>
        <v>0.01</v>
      </c>
      <c r="B57" s="304">
        <f t="shared" ca="1" si="7"/>
        <v>3.7299999999999889</v>
      </c>
      <c r="D57" s="306">
        <f t="shared" ca="1" si="8"/>
        <v>-4.1922855303699462</v>
      </c>
      <c r="E57" s="307">
        <f t="shared" ca="1" si="9"/>
        <v>-25.423771449423782</v>
      </c>
      <c r="F57" s="304">
        <f t="shared" ca="1" si="10"/>
        <v>25.767099423114839</v>
      </c>
      <c r="G57" s="306">
        <f t="shared" ca="1" si="11"/>
        <v>36.548339310959882</v>
      </c>
      <c r="H57" s="307">
        <f t="shared" ca="1" si="12"/>
        <v>136.02273736265948</v>
      </c>
      <c r="I57" s="304">
        <f t="shared" ca="1" si="13"/>
        <v>140.84731515375114</v>
      </c>
      <c r="J57" s="306">
        <f t="shared" ca="1" si="14"/>
        <v>153.23811521448076</v>
      </c>
      <c r="K57" s="307">
        <f t="shared" ca="1" si="15"/>
        <v>650.77379650298383</v>
      </c>
      <c r="L57" s="304">
        <f t="shared" ca="1" si="0"/>
        <v>668.571951378005</v>
      </c>
      <c r="M57" s="306">
        <f t="shared" ca="1" si="16"/>
        <v>1.3083032100472876</v>
      </c>
      <c r="N57" s="304">
        <f t="shared" ca="1" si="17"/>
        <v>74.960252259127216</v>
      </c>
      <c r="P57" s="310">
        <f t="shared" ca="1" si="18"/>
        <v>3</v>
      </c>
      <c r="Q57" s="304">
        <f t="shared" ca="1" si="19"/>
        <v>0</v>
      </c>
      <c r="R57" s="306">
        <f t="shared" ca="1" si="20"/>
        <v>0</v>
      </c>
      <c r="S57" s="307">
        <f t="shared" ca="1" si="21"/>
        <v>2.8949999999999996</v>
      </c>
      <c r="T57" s="304">
        <f t="shared" ca="1" si="1"/>
        <v>28.399949999999997</v>
      </c>
      <c r="U57" s="311">
        <f t="shared" ca="1" si="2"/>
        <v>0</v>
      </c>
      <c r="V57" s="306">
        <f t="shared" ca="1" si="3"/>
        <v>1.1477924426879198</v>
      </c>
      <c r="W57" s="304">
        <f t="shared" ca="1" si="4"/>
        <v>46.626560067851173</v>
      </c>
      <c r="Y57" s="314" t="str">
        <f t="shared" ca="1" si="22"/>
        <v/>
      </c>
      <c r="Z57" s="315" t="str">
        <f t="shared" ca="1" si="23"/>
        <v/>
      </c>
      <c r="AA57" s="316" t="str">
        <f t="shared" ca="1" si="24"/>
        <v/>
      </c>
      <c r="AC57" s="310" t="e">
        <f t="shared" ca="1" si="25"/>
        <v>#N/A</v>
      </c>
      <c r="AD57" s="323" t="e">
        <f t="shared" ca="1" si="26"/>
        <v>#N/A</v>
      </c>
      <c r="AE57" s="324">
        <f t="shared" ca="1" si="5"/>
        <v>650.77379650298383</v>
      </c>
      <c r="AG57" s="306">
        <f t="shared" ca="1" si="27"/>
        <v>-25.641218852716904</v>
      </c>
      <c r="AH57" s="304">
        <f t="shared" ca="1" si="28"/>
        <v>-16.166790554806802</v>
      </c>
    </row>
    <row r="58" spans="1:34" x14ac:dyDescent="0.2">
      <c r="A58" s="347">
        <f t="shared" ca="1" si="6"/>
        <v>0.01</v>
      </c>
      <c r="B58" s="304">
        <f t="shared" ca="1" si="7"/>
        <v>3.7399999999999887</v>
      </c>
      <c r="D58" s="306">
        <f t="shared" ca="1" si="8"/>
        <v>-4.1793032371064163</v>
      </c>
      <c r="E58" s="307">
        <f t="shared" ca="1" si="9"/>
        <v>-25.36420238777761</v>
      </c>
      <c r="F58" s="304">
        <f t="shared" ca="1" si="10"/>
        <v>25.706212056929576</v>
      </c>
      <c r="G58" s="306">
        <f t="shared" ca="1" si="11"/>
        <v>36.506546278588822</v>
      </c>
      <c r="H58" s="307">
        <f t="shared" ca="1" si="12"/>
        <v>135.76909533878171</v>
      </c>
      <c r="I58" s="304">
        <f t="shared" ca="1" si="13"/>
        <v>140.59151884200534</v>
      </c>
      <c r="J58" s="306">
        <f t="shared" ca="1" si="14"/>
        <v>153.60338964242851</v>
      </c>
      <c r="K58" s="307">
        <f t="shared" ca="1" si="15"/>
        <v>652.13275566649099</v>
      </c>
      <c r="L58" s="304">
        <f t="shared" ca="1" si="0"/>
        <v>669.97845661096812</v>
      </c>
      <c r="M58" s="306">
        <f t="shared" ca="1" si="16"/>
        <v>1.3081221473597453</v>
      </c>
      <c r="N58" s="304">
        <f t="shared" ca="1" si="17"/>
        <v>74.949878131303748</v>
      </c>
      <c r="P58" s="310">
        <f t="shared" ca="1" si="18"/>
        <v>3</v>
      </c>
      <c r="Q58" s="304">
        <f t="shared" ca="1" si="19"/>
        <v>0</v>
      </c>
      <c r="R58" s="306">
        <f t="shared" ca="1" si="20"/>
        <v>0</v>
      </c>
      <c r="S58" s="307">
        <f t="shared" ca="1" si="21"/>
        <v>2.8949999999999996</v>
      </c>
      <c r="T58" s="304">
        <f t="shared" ca="1" si="1"/>
        <v>28.399949999999997</v>
      </c>
      <c r="U58" s="311">
        <f t="shared" ca="1" si="2"/>
        <v>0</v>
      </c>
      <c r="V58" s="306">
        <f t="shared" ca="1" si="3"/>
        <v>1.1476363073351579</v>
      </c>
      <c r="W58" s="304">
        <f t="shared" ca="1" si="4"/>
        <v>46.451034905757687</v>
      </c>
      <c r="Y58" s="314" t="str">
        <f t="shared" ca="1" si="22"/>
        <v/>
      </c>
      <c r="Z58" s="315" t="str">
        <f t="shared" ca="1" si="23"/>
        <v/>
      </c>
      <c r="AA58" s="316" t="str">
        <f t="shared" ca="1" si="24"/>
        <v/>
      </c>
      <c r="AC58" s="310" t="e">
        <f t="shared" ca="1" si="25"/>
        <v>#N/A</v>
      </c>
      <c r="AD58" s="323" t="e">
        <f t="shared" ca="1" si="26"/>
        <v>#N/A</v>
      </c>
      <c r="AE58" s="324">
        <f t="shared" ca="1" si="5"/>
        <v>652.13275566649099</v>
      </c>
      <c r="AG58" s="306">
        <f t="shared" ca="1" si="27"/>
        <v>-25.579861630065437</v>
      </c>
      <c r="AH58" s="304">
        <f t="shared" ca="1" si="28"/>
        <v>-16.10589294226293</v>
      </c>
    </row>
    <row r="59" spans="1:34" x14ac:dyDescent="0.2">
      <c r="A59" s="347">
        <f t="shared" ca="1" si="6"/>
        <v>0.01</v>
      </c>
      <c r="B59" s="304">
        <f t="shared" ca="1" si="7"/>
        <v>3.7499999999999885</v>
      </c>
      <c r="D59" s="306">
        <f t="shared" ca="1" si="8"/>
        <v>-4.1663759125210387</v>
      </c>
      <c r="E59" s="307">
        <f t="shared" ca="1" si="9"/>
        <v>-25.304894646225037</v>
      </c>
      <c r="F59" s="304">
        <f t="shared" ca="1" si="10"/>
        <v>25.645591849301979</v>
      </c>
      <c r="G59" s="306">
        <f t="shared" ca="1" si="11"/>
        <v>36.464882519463615</v>
      </c>
      <c r="H59" s="307">
        <f t="shared" ca="1" si="12"/>
        <v>135.51604639231945</v>
      </c>
      <c r="I59" s="304">
        <f t="shared" ca="1" si="13"/>
        <v>140.33633345275757</v>
      </c>
      <c r="J59" s="306">
        <f t="shared" ca="1" si="14"/>
        <v>153.96824678641877</v>
      </c>
      <c r="K59" s="307">
        <f t="shared" ca="1" si="15"/>
        <v>653.48918137514647</v>
      </c>
      <c r="L59" s="304">
        <f t="shared" ca="1" si="0"/>
        <v>671.38240310038111</v>
      </c>
      <c r="M59" s="306">
        <f t="shared" ca="1" si="16"/>
        <v>1.3079406331999679</v>
      </c>
      <c r="N59" s="304">
        <f t="shared" ca="1" si="17"/>
        <v>74.939478136026636</v>
      </c>
      <c r="P59" s="310">
        <f t="shared" ca="1" si="18"/>
        <v>3</v>
      </c>
      <c r="Q59" s="304">
        <f t="shared" ca="1" si="19"/>
        <v>0</v>
      </c>
      <c r="R59" s="306">
        <f t="shared" ca="1" si="20"/>
        <v>0</v>
      </c>
      <c r="S59" s="307">
        <f t="shared" ca="1" si="21"/>
        <v>2.8949999999999996</v>
      </c>
      <c r="T59" s="304">
        <f t="shared" ca="1" si="1"/>
        <v>28.399949999999997</v>
      </c>
      <c r="U59" s="311">
        <f t="shared" ca="1" si="2"/>
        <v>0</v>
      </c>
      <c r="V59" s="306">
        <f t="shared" ca="1" si="3"/>
        <v>1.1474804835488575</v>
      </c>
      <c r="W59" s="304">
        <f t="shared" ca="1" si="4"/>
        <v>46.276278742717246</v>
      </c>
      <c r="Y59" s="314" t="str">
        <f t="shared" ca="1" si="22"/>
        <v/>
      </c>
      <c r="Z59" s="315" t="str">
        <f t="shared" ca="1" si="23"/>
        <v/>
      </c>
      <c r="AA59" s="316" t="str">
        <f t="shared" ca="1" si="24"/>
        <v/>
      </c>
      <c r="AC59" s="310" t="e">
        <f t="shared" ca="1" si="25"/>
        <v>#N/A</v>
      </c>
      <c r="AD59" s="323" t="e">
        <f t="shared" ca="1" si="26"/>
        <v>#N/A</v>
      </c>
      <c r="AE59" s="324">
        <f t="shared" ca="1" si="5"/>
        <v>653.48918137514647</v>
      </c>
      <c r="AG59" s="306">
        <f t="shared" ca="1" si="27"/>
        <v>-25.518770110574238</v>
      </c>
      <c r="AH59" s="304">
        <f t="shared" ca="1" si="28"/>
        <v>-16.045262489035473</v>
      </c>
    </row>
    <row r="60" spans="1:34" x14ac:dyDescent="0.2">
      <c r="A60" s="347">
        <f t="shared" ca="1" si="6"/>
        <v>0.01</v>
      </c>
      <c r="B60" s="304">
        <f t="shared" ca="1" si="7"/>
        <v>3.7599999999999882</v>
      </c>
      <c r="D60" s="306">
        <f t="shared" ca="1" si="8"/>
        <v>-4.1535032384761328</v>
      </c>
      <c r="E60" s="307">
        <f t="shared" ca="1" si="9"/>
        <v>-25.245846728850516</v>
      </c>
      <c r="F60" s="304">
        <f t="shared" ca="1" si="10"/>
        <v>25.58523727090769</v>
      </c>
      <c r="G60" s="306">
        <f t="shared" ca="1" si="11"/>
        <v>36.42334748707885</v>
      </c>
      <c r="H60" s="307">
        <f t="shared" ca="1" si="12"/>
        <v>135.26358792503095</v>
      </c>
      <c r="I60" s="304">
        <f t="shared" ca="1" si="13"/>
        <v>140.08175634434724</v>
      </c>
      <c r="J60" s="306">
        <f t="shared" ca="1" si="14"/>
        <v>154.33268793645149</v>
      </c>
      <c r="K60" s="307">
        <f t="shared" ca="1" si="15"/>
        <v>654.84307954673318</v>
      </c>
      <c r="L60" s="304">
        <f t="shared" ca="1" si="0"/>
        <v>672.7837969184003</v>
      </c>
      <c r="M60" s="306">
        <f t="shared" ca="1" si="16"/>
        <v>1.3077586664138785</v>
      </c>
      <c r="N60" s="304">
        <f t="shared" ca="1" si="17"/>
        <v>74.929052207172163</v>
      </c>
      <c r="P60" s="310">
        <f t="shared" ca="1" si="18"/>
        <v>3</v>
      </c>
      <c r="Q60" s="304">
        <f t="shared" ca="1" si="19"/>
        <v>0</v>
      </c>
      <c r="R60" s="306">
        <f t="shared" ca="1" si="20"/>
        <v>0</v>
      </c>
      <c r="S60" s="307">
        <f t="shared" ca="1" si="21"/>
        <v>2.8949999999999996</v>
      </c>
      <c r="T60" s="304">
        <f t="shared" ca="1" si="1"/>
        <v>28.399949999999997</v>
      </c>
      <c r="U60" s="311">
        <f t="shared" ca="1" si="2"/>
        <v>0</v>
      </c>
      <c r="V60" s="306">
        <f t="shared" ca="1" si="3"/>
        <v>1.1473249705306063</v>
      </c>
      <c r="W60" s="304">
        <f t="shared" ca="1" si="4"/>
        <v>46.102287183612802</v>
      </c>
      <c r="Y60" s="314" t="str">
        <f t="shared" ca="1" si="22"/>
        <v/>
      </c>
      <c r="Z60" s="315" t="str">
        <f t="shared" ca="1" si="23"/>
        <v/>
      </c>
      <c r="AA60" s="316" t="str">
        <f t="shared" ca="1" si="24"/>
        <v/>
      </c>
      <c r="AC60" s="310" t="e">
        <f t="shared" ca="1" si="25"/>
        <v>#N/A</v>
      </c>
      <c r="AD60" s="323" t="e">
        <f t="shared" ca="1" si="26"/>
        <v>#N/A</v>
      </c>
      <c r="AE60" s="324">
        <f t="shared" ca="1" si="5"/>
        <v>654.84307954673318</v>
      </c>
      <c r="AG60" s="306">
        <f t="shared" ca="1" si="27"/>
        <v>-25.457942759764574</v>
      </c>
      <c r="AH60" s="304">
        <f t="shared" ca="1" si="28"/>
        <v>-15.984897665878153</v>
      </c>
    </row>
    <row r="61" spans="1:34" x14ac:dyDescent="0.2">
      <c r="A61" s="347">
        <f t="shared" ca="1" si="6"/>
        <v>0.01</v>
      </c>
      <c r="B61" s="304">
        <f t="shared" ca="1" si="7"/>
        <v>3.769999999999988</v>
      </c>
      <c r="D61" s="306">
        <f t="shared" ca="1" si="8"/>
        <v>-4.1406848991335714</v>
      </c>
      <c r="E61" s="307">
        <f t="shared" ca="1" si="9"/>
        <v>-25.18705715056781</v>
      </c>
      <c r="F61" s="304">
        <f t="shared" ca="1" si="10"/>
        <v>25.52514680349325</v>
      </c>
      <c r="G61" s="306">
        <f t="shared" ca="1" si="11"/>
        <v>36.381940638087514</v>
      </c>
      <c r="H61" s="307">
        <f t="shared" ca="1" si="12"/>
        <v>135.01171735352526</v>
      </c>
      <c r="I61" s="304">
        <f t="shared" ca="1" si="13"/>
        <v>139.82778489034828</v>
      </c>
      <c r="J61" s="306">
        <f t="shared" ca="1" si="14"/>
        <v>154.69671437707731</v>
      </c>
      <c r="K61" s="307">
        <f t="shared" ca="1" si="15"/>
        <v>656.19445607312593</v>
      </c>
      <c r="L61" s="304">
        <f t="shared" ca="1" si="0"/>
        <v>674.18264411075484</v>
      </c>
      <c r="M61" s="306">
        <f t="shared" ca="1" si="16"/>
        <v>1.3075762458428442</v>
      </c>
      <c r="N61" s="304">
        <f t="shared" ca="1" si="17"/>
        <v>74.918600278355527</v>
      </c>
      <c r="P61" s="310">
        <f t="shared" ca="1" si="18"/>
        <v>3</v>
      </c>
      <c r="Q61" s="304">
        <f t="shared" ca="1" si="19"/>
        <v>0</v>
      </c>
      <c r="R61" s="306">
        <f t="shared" ca="1" si="20"/>
        <v>0</v>
      </c>
      <c r="S61" s="307">
        <f t="shared" ca="1" si="21"/>
        <v>2.8949999999999996</v>
      </c>
      <c r="T61" s="304">
        <f t="shared" ca="1" si="1"/>
        <v>28.399949999999997</v>
      </c>
      <c r="U61" s="311">
        <f t="shared" ca="1" si="2"/>
        <v>0</v>
      </c>
      <c r="V61" s="306">
        <f t="shared" ca="1" si="3"/>
        <v>1.1471697674855843</v>
      </c>
      <c r="W61" s="304">
        <f t="shared" ca="1" si="4"/>
        <v>45.929055865099819</v>
      </c>
      <c r="Y61" s="314" t="str">
        <f t="shared" ca="1" si="22"/>
        <v/>
      </c>
      <c r="Z61" s="315" t="str">
        <f t="shared" ca="1" si="23"/>
        <v/>
      </c>
      <c r="AA61" s="316" t="str">
        <f t="shared" ca="1" si="24"/>
        <v/>
      </c>
      <c r="AC61" s="310" t="e">
        <f t="shared" ca="1" si="25"/>
        <v>#N/A</v>
      </c>
      <c r="AD61" s="323" t="e">
        <f t="shared" ca="1" si="26"/>
        <v>#N/A</v>
      </c>
      <c r="AE61" s="324">
        <f t="shared" ca="1" si="5"/>
        <v>656.19445607312593</v>
      </c>
      <c r="AG61" s="306">
        <f t="shared" ca="1" si="27"/>
        <v>-25.397378054203813</v>
      </c>
      <c r="AH61" s="304">
        <f t="shared" ca="1" si="28"/>
        <v>-15.924796954615823</v>
      </c>
    </row>
    <row r="62" spans="1:34" x14ac:dyDescent="0.2">
      <c r="A62" s="347">
        <f t="shared" ca="1" si="6"/>
        <v>0.01</v>
      </c>
      <c r="B62" s="304">
        <f t="shared" ca="1" si="7"/>
        <v>3.7799999999999878</v>
      </c>
      <c r="D62" s="306">
        <f t="shared" ca="1" si="8"/>
        <v>-4.1279205809348136</v>
      </c>
      <c r="E62" s="307">
        <f t="shared" ca="1" si="9"/>
        <v>-25.128524437025938</v>
      </c>
      <c r="F62" s="304">
        <f t="shared" ca="1" si="10"/>
        <v>25.465318939779941</v>
      </c>
      <c r="G62" s="306">
        <f t="shared" ca="1" si="11"/>
        <v>36.340661432278168</v>
      </c>
      <c r="H62" s="307">
        <f t="shared" ca="1" si="12"/>
        <v>134.760432109155</v>
      </c>
      <c r="I62" s="304">
        <f t="shared" ca="1" si="13"/>
        <v>139.57441647945961</v>
      </c>
      <c r="J62" s="306">
        <f t="shared" ca="1" si="14"/>
        <v>155.06032738742914</v>
      </c>
      <c r="K62" s="307">
        <f t="shared" ca="1" si="15"/>
        <v>657.54331682043937</v>
      </c>
      <c r="L62" s="304">
        <f t="shared" ca="1" si="0"/>
        <v>675.57895069689778</v>
      </c>
      <c r="M62" s="306">
        <f t="shared" ca="1" si="16"/>
        <v>1.3073933703236567</v>
      </c>
      <c r="N62" s="304">
        <f t="shared" ca="1" si="17"/>
        <v>74.908122282929824</v>
      </c>
      <c r="P62" s="310">
        <f t="shared" ca="1" si="18"/>
        <v>3</v>
      </c>
      <c r="Q62" s="304">
        <f t="shared" ca="1" si="19"/>
        <v>0</v>
      </c>
      <c r="R62" s="306">
        <f t="shared" ca="1" si="20"/>
        <v>0</v>
      </c>
      <c r="S62" s="307">
        <f t="shared" ca="1" si="21"/>
        <v>2.8949999999999996</v>
      </c>
      <c r="T62" s="304">
        <f t="shared" ca="1" si="1"/>
        <v>28.399949999999997</v>
      </c>
      <c r="U62" s="311">
        <f t="shared" ca="1" si="2"/>
        <v>0</v>
      </c>
      <c r="V62" s="306">
        <f t="shared" ca="1" si="3"/>
        <v>1.147014873622541</v>
      </c>
      <c r="W62" s="304">
        <f t="shared" ca="1" si="4"/>
        <v>45.756580455330734</v>
      </c>
      <c r="Y62" s="314" t="str">
        <f t="shared" ca="1" si="22"/>
        <v/>
      </c>
      <c r="Z62" s="315" t="str">
        <f t="shared" ca="1" si="23"/>
        <v/>
      </c>
      <c r="AA62" s="316" t="str">
        <f t="shared" ca="1" si="24"/>
        <v/>
      </c>
      <c r="AC62" s="310" t="e">
        <f t="shared" ca="1" si="25"/>
        <v>#N/A</v>
      </c>
      <c r="AD62" s="323" t="e">
        <f t="shared" ca="1" si="26"/>
        <v>#N/A</v>
      </c>
      <c r="AE62" s="324">
        <f t="shared" ca="1" si="5"/>
        <v>657.54331682043937</v>
      </c>
      <c r="AG62" s="306">
        <f t="shared" ca="1" si="27"/>
        <v>-25.337074481409125</v>
      </c>
      <c r="AH62" s="304">
        <f t="shared" ca="1" si="28"/>
        <v>-15.8649588480483</v>
      </c>
    </row>
    <row r="63" spans="1:34" x14ac:dyDescent="0.2">
      <c r="A63" s="347">
        <f t="shared" ca="1" si="6"/>
        <v>0.01</v>
      </c>
      <c r="B63" s="304">
        <f t="shared" ca="1" si="7"/>
        <v>3.7899999999999876</v>
      </c>
      <c r="D63" s="306">
        <f t="shared" ca="1" si="8"/>
        <v>-4.1152099725811127</v>
      </c>
      <c r="E63" s="307">
        <f t="shared" ca="1" si="9"/>
        <v>-25.070247124516055</v>
      </c>
      <c r="F63" s="304">
        <f t="shared" ca="1" si="10"/>
        <v>25.405752183368563</v>
      </c>
      <c r="G63" s="306">
        <f t="shared" ca="1" si="11"/>
        <v>36.299509332552354</v>
      </c>
      <c r="H63" s="307">
        <f t="shared" ca="1" si="12"/>
        <v>134.50972963790986</v>
      </c>
      <c r="I63" s="304">
        <f t="shared" ca="1" si="13"/>
        <v>139.32164851539642</v>
      </c>
      <c r="J63" s="306">
        <f t="shared" ca="1" si="14"/>
        <v>155.42352824125328</v>
      </c>
      <c r="K63" s="307">
        <f t="shared" ca="1" si="15"/>
        <v>658.88966762917471</v>
      </c>
      <c r="L63" s="304">
        <f t="shared" ca="1" si="0"/>
        <v>676.97272267015603</v>
      </c>
      <c r="M63" s="306">
        <f t="shared" ca="1" si="16"/>
        <v>1.3072100386885113</v>
      </c>
      <c r="N63" s="304">
        <f t="shared" ca="1" si="17"/>
        <v>74.897618153984752</v>
      </c>
      <c r="P63" s="310">
        <f t="shared" ca="1" si="18"/>
        <v>3</v>
      </c>
      <c r="Q63" s="304">
        <f t="shared" ca="1" si="19"/>
        <v>0</v>
      </c>
      <c r="R63" s="306">
        <f t="shared" ca="1" si="20"/>
        <v>0</v>
      </c>
      <c r="S63" s="307">
        <f t="shared" ca="1" si="21"/>
        <v>2.8949999999999996</v>
      </c>
      <c r="T63" s="304">
        <f t="shared" ca="1" si="1"/>
        <v>28.399949999999997</v>
      </c>
      <c r="U63" s="311">
        <f t="shared" ca="1" si="2"/>
        <v>0</v>
      </c>
      <c r="V63" s="306">
        <f t="shared" ca="1" si="3"/>
        <v>1.1468602881537762</v>
      </c>
      <c r="W63" s="304">
        <f t="shared" ca="1" si="4"/>
        <v>45.584856653681975</v>
      </c>
      <c r="Y63" s="314" t="str">
        <f t="shared" ca="1" si="22"/>
        <v/>
      </c>
      <c r="Z63" s="315" t="str">
        <f t="shared" ca="1" si="23"/>
        <v/>
      </c>
      <c r="AA63" s="316" t="str">
        <f t="shared" ca="1" si="24"/>
        <v/>
      </c>
      <c r="AC63" s="310" t="e">
        <f t="shared" ca="1" si="25"/>
        <v>#N/A</v>
      </c>
      <c r="AD63" s="323" t="e">
        <f t="shared" ca="1" si="26"/>
        <v>#N/A</v>
      </c>
      <c r="AE63" s="324">
        <f t="shared" ca="1" si="5"/>
        <v>658.88966762917471</v>
      </c>
      <c r="AG63" s="306">
        <f t="shared" ca="1" si="27"/>
        <v>-25.277030539752168</v>
      </c>
      <c r="AH63" s="304">
        <f t="shared" ca="1" si="28"/>
        <v>-15.805381849855179</v>
      </c>
    </row>
    <row r="64" spans="1:34" x14ac:dyDescent="0.2">
      <c r="A64" s="347">
        <f t="shared" ca="1" si="6"/>
        <v>0.01</v>
      </c>
      <c r="B64" s="304">
        <f t="shared" ca="1" si="7"/>
        <v>3.7999999999999874</v>
      </c>
      <c r="D64" s="306">
        <f t="shared" ca="1" si="8"/>
        <v>-4.1025527650139404</v>
      </c>
      <c r="E64" s="307">
        <f t="shared" ca="1" si="9"/>
        <v>-25.012223759879216</v>
      </c>
      <c r="F64" s="304">
        <f t="shared" ca="1" si="10"/>
        <v>25.346445048645183</v>
      </c>
      <c r="G64" s="306">
        <f t="shared" ca="1" si="11"/>
        <v>36.258483804902212</v>
      </c>
      <c r="H64" s="307">
        <f t="shared" ca="1" si="12"/>
        <v>134.25960740031107</v>
      </c>
      <c r="I64" s="304">
        <f t="shared" ca="1" si="13"/>
        <v>139.0694784167828</v>
      </c>
      <c r="J64" s="306">
        <f t="shared" ca="1" si="14"/>
        <v>155.78631820694056</v>
      </c>
      <c r="K64" s="307">
        <f t="shared" ca="1" si="15"/>
        <v>660.23351431436583</v>
      </c>
      <c r="L64" s="304">
        <f t="shared" ca="1" si="0"/>
        <v>678.3639659978794</v>
      </c>
      <c r="M64" s="306">
        <f t="shared" ca="1" si="16"/>
        <v>1.3070262497649863</v>
      </c>
      <c r="N64" s="304">
        <f t="shared" ca="1" si="17"/>
        <v>74.887087824345514</v>
      </c>
      <c r="P64" s="310">
        <f t="shared" ca="1" si="18"/>
        <v>3</v>
      </c>
      <c r="Q64" s="304">
        <f t="shared" ca="1" si="19"/>
        <v>0</v>
      </c>
      <c r="R64" s="306">
        <f t="shared" ca="1" si="20"/>
        <v>0</v>
      </c>
      <c r="S64" s="307">
        <f t="shared" ca="1" si="21"/>
        <v>2.8949999999999996</v>
      </c>
      <c r="T64" s="304">
        <f t="shared" ca="1" si="1"/>
        <v>28.399949999999997</v>
      </c>
      <c r="U64" s="311">
        <f t="shared" ca="1" si="2"/>
        <v>0</v>
      </c>
      <c r="V64" s="306">
        <f t="shared" ca="1" si="3"/>
        <v>1.1467060102951177</v>
      </c>
      <c r="W64" s="304">
        <f t="shared" ca="1" si="4"/>
        <v>45.413880190484164</v>
      </c>
      <c r="Y64" s="314" t="str">
        <f t="shared" ca="1" si="22"/>
        <v/>
      </c>
      <c r="Z64" s="315" t="str">
        <f t="shared" ca="1" si="23"/>
        <v/>
      </c>
      <c r="AA64" s="316" t="str">
        <f t="shared" ca="1" si="24"/>
        <v/>
      </c>
      <c r="AC64" s="310" t="e">
        <f t="shared" ca="1" si="25"/>
        <v>#N/A</v>
      </c>
      <c r="AD64" s="323" t="e">
        <f t="shared" ca="1" si="26"/>
        <v>#N/A</v>
      </c>
      <c r="AE64" s="324">
        <f t="shared" ca="1" si="5"/>
        <v>660.23351431436583</v>
      </c>
      <c r="AG64" s="306">
        <f t="shared" ca="1" si="27"/>
        <v>-25.217244738364656</v>
      </c>
      <c r="AH64" s="304">
        <f t="shared" ca="1" si="28"/>
        <v>-15.746064474501548</v>
      </c>
    </row>
    <row r="65" spans="1:34" x14ac:dyDescent="0.2">
      <c r="A65" s="347">
        <f t="shared" ca="1" si="6"/>
        <v>0.01</v>
      </c>
      <c r="B65" s="304">
        <f t="shared" ca="1" si="7"/>
        <v>3.8099999999999872</v>
      </c>
      <c r="D65" s="306">
        <f t="shared" ca="1" si="8"/>
        <v>-4.0899486513956367</v>
      </c>
      <c r="E65" s="307">
        <f t="shared" ca="1" si="9"/>
        <v>-24.954452900415227</v>
      </c>
      <c r="F65" s="304">
        <f t="shared" ca="1" si="10"/>
        <v>25.287396060687918</v>
      </c>
      <c r="G65" s="306">
        <f t="shared" ca="1" si="11"/>
        <v>36.217584318388255</v>
      </c>
      <c r="H65" s="307">
        <f t="shared" ca="1" si="12"/>
        <v>134.01006287130693</v>
      </c>
      <c r="I65" s="304">
        <f t="shared" ca="1" si="13"/>
        <v>138.817903617045</v>
      </c>
      <c r="J65" s="306">
        <f t="shared" ca="1" si="14"/>
        <v>156.14869854755702</v>
      </c>
      <c r="K65" s="307">
        <f t="shared" ca="1" si="15"/>
        <v>661.57486266572391</v>
      </c>
      <c r="L65" s="304">
        <f t="shared" ca="1" si="0"/>
        <v>679.75268662158828</v>
      </c>
      <c r="M65" s="306">
        <f t="shared" ca="1" si="16"/>
        <v>1.3068420023760237</v>
      </c>
      <c r="N65" s="304">
        <f t="shared" ca="1" si="17"/>
        <v>74.876531226571657</v>
      </c>
      <c r="P65" s="310">
        <f t="shared" ca="1" si="18"/>
        <v>3</v>
      </c>
      <c r="Q65" s="304">
        <f t="shared" ca="1" si="19"/>
        <v>0</v>
      </c>
      <c r="R65" s="306">
        <f t="shared" ca="1" si="20"/>
        <v>0</v>
      </c>
      <c r="S65" s="307">
        <f t="shared" ca="1" si="21"/>
        <v>2.8949999999999996</v>
      </c>
      <c r="T65" s="304">
        <f t="shared" ca="1" si="1"/>
        <v>28.399949999999997</v>
      </c>
      <c r="U65" s="311">
        <f t="shared" ca="1" si="2"/>
        <v>0</v>
      </c>
      <c r="V65" s="306">
        <f t="shared" ca="1" si="3"/>
        <v>1.1465520392659025</v>
      </c>
      <c r="W65" s="304">
        <f t="shared" ca="1" si="4"/>
        <v>45.243646826754691</v>
      </c>
      <c r="Y65" s="314" t="str">
        <f t="shared" ca="1" si="22"/>
        <v/>
      </c>
      <c r="Z65" s="315" t="str">
        <f t="shared" ca="1" si="23"/>
        <v/>
      </c>
      <c r="AA65" s="316" t="str">
        <f t="shared" ca="1" si="24"/>
        <v/>
      </c>
      <c r="AC65" s="310" t="e">
        <f t="shared" ca="1" si="25"/>
        <v>#N/A</v>
      </c>
      <c r="AD65" s="323" t="e">
        <f t="shared" ca="1" si="26"/>
        <v>#N/A</v>
      </c>
      <c r="AE65" s="324">
        <f t="shared" ca="1" si="5"/>
        <v>661.57486266572391</v>
      </c>
      <c r="AG65" s="306">
        <f t="shared" ca="1" si="27"/>
        <v>-25.157715597045019</v>
      </c>
      <c r="AH65" s="304">
        <f t="shared" ca="1" si="28"/>
        <v>-15.687005247144791</v>
      </c>
    </row>
    <row r="66" spans="1:34" x14ac:dyDescent="0.2">
      <c r="A66" s="347">
        <f t="shared" ca="1" si="6"/>
        <v>0.01</v>
      </c>
      <c r="B66" s="304">
        <f t="shared" ca="1" si="7"/>
        <v>3.819999999999987</v>
      </c>
      <c r="D66" s="306">
        <f t="shared" ca="1" si="8"/>
        <v>-4.0773973270901935</v>
      </c>
      <c r="E66" s="307">
        <f t="shared" ca="1" si="9"/>
        <v>-24.896933113792272</v>
      </c>
      <c r="F66" s="304">
        <f t="shared" ca="1" si="10"/>
        <v>25.228603755174568</v>
      </c>
      <c r="G66" s="306">
        <f t="shared" ca="1" si="11"/>
        <v>36.176810345117353</v>
      </c>
      <c r="H66" s="307">
        <f t="shared" ca="1" si="12"/>
        <v>133.76109354016901</v>
      </c>
      <c r="I66" s="304">
        <f t="shared" ca="1" si="13"/>
        <v>138.56692156430566</v>
      </c>
      <c r="J66" s="306">
        <f t="shared" ca="1" si="14"/>
        <v>156.51067052087456</v>
      </c>
      <c r="K66" s="307">
        <f t="shared" ca="1" si="15"/>
        <v>662.91371844778132</v>
      </c>
      <c r="L66" s="304">
        <f t="shared" ca="1" si="0"/>
        <v>681.13889045712119</v>
      </c>
      <c r="M66" s="306">
        <f t="shared" ca="1" si="16"/>
        <v>1.306657295339908</v>
      </c>
      <c r="N66" s="304">
        <f t="shared" ca="1" si="17"/>
        <v>74.865948292955864</v>
      </c>
      <c r="P66" s="310">
        <f t="shared" ca="1" si="18"/>
        <v>3</v>
      </c>
      <c r="Q66" s="304">
        <f t="shared" ca="1" si="19"/>
        <v>0</v>
      </c>
      <c r="R66" s="306">
        <f t="shared" ca="1" si="20"/>
        <v>0</v>
      </c>
      <c r="S66" s="307">
        <f t="shared" ca="1" si="21"/>
        <v>2.8949999999999996</v>
      </c>
      <c r="T66" s="304">
        <f t="shared" ca="1" si="1"/>
        <v>28.399949999999997</v>
      </c>
      <c r="U66" s="311">
        <f t="shared" ca="1" si="2"/>
        <v>0</v>
      </c>
      <c r="V66" s="306">
        <f t="shared" ca="1" si="3"/>
        <v>1.1463983742889545</v>
      </c>
      <c r="W66" s="304">
        <f t="shared" ca="1" si="4"/>
        <v>45.074152353933087</v>
      </c>
      <c r="Y66" s="314" t="str">
        <f t="shared" ca="1" si="22"/>
        <v/>
      </c>
      <c r="Z66" s="315" t="str">
        <f t="shared" ca="1" si="23"/>
        <v/>
      </c>
      <c r="AA66" s="316" t="str">
        <f t="shared" ca="1" si="24"/>
        <v/>
      </c>
      <c r="AC66" s="310" t="e">
        <f t="shared" ca="1" si="25"/>
        <v>#N/A</v>
      </c>
      <c r="AD66" s="323" t="e">
        <f t="shared" ca="1" si="26"/>
        <v>#N/A</v>
      </c>
      <c r="AE66" s="324">
        <f t="shared" ca="1" si="5"/>
        <v>662.91371844778132</v>
      </c>
      <c r="AG66" s="306">
        <f t="shared" ca="1" si="27"/>
        <v>-25.098441646165895</v>
      </c>
      <c r="AH66" s="304">
        <f t="shared" ca="1" si="28"/>
        <v>-15.628202703542209</v>
      </c>
    </row>
    <row r="67" spans="1:34" x14ac:dyDescent="0.2">
      <c r="A67" s="347">
        <f t="shared" ca="1" si="6"/>
        <v>0.01</v>
      </c>
      <c r="B67" s="304">
        <f t="shared" ca="1" si="7"/>
        <v>3.8299999999999867</v>
      </c>
      <c r="D67" s="306">
        <f t="shared" ca="1" si="8"/>
        <v>-4.0648984896442792</v>
      </c>
      <c r="E67" s="307">
        <f t="shared" ca="1" si="9"/>
        <v>-24.839662977957499</v>
      </c>
      <c r="F67" s="304">
        <f t="shared" ca="1" si="10"/>
        <v>25.170066678291196</v>
      </c>
      <c r="G67" s="306">
        <f t="shared" ca="1" si="11"/>
        <v>36.13616136022091</v>
      </c>
      <c r="H67" s="307">
        <f t="shared" ca="1" si="12"/>
        <v>133.51269691038945</v>
      </c>
      <c r="I67" s="304">
        <f t="shared" ca="1" si="13"/>
        <v>138.31652972127893</v>
      </c>
      <c r="J67" s="306">
        <f t="shared" ca="1" si="14"/>
        <v>156.87223537940125</v>
      </c>
      <c r="K67" s="307">
        <f t="shared" ca="1" si="15"/>
        <v>664.25008740003409</v>
      </c>
      <c r="L67" s="304">
        <f t="shared" ca="1" si="0"/>
        <v>682.52258339477908</v>
      </c>
      <c r="M67" s="306">
        <f t="shared" ca="1" si="16"/>
        <v>1.3064721274702453</v>
      </c>
      <c r="N67" s="304">
        <f t="shared" ca="1" si="17"/>
        <v>74.855338955522754</v>
      </c>
      <c r="P67" s="310">
        <f t="shared" ca="1" si="18"/>
        <v>3</v>
      </c>
      <c r="Q67" s="304">
        <f t="shared" ca="1" si="19"/>
        <v>0</v>
      </c>
      <c r="R67" s="306">
        <f t="shared" ca="1" si="20"/>
        <v>0</v>
      </c>
      <c r="S67" s="307">
        <f t="shared" ca="1" si="21"/>
        <v>2.8949999999999996</v>
      </c>
      <c r="T67" s="304">
        <f t="shared" ca="1" si="1"/>
        <v>28.399949999999997</v>
      </c>
      <c r="U67" s="311">
        <f t="shared" ca="1" si="2"/>
        <v>0</v>
      </c>
      <c r="V67" s="306">
        <f t="shared" ca="1" si="3"/>
        <v>1.1462450145905663</v>
      </c>
      <c r="W67" s="304">
        <f t="shared" ca="1" si="4"/>
        <v>44.905392593619148</v>
      </c>
      <c r="Y67" s="314" t="str">
        <f t="shared" ca="1" si="22"/>
        <v/>
      </c>
      <c r="Z67" s="315" t="str">
        <f t="shared" ca="1" si="23"/>
        <v/>
      </c>
      <c r="AA67" s="316" t="str">
        <f t="shared" ca="1" si="24"/>
        <v/>
      </c>
      <c r="AC67" s="310" t="e">
        <f t="shared" ca="1" si="25"/>
        <v>#N/A</v>
      </c>
      <c r="AD67" s="323" t="e">
        <f t="shared" ca="1" si="26"/>
        <v>#N/A</v>
      </c>
      <c r="AE67" s="324">
        <f t="shared" ca="1" si="5"/>
        <v>664.25008740003409</v>
      </c>
      <c r="AG67" s="306">
        <f t="shared" ca="1" si="27"/>
        <v>-25.039421426582571</v>
      </c>
      <c r="AH67" s="304">
        <f t="shared" ca="1" si="28"/>
        <v>-15.569655389959618</v>
      </c>
    </row>
    <row r="68" spans="1:34" x14ac:dyDescent="0.2">
      <c r="A68" s="347">
        <f t="shared" ca="1" si="6"/>
        <v>0.01</v>
      </c>
      <c r="B68" s="304">
        <f t="shared" ca="1" si="7"/>
        <v>3.8399999999999865</v>
      </c>
      <c r="D68" s="306">
        <f t="shared" ca="1" si="8"/>
        <v>-4.0524518387684498</v>
      </c>
      <c r="E68" s="307">
        <f t="shared" ca="1" si="9"/>
        <v>-24.782641081048535</v>
      </c>
      <c r="F68" s="304">
        <f t="shared" ca="1" si="10"/>
        <v>25.111783386641665</v>
      </c>
      <c r="G68" s="306">
        <f t="shared" ca="1" si="11"/>
        <v>36.095636841833226</v>
      </c>
      <c r="H68" s="307">
        <f t="shared" ca="1" si="12"/>
        <v>133.26487049957896</v>
      </c>
      <c r="I68" s="304">
        <f t="shared" ca="1" si="13"/>
        <v>138.06672556516671</v>
      </c>
      <c r="J68" s="306">
        <f t="shared" ca="1" si="14"/>
        <v>157.2333943704115</v>
      </c>
      <c r="K68" s="307">
        <f t="shared" ca="1" si="15"/>
        <v>665.58397523708391</v>
      </c>
      <c r="L68" s="304">
        <f t="shared" ref="L68:L131" ca="1" si="29">SQRT(pos_x^2+pos_z^2)</f>
        <v>683.90377129947194</v>
      </c>
      <c r="M68" s="306">
        <f t="shared" ca="1" si="16"/>
        <v>1.3062864975759432</v>
      </c>
      <c r="N68" s="304">
        <f t="shared" ca="1" si="17"/>
        <v>74.844703146027783</v>
      </c>
      <c r="P68" s="310">
        <f t="shared" ca="1" si="18"/>
        <v>3</v>
      </c>
      <c r="Q68" s="304">
        <f t="shared" ca="1" si="19"/>
        <v>0</v>
      </c>
      <c r="R68" s="306">
        <f t="shared" ca="1" si="20"/>
        <v>0</v>
      </c>
      <c r="S68" s="307">
        <f t="shared" ca="1" si="21"/>
        <v>2.8949999999999996</v>
      </c>
      <c r="T68" s="304">
        <f t="shared" ref="T68:T131" ca="1" si="30">m*g</f>
        <v>28.399949999999997</v>
      </c>
      <c r="U68" s="311">
        <f t="shared" ref="U68:U131" ca="1" si="31">IF(pos_xz&lt;L_rampe,Poids*COS(Beta),0)</f>
        <v>0</v>
      </c>
      <c r="V68" s="306">
        <f t="shared" ref="V68:V131" ca="1" si="32">Rho_moyen*(20000-Alt_rampe-pos_z)/(20000+Alt_rampe+pos_z)</f>
        <v>1.1460919594004773</v>
      </c>
      <c r="W68" s="304">
        <f t="shared" ref="W68:W131" ca="1" si="33">1/2*Rho*Sref*Cx*vit_xz^2</f>
        <v>44.737363397313608</v>
      </c>
      <c r="Y68" s="314" t="str">
        <f t="shared" ca="1" si="22"/>
        <v/>
      </c>
      <c r="Z68" s="315" t="str">
        <f t="shared" ca="1" si="23"/>
        <v/>
      </c>
      <c r="AA68" s="316" t="str">
        <f t="shared" ca="1" si="24"/>
        <v/>
      </c>
      <c r="AC68" s="310" t="e">
        <f t="shared" ca="1" si="25"/>
        <v>#N/A</v>
      </c>
      <c r="AD68" s="323" t="e">
        <f t="shared" ca="1" si="26"/>
        <v>#N/A</v>
      </c>
      <c r="AE68" s="324">
        <f t="shared" ref="AE68:AE131" ca="1" si="34">IF(t&lt;T_para, pos_z, NA())</f>
        <v>665.58397523708391</v>
      </c>
      <c r="AG68" s="306">
        <f t="shared" ca="1" si="27"/>
        <v>-24.980653489542387</v>
      </c>
      <c r="AH68" s="304">
        <f t="shared" ca="1" si="28"/>
        <v>-15.511361863080882</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-4.0400570763185319</v>
      </c>
      <c r="E69" s="307">
        <f t="shared" ref="E69:E132" ca="1" si="38">IF(AND(L68&lt;L_rampe,Poussee&lt;Poids*SIN(M68)),0,(-W68+Poussee)/m*SIN(M68)+U68/m*COS(M68)-Poids/m)</f>
        <v>-24.725866021305869</v>
      </c>
      <c r="F69" s="304">
        <f t="shared" ref="F69:F132" ca="1" si="39">SQRT(acc_x^2+acc_z^2)</f>
        <v>25.053752447158082</v>
      </c>
      <c r="G69" s="306">
        <f t="shared" ref="G69:G132" ca="1" si="40">G68+acc_x*pas</f>
        <v>36.055236271070044</v>
      </c>
      <c r="H69" s="307">
        <f t="shared" ref="H69:H132" ca="1" si="41">H68+acc_z*pas</f>
        <v>133.01761183936591</v>
      </c>
      <c r="I69" s="304">
        <f t="shared" ref="I69:I132" ca="1" si="42">SQRT(vit_x^2+vit_z^2)</f>
        <v>137.8175065875555</v>
      </c>
      <c r="J69" s="306">
        <f t="shared" ref="J69:J132" ca="1" si="43">J68+0.5*(vit_x+G68)*pas*(K68&gt;=0)</f>
        <v>157.59414873597601</v>
      </c>
      <c r="K69" s="307">
        <f t="shared" ref="K69:K132" ca="1" si="44">K68+0.5*(vit_z+H68)*pas</f>
        <v>666.91538764877862</v>
      </c>
      <c r="L69" s="304">
        <f t="shared" ca="1" si="29"/>
        <v>685.2824600108612</v>
      </c>
      <c r="M69" s="306">
        <f t="shared" ref="M69:M132" ca="1" si="45">IF(AND(L68&gt;L_rampe,G69&gt;0),ATAN2(G69,H69),$M$4)</f>
        <v>1.3061004044611892</v>
      </c>
      <c r="N69" s="304">
        <f t="shared" ref="N69:N132" ca="1" si="46">DEGREES(Beta)</f>
        <v>74.834040795955943</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2.8949999999999996</v>
      </c>
      <c r="T69" s="304">
        <f t="shared" ca="1" si="30"/>
        <v>28.399949999999997</v>
      </c>
      <c r="U69" s="311">
        <f t="shared" ca="1" si="31"/>
        <v>0</v>
      </c>
      <c r="V69" s="306">
        <f t="shared" ca="1" si="32"/>
        <v>1.1459392079518549</v>
      </c>
      <c r="W69" s="304">
        <f t="shared" ca="1" si="33"/>
        <v>44.570060646161451</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666.91538764877862</v>
      </c>
      <c r="AG69" s="306">
        <f t="shared" ref="AG69:AG132" ca="1" si="56">IF(AND(L68&lt;L_rampe,Poussee&lt;Poids*SIN(M68)),0,(-W68+Poussee)/m-Poids*SIN(M68)/m)</f>
        <v>-24.922136396595029</v>
      </c>
      <c r="AH69" s="304">
        <f t="shared" ref="AH69:AH132" ca="1" si="57">IF(AND(L68&lt;L_rampe,Poussee&lt;Poids*SIN(M68)), g*SIN(M68), (-W68+Poussee)/m)</f>
        <v>-15.453320689918346</v>
      </c>
    </row>
    <row r="70" spans="1:34" x14ac:dyDescent="0.2">
      <c r="A70" s="347">
        <f t="shared" ca="1" si="35"/>
        <v>0.01</v>
      </c>
      <c r="B70" s="304">
        <f t="shared" ca="1" si="36"/>
        <v>3.8599999999999861</v>
      </c>
      <c r="D70" s="306">
        <f t="shared" ca="1" si="37"/>
        <v>-4.0277139062772056</v>
      </c>
      <c r="E70" s="307">
        <f t="shared" ca="1" si="38"/>
        <v>-24.669336406986115</v>
      </c>
      <c r="F70" s="304">
        <f t="shared" ca="1" si="39"/>
        <v>24.995972437012114</v>
      </c>
      <c r="G70" s="306">
        <f t="shared" ca="1" si="40"/>
        <v>36.01495913200727</v>
      </c>
      <c r="H70" s="307">
        <f t="shared" ca="1" si="41"/>
        <v>132.77091847529604</v>
      </c>
      <c r="I70" s="304">
        <f t="shared" ca="1" si="42"/>
        <v>137.56887029431428</v>
      </c>
      <c r="J70" s="306">
        <f t="shared" ca="1" si="43"/>
        <v>157.95449971299141</v>
      </c>
      <c r="K70" s="307">
        <f t="shared" ca="1" si="44"/>
        <v>668.24433030035198</v>
      </c>
      <c r="L70" s="304">
        <f t="shared" ca="1" si="29"/>
        <v>686.6586553435028</v>
      </c>
      <c r="M70" s="306">
        <f t="shared" ca="1" si="45"/>
        <v>1.3059138469254303</v>
      </c>
      <c r="N70" s="304">
        <f t="shared" ca="1" si="46"/>
        <v>74.823351836520601</v>
      </c>
      <c r="P70" s="310">
        <f t="shared" ca="1" si="47"/>
        <v>3</v>
      </c>
      <c r="Q70" s="304">
        <f t="shared" ca="1" si="48"/>
        <v>0</v>
      </c>
      <c r="R70" s="306">
        <f t="shared" ca="1" si="49"/>
        <v>0</v>
      </c>
      <c r="S70" s="307">
        <f t="shared" ca="1" si="50"/>
        <v>2.8949999999999996</v>
      </c>
      <c r="T70" s="304">
        <f t="shared" ca="1" si="30"/>
        <v>28.399949999999997</v>
      </c>
      <c r="U70" s="311">
        <f t="shared" ca="1" si="31"/>
        <v>0</v>
      </c>
      <c r="V70" s="306">
        <f t="shared" ca="1" si="32"/>
        <v>1.1457867594812745</v>
      </c>
      <c r="W70" s="304">
        <f t="shared" ca="1" si="33"/>
        <v>44.403480250697704</v>
      </c>
      <c r="Y70" s="314" t="str">
        <f t="shared" ca="1" si="51"/>
        <v/>
      </c>
      <c r="Z70" s="315" t="str">
        <f t="shared" ca="1" si="52"/>
        <v/>
      </c>
      <c r="AA70" s="316" t="str">
        <f t="shared" ca="1" si="53"/>
        <v/>
      </c>
      <c r="AC70" s="310" t="e">
        <f t="shared" ca="1" si="54"/>
        <v>#N/A</v>
      </c>
      <c r="AD70" s="323" t="e">
        <f t="shared" ca="1" si="55"/>
        <v>#N/A</v>
      </c>
      <c r="AE70" s="324">
        <f t="shared" ca="1" si="34"/>
        <v>668.24433030035198</v>
      </c>
      <c r="AG70" s="306">
        <f t="shared" ca="1" si="56"/>
        <v>-24.863868719503699</v>
      </c>
      <c r="AH70" s="304">
        <f t="shared" ca="1" si="57"/>
        <v>-15.395530447724164</v>
      </c>
    </row>
    <row r="71" spans="1:34" x14ac:dyDescent="0.2">
      <c r="A71" s="347">
        <f t="shared" ca="1" si="35"/>
        <v>0.01</v>
      </c>
      <c r="B71" s="304">
        <f t="shared" ca="1" si="36"/>
        <v>3.8699999999999859</v>
      </c>
      <c r="D71" s="306">
        <f t="shared" ca="1" si="37"/>
        <v>-4.0154220347357636</v>
      </c>
      <c r="E71" s="307">
        <f t="shared" ca="1" si="38"/>
        <v>-24.613050856276111</v>
      </c>
      <c r="F71" s="304">
        <f t="shared" ca="1" si="39"/>
        <v>24.938441943527177</v>
      </c>
      <c r="G71" s="306">
        <f t="shared" ca="1" si="40"/>
        <v>35.974804911659909</v>
      </c>
      <c r="H71" s="307">
        <f t="shared" ca="1" si="41"/>
        <v>132.52478796673327</v>
      </c>
      <c r="I71" s="304">
        <f t="shared" ca="1" si="42"/>
        <v>137.32081420549326</v>
      </c>
      <c r="J71" s="306">
        <f t="shared" ca="1" si="43"/>
        <v>158.31444853320974</v>
      </c>
      <c r="K71" s="307">
        <f t="shared" ca="1" si="44"/>
        <v>669.57080883256208</v>
      </c>
      <c r="L71" s="304">
        <f t="shared" ca="1" si="29"/>
        <v>688.03236308698854</v>
      </c>
      <c r="M71" s="306">
        <f t="shared" ca="1" si="45"/>
        <v>1.3057268237633517</v>
      </c>
      <c r="N71" s="304">
        <f t="shared" ca="1" si="46"/>
        <v>74.812636198662304</v>
      </c>
      <c r="P71" s="310">
        <f t="shared" ca="1" si="47"/>
        <v>3</v>
      </c>
      <c r="Q71" s="304">
        <f t="shared" ca="1" si="48"/>
        <v>0</v>
      </c>
      <c r="R71" s="306">
        <f t="shared" ca="1" si="49"/>
        <v>0</v>
      </c>
      <c r="S71" s="307">
        <f t="shared" ca="1" si="50"/>
        <v>2.8949999999999996</v>
      </c>
      <c r="T71" s="304">
        <f t="shared" ca="1" si="30"/>
        <v>28.399949999999997</v>
      </c>
      <c r="U71" s="311">
        <f t="shared" ca="1" si="31"/>
        <v>0</v>
      </c>
      <c r="V71" s="306">
        <f t="shared" ca="1" si="32"/>
        <v>1.1456346132286996</v>
      </c>
      <c r="W71" s="304">
        <f t="shared" ca="1" si="33"/>
        <v>44.237618150595921</v>
      </c>
      <c r="Y71" s="314" t="str">
        <f t="shared" ca="1" si="51"/>
        <v/>
      </c>
      <c r="Z71" s="315" t="str">
        <f t="shared" ca="1" si="52"/>
        <v/>
      </c>
      <c r="AA71" s="316" t="str">
        <f t="shared" ca="1" si="53"/>
        <v/>
      </c>
      <c r="AC71" s="310" t="e">
        <f t="shared" ca="1" si="54"/>
        <v>#N/A</v>
      </c>
      <c r="AD71" s="323" t="e">
        <f t="shared" ca="1" si="55"/>
        <v>#N/A</v>
      </c>
      <c r="AE71" s="324">
        <f t="shared" ca="1" si="34"/>
        <v>669.57080883256208</v>
      </c>
      <c r="AG71" s="306">
        <f t="shared" ca="1" si="56"/>
        <v>-24.805849040157163</v>
      </c>
      <c r="AH71" s="304">
        <f t="shared" ca="1" si="57"/>
        <v>-15.33798972390249</v>
      </c>
    </row>
    <row r="72" spans="1:34" x14ac:dyDescent="0.2">
      <c r="A72" s="347">
        <f t="shared" ca="1" si="35"/>
        <v>0.01</v>
      </c>
      <c r="B72" s="304">
        <f t="shared" ca="1" si="36"/>
        <v>3.8799999999999857</v>
      </c>
      <c r="D72" s="306">
        <f t="shared" ca="1" si="37"/>
        <v>-4.0031811698760613</v>
      </c>
      <c r="E72" s="307">
        <f t="shared" ca="1" si="38"/>
        <v>-24.55700799720794</v>
      </c>
      <c r="F72" s="304">
        <f t="shared" ca="1" si="39"/>
        <v>24.881159564091561</v>
      </c>
      <c r="G72" s="306">
        <f t="shared" ca="1" si="40"/>
        <v>35.934773099961149</v>
      </c>
      <c r="H72" s="307">
        <f t="shared" ca="1" si="41"/>
        <v>132.27921788676119</v>
      </c>
      <c r="I72" s="304">
        <f t="shared" ca="1" si="42"/>
        <v>137.0733358552236</v>
      </c>
      <c r="J72" s="306">
        <f t="shared" ca="1" si="43"/>
        <v>158.67399642326785</v>
      </c>
      <c r="K72" s="307">
        <f t="shared" ca="1" si="44"/>
        <v>670.89482886182952</v>
      </c>
      <c r="L72" s="304">
        <f t="shared" ca="1" si="29"/>
        <v>689.40358900608771</v>
      </c>
      <c r="M72" s="306">
        <f t="shared" ca="1" si="45"/>
        <v>1.3055393337648553</v>
      </c>
      <c r="N72" s="304">
        <f t="shared" ca="1" si="46"/>
        <v>74.801893813047542</v>
      </c>
      <c r="P72" s="310">
        <f t="shared" ca="1" si="47"/>
        <v>3</v>
      </c>
      <c r="Q72" s="304">
        <f t="shared" ca="1" si="48"/>
        <v>0</v>
      </c>
      <c r="R72" s="306">
        <f t="shared" ca="1" si="49"/>
        <v>0</v>
      </c>
      <c r="S72" s="307">
        <f t="shared" ca="1" si="50"/>
        <v>2.8949999999999996</v>
      </c>
      <c r="T72" s="304">
        <f t="shared" ca="1" si="30"/>
        <v>28.399949999999997</v>
      </c>
      <c r="U72" s="311">
        <f t="shared" ca="1" si="31"/>
        <v>0</v>
      </c>
      <c r="V72" s="306">
        <f t="shared" ca="1" si="32"/>
        <v>1.1454827684374618</v>
      </c>
      <c r="W72" s="304">
        <f t="shared" ca="1" si="33"/>
        <v>44.072470314419171</v>
      </c>
      <c r="Y72" s="314" t="str">
        <f t="shared" ca="1" si="51"/>
        <v/>
      </c>
      <c r="Z72" s="315" t="str">
        <f t="shared" ca="1" si="52"/>
        <v/>
      </c>
      <c r="AA72" s="316" t="str">
        <f t="shared" ca="1" si="53"/>
        <v/>
      </c>
      <c r="AC72" s="310" t="e">
        <f t="shared" ca="1" si="54"/>
        <v>#N/A</v>
      </c>
      <c r="AD72" s="323" t="e">
        <f t="shared" ca="1" si="55"/>
        <v>#N/A</v>
      </c>
      <c r="AE72" s="324">
        <f t="shared" ca="1" si="34"/>
        <v>670.89482886182952</v>
      </c>
      <c r="AG72" s="306">
        <f t="shared" ca="1" si="56"/>
        <v>-24.748075950482747</v>
      </c>
      <c r="AH72" s="304">
        <f t="shared" ca="1" si="57"/>
        <v>-15.280697115922599</v>
      </c>
    </row>
    <row r="73" spans="1:34" x14ac:dyDescent="0.2">
      <c r="A73" s="347">
        <f t="shared" ca="1" si="35"/>
        <v>0.01</v>
      </c>
      <c r="B73" s="304">
        <f t="shared" ca="1" si="36"/>
        <v>3.8899999999999855</v>
      </c>
      <c r="D73" s="306">
        <f t="shared" ca="1" si="37"/>
        <v>-3.9909910219526474</v>
      </c>
      <c r="E73" s="307">
        <f t="shared" ca="1" si="38"/>
        <v>-24.501206467574804</v>
      </c>
      <c r="F73" s="304">
        <f t="shared" ca="1" si="39"/>
        <v>24.824123906072415</v>
      </c>
      <c r="G73" s="306">
        <f t="shared" ca="1" si="40"/>
        <v>35.894863189741621</v>
      </c>
      <c r="H73" s="307">
        <f t="shared" ca="1" si="41"/>
        <v>132.03420582208545</v>
      </c>
      <c r="I73" s="304">
        <f t="shared" ca="1" si="42"/>
        <v>136.82643279161775</v>
      </c>
      <c r="J73" s="306">
        <f t="shared" ca="1" si="43"/>
        <v>159.03314460471637</v>
      </c>
      <c r="K73" s="307">
        <f t="shared" ca="1" si="44"/>
        <v>672.2163959803737</v>
      </c>
      <c r="L73" s="304">
        <f t="shared" ca="1" si="29"/>
        <v>690.7723388408856</v>
      </c>
      <c r="M73" s="306">
        <f t="shared" ca="1" si="45"/>
        <v>1.3053513757150386</v>
      </c>
      <c r="N73" s="304">
        <f t="shared" ca="1" si="46"/>
        <v>74.791124610067527</v>
      </c>
      <c r="P73" s="310">
        <f t="shared" ca="1" si="47"/>
        <v>3</v>
      </c>
      <c r="Q73" s="304">
        <f t="shared" ca="1" si="48"/>
        <v>0</v>
      </c>
      <c r="R73" s="306">
        <f t="shared" ca="1" si="49"/>
        <v>0</v>
      </c>
      <c r="S73" s="307">
        <f t="shared" ca="1" si="50"/>
        <v>2.8949999999999996</v>
      </c>
      <c r="T73" s="304">
        <f t="shared" ca="1" si="30"/>
        <v>28.399949999999997</v>
      </c>
      <c r="U73" s="311">
        <f t="shared" ca="1" si="31"/>
        <v>0</v>
      </c>
      <c r="V73" s="306">
        <f t="shared" ca="1" si="32"/>
        <v>1.1453312243542424</v>
      </c>
      <c r="W73" s="304">
        <f t="shared" ca="1" si="33"/>
        <v>43.90803273937334</v>
      </c>
      <c r="Y73" s="314" t="str">
        <f t="shared" ca="1" si="51"/>
        <v/>
      </c>
      <c r="Z73" s="315" t="str">
        <f t="shared" ca="1" si="52"/>
        <v/>
      </c>
      <c r="AA73" s="316" t="str">
        <f t="shared" ca="1" si="53"/>
        <v/>
      </c>
      <c r="AC73" s="310" t="e">
        <f t="shared" ca="1" si="54"/>
        <v>#N/A</v>
      </c>
      <c r="AD73" s="323" t="e">
        <f t="shared" ca="1" si="55"/>
        <v>#N/A</v>
      </c>
      <c r="AE73" s="324">
        <f t="shared" ca="1" si="34"/>
        <v>672.2163959803737</v>
      </c>
      <c r="AG73" s="306">
        <f t="shared" ca="1" si="56"/>
        <v>-24.69054805236015</v>
      </c>
      <c r="AH73" s="304">
        <f t="shared" ca="1" si="57"/>
        <v>-15.223651231232877</v>
      </c>
    </row>
    <row r="74" spans="1:34" x14ac:dyDescent="0.2">
      <c r="A74" s="347">
        <f t="shared" ca="1" si="35"/>
        <v>0.01</v>
      </c>
      <c r="B74" s="304">
        <f t="shared" ca="1" si="36"/>
        <v>3.8999999999999853</v>
      </c>
      <c r="D74" s="306">
        <f t="shared" ca="1" si="37"/>
        <v>-3.9788513032750665</v>
      </c>
      <c r="E74" s="307">
        <f t="shared" ca="1" si="38"/>
        <v>-24.445644914847627</v>
      </c>
      <c r="F74" s="304">
        <f t="shared" ca="1" si="39"/>
        <v>24.767333586730512</v>
      </c>
      <c r="G74" s="306">
        <f t="shared" ca="1" si="40"/>
        <v>35.855074676708867</v>
      </c>
      <c r="H74" s="307">
        <f t="shared" ca="1" si="41"/>
        <v>131.78974937293697</v>
      </c>
      <c r="I74" s="304">
        <f t="shared" ca="1" si="42"/>
        <v>136.58010257667078</v>
      </c>
      <c r="J74" s="306">
        <f t="shared" ca="1" si="43"/>
        <v>159.39189429404863</v>
      </c>
      <c r="K74" s="307">
        <f t="shared" ca="1" si="44"/>
        <v>673.53551575634879</v>
      </c>
      <c r="L74" s="304">
        <f t="shared" ca="1" si="29"/>
        <v>692.13861830692258</v>
      </c>
      <c r="M74" s="306">
        <f t="shared" ca="1" si="45"/>
        <v>1.3051629483941734</v>
      </c>
      <c r="N74" s="304">
        <f t="shared" ca="1" si="46"/>
        <v>74.780328519836999</v>
      </c>
      <c r="P74" s="310">
        <f t="shared" ca="1" si="47"/>
        <v>3</v>
      </c>
      <c r="Q74" s="304">
        <f t="shared" ca="1" si="48"/>
        <v>0</v>
      </c>
      <c r="R74" s="306">
        <f t="shared" ca="1" si="49"/>
        <v>0</v>
      </c>
      <c r="S74" s="307">
        <f t="shared" ca="1" si="50"/>
        <v>2.8949999999999996</v>
      </c>
      <c r="T74" s="304">
        <f t="shared" ca="1" si="30"/>
        <v>28.399949999999997</v>
      </c>
      <c r="U74" s="311">
        <f t="shared" ca="1" si="31"/>
        <v>0</v>
      </c>
      <c r="V74" s="306">
        <f t="shared" ca="1" si="32"/>
        <v>1.1451799802290525</v>
      </c>
      <c r="W74" s="304">
        <f t="shared" ca="1" si="33"/>
        <v>43.744301451063059</v>
      </c>
      <c r="Y74" s="314" t="str">
        <f t="shared" ca="1" si="51"/>
        <v/>
      </c>
      <c r="Z74" s="315" t="str">
        <f t="shared" ca="1" si="52"/>
        <v/>
      </c>
      <c r="AA74" s="316" t="str">
        <f t="shared" ca="1" si="53"/>
        <v/>
      </c>
      <c r="AC74" s="310" t="e">
        <f t="shared" ca="1" si="54"/>
        <v>#N/A</v>
      </c>
      <c r="AD74" s="323" t="e">
        <f t="shared" ca="1" si="55"/>
        <v>#N/A</v>
      </c>
      <c r="AE74" s="324">
        <f t="shared" ca="1" si="34"/>
        <v>673.53551575634879</v>
      </c>
      <c r="AG74" s="306">
        <f t="shared" ca="1" si="56"/>
        <v>-24.633263957536087</v>
      </c>
      <c r="AH74" s="304">
        <f t="shared" ca="1" si="57"/>
        <v>-15.166850687175595</v>
      </c>
    </row>
    <row r="75" spans="1:34" x14ac:dyDescent="0.2">
      <c r="A75" s="347">
        <f t="shared" ca="1" si="35"/>
        <v>0.01</v>
      </c>
      <c r="B75" s="304">
        <f t="shared" ca="1" si="36"/>
        <v>3.909999999999985</v>
      </c>
      <c r="D75" s="306">
        <f t="shared" ca="1" si="37"/>
        <v>-3.9667617281903342</v>
      </c>
      <c r="E75" s="307">
        <f t="shared" ca="1" si="38"/>
        <v>-24.390321996092631</v>
      </c>
      <c r="F75" s="304">
        <f t="shared" ca="1" si="39"/>
        <v>24.710787233135967</v>
      </c>
      <c r="G75" s="306">
        <f t="shared" ca="1" si="40"/>
        <v>35.815407059426967</v>
      </c>
      <c r="H75" s="307">
        <f t="shared" ca="1" si="41"/>
        <v>131.54584615297605</v>
      </c>
      <c r="I75" s="304">
        <f t="shared" ca="1" si="42"/>
        <v>136.33434278616264</v>
      </c>
      <c r="J75" s="306">
        <f t="shared" ca="1" si="43"/>
        <v>159.7502467027293</v>
      </c>
      <c r="K75" s="307">
        <f t="shared" ca="1" si="44"/>
        <v>674.85219373397831</v>
      </c>
      <c r="L75" s="304">
        <f t="shared" ca="1" si="29"/>
        <v>693.50243309533232</v>
      </c>
      <c r="M75" s="306">
        <f t="shared" ca="1" si="45"/>
        <v>1.3049740505776841</v>
      </c>
      <c r="N75" s="304">
        <f t="shared" ca="1" si="46"/>
        <v>74.769505472192932</v>
      </c>
      <c r="P75" s="310">
        <f t="shared" ca="1" si="47"/>
        <v>3</v>
      </c>
      <c r="Q75" s="304">
        <f t="shared" ca="1" si="48"/>
        <v>0</v>
      </c>
      <c r="R75" s="306">
        <f t="shared" ca="1" si="49"/>
        <v>0</v>
      </c>
      <c r="S75" s="307">
        <f t="shared" ca="1" si="50"/>
        <v>2.8949999999999996</v>
      </c>
      <c r="T75" s="304">
        <f t="shared" ca="1" si="30"/>
        <v>28.399949999999997</v>
      </c>
      <c r="U75" s="311">
        <f t="shared" ca="1" si="31"/>
        <v>0</v>
      </c>
      <c r="V75" s="306">
        <f t="shared" ca="1" si="32"/>
        <v>1.145029035315215</v>
      </c>
      <c r="W75" s="304">
        <f t="shared" ca="1" si="33"/>
        <v>43.581272503250055</v>
      </c>
      <c r="Y75" s="314" t="str">
        <f t="shared" ca="1" si="51"/>
        <v/>
      </c>
      <c r="Z75" s="315" t="str">
        <f t="shared" ca="1" si="52"/>
        <v/>
      </c>
      <c r="AA75" s="316" t="str">
        <f t="shared" ca="1" si="53"/>
        <v/>
      </c>
      <c r="AC75" s="310" t="e">
        <f t="shared" ca="1" si="54"/>
        <v>#N/A</v>
      </c>
      <c r="AD75" s="323" t="e">
        <f t="shared" ca="1" si="55"/>
        <v>#N/A</v>
      </c>
      <c r="AE75" s="324">
        <f t="shared" ca="1" si="34"/>
        <v>674.85219373397831</v>
      </c>
      <c r="AG75" s="306">
        <f t="shared" ca="1" si="56"/>
        <v>-24.576222287539849</v>
      </c>
      <c r="AH75" s="304">
        <f t="shared" ca="1" si="57"/>
        <v>-15.110294110902613</v>
      </c>
    </row>
    <row r="76" spans="1:34" x14ac:dyDescent="0.2">
      <c r="A76" s="347">
        <f t="shared" ca="1" si="35"/>
        <v>0.01</v>
      </c>
      <c r="B76" s="304">
        <f t="shared" ca="1" si="36"/>
        <v>3.9199999999999848</v>
      </c>
      <c r="D76" s="306">
        <f t="shared" ca="1" si="37"/>
        <v>-3.9547220130656004</v>
      </c>
      <c r="E76" s="307">
        <f t="shared" ca="1" si="38"/>
        <v>-24.335236377889672</v>
      </c>
      <c r="F76" s="304">
        <f t="shared" ca="1" si="39"/>
        <v>24.654483482084764</v>
      </c>
      <c r="G76" s="306">
        <f t="shared" ca="1" si="40"/>
        <v>35.775859839296309</v>
      </c>
      <c r="H76" s="307">
        <f t="shared" ca="1" si="41"/>
        <v>131.30249378919714</v>
      </c>
      <c r="I76" s="304">
        <f t="shared" ca="1" si="42"/>
        <v>136.08915100956111</v>
      </c>
      <c r="J76" s="306">
        <f t="shared" ca="1" si="43"/>
        <v>160.10820303722292</v>
      </c>
      <c r="K76" s="307">
        <f t="shared" ca="1" si="44"/>
        <v>676.16643543368923</v>
      </c>
      <c r="L76" s="304">
        <f t="shared" ca="1" si="29"/>
        <v>694.86378887297758</v>
      </c>
      <c r="M76" s="306">
        <f t="shared" ca="1" si="45"/>
        <v>1.3047846810361259</v>
      </c>
      <c r="N76" s="304">
        <f t="shared" ca="1" si="46"/>
        <v>74.758655396693314</v>
      </c>
      <c r="P76" s="310">
        <f t="shared" ca="1" si="47"/>
        <v>3</v>
      </c>
      <c r="Q76" s="304">
        <f t="shared" ca="1" si="48"/>
        <v>0</v>
      </c>
      <c r="R76" s="306">
        <f t="shared" ca="1" si="49"/>
        <v>0</v>
      </c>
      <c r="S76" s="307">
        <f t="shared" ca="1" si="50"/>
        <v>2.8949999999999996</v>
      </c>
      <c r="T76" s="304">
        <f t="shared" ca="1" si="30"/>
        <v>28.399949999999997</v>
      </c>
      <c r="U76" s="311">
        <f t="shared" ca="1" si="31"/>
        <v>0</v>
      </c>
      <c r="V76" s="306">
        <f t="shared" ca="1" si="32"/>
        <v>1.1448783888693441</v>
      </c>
      <c r="W76" s="304">
        <f t="shared" ca="1" si="33"/>
        <v>43.418941977613798</v>
      </c>
      <c r="Y76" s="314" t="str">
        <f t="shared" ca="1" si="51"/>
        <v/>
      </c>
      <c r="Z76" s="315" t="str">
        <f t="shared" ca="1" si="52"/>
        <v/>
      </c>
      <c r="AA76" s="316" t="str">
        <f t="shared" ca="1" si="53"/>
        <v/>
      </c>
      <c r="AC76" s="310" t="e">
        <f t="shared" ca="1" si="54"/>
        <v>#N/A</v>
      </c>
      <c r="AD76" s="323" t="e">
        <f t="shared" ca="1" si="55"/>
        <v>#N/A</v>
      </c>
      <c r="AE76" s="324">
        <f t="shared" ca="1" si="34"/>
        <v>676.16643543368923</v>
      </c>
      <c r="AG76" s="306">
        <f t="shared" ca="1" si="56"/>
        <v>-24.519421673599663</v>
      </c>
      <c r="AH76" s="304">
        <f t="shared" ca="1" si="57"/>
        <v>-15.053980139291903</v>
      </c>
    </row>
    <row r="77" spans="1:34" x14ac:dyDescent="0.2">
      <c r="A77" s="347">
        <f t="shared" ca="1" si="35"/>
        <v>0.01</v>
      </c>
      <c r="B77" s="304">
        <f t="shared" ca="1" si="36"/>
        <v>3.9299999999999846</v>
      </c>
      <c r="D77" s="306">
        <f t="shared" ca="1" si="37"/>
        <v>-3.9427318762709813</v>
      </c>
      <c r="E77" s="307">
        <f t="shared" ca="1" si="38"/>
        <v>-24.280386736251337</v>
      </c>
      <c r="F77" s="304">
        <f t="shared" ca="1" si="39"/>
        <v>24.598420980016037</v>
      </c>
      <c r="G77" s="306">
        <f t="shared" ca="1" si="40"/>
        <v>35.736432520533597</v>
      </c>
      <c r="H77" s="307">
        <f t="shared" ca="1" si="41"/>
        <v>131.05968992183463</v>
      </c>
      <c r="I77" s="304">
        <f t="shared" ca="1" si="42"/>
        <v>135.84452484992573</v>
      </c>
      <c r="J77" s="306">
        <f t="shared" ca="1" si="43"/>
        <v>160.46576449902207</v>
      </c>
      <c r="K77" s="307">
        <f t="shared" ca="1" si="44"/>
        <v>677.47824635224435</v>
      </c>
      <c r="L77" s="304">
        <f t="shared" ca="1" si="29"/>
        <v>696.22269128258665</v>
      </c>
      <c r="M77" s="306">
        <f t="shared" ca="1" si="45"/>
        <v>1.3045948385351627</v>
      </c>
      <c r="N77" s="304">
        <f t="shared" ca="1" si="46"/>
        <v>74.747778222615921</v>
      </c>
      <c r="P77" s="310">
        <f t="shared" ca="1" si="47"/>
        <v>3</v>
      </c>
      <c r="Q77" s="304">
        <f t="shared" ca="1" si="48"/>
        <v>0</v>
      </c>
      <c r="R77" s="306">
        <f t="shared" ca="1" si="49"/>
        <v>0</v>
      </c>
      <c r="S77" s="307">
        <f t="shared" ca="1" si="50"/>
        <v>2.8949999999999996</v>
      </c>
      <c r="T77" s="304">
        <f t="shared" ca="1" si="30"/>
        <v>28.399949999999997</v>
      </c>
      <c r="U77" s="311">
        <f t="shared" ca="1" si="31"/>
        <v>0</v>
      </c>
      <c r="V77" s="306">
        <f t="shared" ca="1" si="32"/>
        <v>1.1447280401513267</v>
      </c>
      <c r="W77" s="304">
        <f t="shared" ca="1" si="33"/>
        <v>43.257305983514634</v>
      </c>
      <c r="Y77" s="314" t="str">
        <f t="shared" ca="1" si="51"/>
        <v/>
      </c>
      <c r="Z77" s="315" t="str">
        <f t="shared" ca="1" si="52"/>
        <v/>
      </c>
      <c r="AA77" s="316" t="str">
        <f t="shared" ca="1" si="53"/>
        <v/>
      </c>
      <c r="AC77" s="310" t="e">
        <f t="shared" ca="1" si="54"/>
        <v>#N/A</v>
      </c>
      <c r="AD77" s="323" t="e">
        <f t="shared" ca="1" si="55"/>
        <v>#N/A</v>
      </c>
      <c r="AE77" s="324">
        <f t="shared" ca="1" si="34"/>
        <v>677.47824635224435</v>
      </c>
      <c r="AG77" s="306">
        <f t="shared" ca="1" si="56"/>
        <v>-24.46286075655987</v>
      </c>
      <c r="AH77" s="304">
        <f t="shared" ca="1" si="57"/>
        <v>-14.997907418864871</v>
      </c>
    </row>
    <row r="78" spans="1:34" x14ac:dyDescent="0.2">
      <c r="A78" s="347">
        <f t="shared" ca="1" si="35"/>
        <v>0.01</v>
      </c>
      <c r="B78" s="304">
        <f t="shared" ca="1" si="36"/>
        <v>3.9399999999999844</v>
      </c>
      <c r="D78" s="306">
        <f t="shared" ca="1" si="37"/>
        <v>-3.9307910381625568</v>
      </c>
      <c r="E78" s="307">
        <f t="shared" ca="1" si="38"/>
        <v>-24.225771756542947</v>
      </c>
      <c r="F78" s="304">
        <f t="shared" ca="1" si="39"/>
        <v>24.542598382930301</v>
      </c>
      <c r="G78" s="306">
        <f t="shared" ca="1" si="40"/>
        <v>35.697124610151974</v>
      </c>
      <c r="H78" s="307">
        <f t="shared" ca="1" si="41"/>
        <v>130.81743220426921</v>
      </c>
      <c r="I78" s="304">
        <f t="shared" ca="1" si="42"/>
        <v>135.60046192381239</v>
      </c>
      <c r="J78" s="306">
        <f t="shared" ca="1" si="43"/>
        <v>160.82293228467549</v>
      </c>
      <c r="K78" s="307">
        <f t="shared" ca="1" si="44"/>
        <v>678.78763196287491</v>
      </c>
      <c r="L78" s="304">
        <f t="shared" ca="1" si="29"/>
        <v>697.57914594288775</v>
      </c>
      <c r="M78" s="306">
        <f t="shared" ca="1" si="45"/>
        <v>1.3044045218355458</v>
      </c>
      <c r="N78" s="304">
        <f t="shared" ca="1" si="46"/>
        <v>74.736873878957013</v>
      </c>
      <c r="P78" s="310">
        <f t="shared" ca="1" si="47"/>
        <v>3</v>
      </c>
      <c r="Q78" s="304">
        <f t="shared" ca="1" si="48"/>
        <v>0</v>
      </c>
      <c r="R78" s="306">
        <f t="shared" ca="1" si="49"/>
        <v>0</v>
      </c>
      <c r="S78" s="307">
        <f t="shared" ca="1" si="50"/>
        <v>2.8949999999999996</v>
      </c>
      <c r="T78" s="304">
        <f t="shared" ca="1" si="30"/>
        <v>28.399949999999997</v>
      </c>
      <c r="U78" s="311">
        <f t="shared" ca="1" si="31"/>
        <v>0</v>
      </c>
      <c r="V78" s="306">
        <f t="shared" ca="1" si="32"/>
        <v>1.1445779884243059</v>
      </c>
      <c r="W78" s="304">
        <f t="shared" ca="1" si="33"/>
        <v>43.096360657759298</v>
      </c>
      <c r="Y78" s="314" t="str">
        <f t="shared" ca="1" si="51"/>
        <v/>
      </c>
      <c r="Z78" s="315" t="str">
        <f t="shared" ca="1" si="52"/>
        <v/>
      </c>
      <c r="AA78" s="316" t="str">
        <f t="shared" ca="1" si="53"/>
        <v/>
      </c>
      <c r="AC78" s="310" t="e">
        <f t="shared" ca="1" si="54"/>
        <v>#N/A</v>
      </c>
      <c r="AD78" s="323" t="e">
        <f t="shared" ca="1" si="55"/>
        <v>#N/A</v>
      </c>
      <c r="AE78" s="324">
        <f t="shared" ca="1" si="34"/>
        <v>678.78763196287491</v>
      </c>
      <c r="AG78" s="306">
        <f t="shared" ca="1" si="56"/>
        <v>-24.406538186798954</v>
      </c>
      <c r="AH78" s="304">
        <f t="shared" ca="1" si="57"/>
        <v>-14.942074605704539</v>
      </c>
    </row>
    <row r="79" spans="1:34" x14ac:dyDescent="0.2">
      <c r="A79" s="347">
        <f t="shared" ca="1" si="35"/>
        <v>0.01</v>
      </c>
      <c r="B79" s="304">
        <f t="shared" ca="1" si="36"/>
        <v>3.9499999999999842</v>
      </c>
      <c r="D79" s="306">
        <f t="shared" ca="1" si="37"/>
        <v>-3.918899221065542</v>
      </c>
      <c r="E79" s="307">
        <f t="shared" ca="1" si="38"/>
        <v>-24.1713901334033</v>
      </c>
      <c r="F79" s="304">
        <f t="shared" ca="1" si="39"/>
        <v>24.487014356308418</v>
      </c>
      <c r="G79" s="306">
        <f t="shared" ca="1" si="40"/>
        <v>35.65793561794132</v>
      </c>
      <c r="H79" s="307">
        <f t="shared" ca="1" si="41"/>
        <v>130.57571830293517</v>
      </c>
      <c r="I79" s="304">
        <f t="shared" ca="1" si="42"/>
        <v>135.35695986117864</v>
      </c>
      <c r="J79" s="306">
        <f t="shared" ca="1" si="43"/>
        <v>161.17970758581595</v>
      </c>
      <c r="K79" s="307">
        <f t="shared" ca="1" si="44"/>
        <v>680.09459771541094</v>
      </c>
      <c r="L79" s="304">
        <f t="shared" ca="1" si="29"/>
        <v>698.93315844874303</v>
      </c>
      <c r="M79" s="306">
        <f t="shared" ca="1" si="45"/>
        <v>1.3042137296930918</v>
      </c>
      <c r="N79" s="304">
        <f t="shared" ca="1" si="46"/>
        <v>74.725942294430141</v>
      </c>
      <c r="P79" s="310">
        <f t="shared" ca="1" si="47"/>
        <v>3</v>
      </c>
      <c r="Q79" s="304">
        <f t="shared" ca="1" si="48"/>
        <v>0</v>
      </c>
      <c r="R79" s="306">
        <f t="shared" ca="1" si="49"/>
        <v>0</v>
      </c>
      <c r="S79" s="307">
        <f t="shared" ca="1" si="50"/>
        <v>2.8949999999999996</v>
      </c>
      <c r="T79" s="304">
        <f t="shared" ca="1" si="30"/>
        <v>28.399949999999997</v>
      </c>
      <c r="U79" s="311">
        <f t="shared" ca="1" si="31"/>
        <v>0</v>
      </c>
      <c r="V79" s="306">
        <f t="shared" ca="1" si="32"/>
        <v>1.1444282329546582</v>
      </c>
      <c r="W79" s="304">
        <f t="shared" ca="1" si="33"/>
        <v>42.936102164368364</v>
      </c>
      <c r="Y79" s="314" t="str">
        <f t="shared" ca="1" si="51"/>
        <v/>
      </c>
      <c r="Z79" s="315" t="str">
        <f t="shared" ca="1" si="52"/>
        <v/>
      </c>
      <c r="AA79" s="316" t="str">
        <f t="shared" ca="1" si="53"/>
        <v/>
      </c>
      <c r="AC79" s="310" t="e">
        <f t="shared" ca="1" si="54"/>
        <v>#N/A</v>
      </c>
      <c r="AD79" s="323" t="e">
        <f t="shared" ca="1" si="55"/>
        <v>#N/A</v>
      </c>
      <c r="AE79" s="324">
        <f t="shared" ca="1" si="34"/>
        <v>680.09459771541094</v>
      </c>
      <c r="AG79" s="306">
        <f t="shared" ca="1" si="56"/>
        <v>-24.350452624148399</v>
      </c>
      <c r="AH79" s="304">
        <f t="shared" ca="1" si="57"/>
        <v>-14.886480365374544</v>
      </c>
    </row>
    <row r="80" spans="1:34" x14ac:dyDescent="0.2">
      <c r="A80" s="347">
        <f t="shared" ca="1" si="35"/>
        <v>0.01</v>
      </c>
      <c r="B80" s="304">
        <f t="shared" ca="1" si="36"/>
        <v>3.959999999999984</v>
      </c>
      <c r="D80" s="306">
        <f t="shared" ca="1" si="37"/>
        <v>-3.9070561492575924</v>
      </c>
      <c r="E80" s="307">
        <f t="shared" ca="1" si="38"/>
        <v>-24.117240570666109</v>
      </c>
      <c r="F80" s="304">
        <f t="shared" ca="1" si="39"/>
        <v>24.43166757503128</v>
      </c>
      <c r="G80" s="306">
        <f t="shared" ca="1" si="40"/>
        <v>35.61886505644874</v>
      </c>
      <c r="H80" s="307">
        <f t="shared" ca="1" si="41"/>
        <v>130.33454589722851</v>
      </c>
      <c r="I80" s="304">
        <f t="shared" ca="1" si="42"/>
        <v>135.11401630529036</v>
      </c>
      <c r="J80" s="306">
        <f t="shared" ca="1" si="43"/>
        <v>161.53609158918789</v>
      </c>
      <c r="K80" s="307">
        <f t="shared" ca="1" si="44"/>
        <v>681.39914903641181</v>
      </c>
      <c r="L80" s="304">
        <f t="shared" ca="1" si="29"/>
        <v>700.28473437128173</v>
      </c>
      <c r="M80" s="306">
        <f t="shared" ca="1" si="45"/>
        <v>1.3040224608586597</v>
      </c>
      <c r="N80" s="304">
        <f t="shared" ca="1" si="46"/>
        <v>74.714983397464792</v>
      </c>
      <c r="P80" s="310">
        <f t="shared" ca="1" si="47"/>
        <v>3</v>
      </c>
      <c r="Q80" s="304">
        <f t="shared" ca="1" si="48"/>
        <v>0</v>
      </c>
      <c r="R80" s="306">
        <f t="shared" ca="1" si="49"/>
        <v>0</v>
      </c>
      <c r="S80" s="307">
        <f t="shared" ca="1" si="50"/>
        <v>2.8949999999999996</v>
      </c>
      <c r="T80" s="304">
        <f t="shared" ca="1" si="30"/>
        <v>28.399949999999997</v>
      </c>
      <c r="U80" s="311">
        <f t="shared" ca="1" si="31"/>
        <v>0</v>
      </c>
      <c r="V80" s="306">
        <f t="shared" ca="1" si="32"/>
        <v>1.1442787730119801</v>
      </c>
      <c r="W80" s="304">
        <f t="shared" ca="1" si="33"/>
        <v>42.776526694346778</v>
      </c>
      <c r="Y80" s="314" t="str">
        <f t="shared" ca="1" si="51"/>
        <v/>
      </c>
      <c r="Z80" s="315" t="str">
        <f t="shared" ca="1" si="52"/>
        <v/>
      </c>
      <c r="AA80" s="316" t="str">
        <f t="shared" ca="1" si="53"/>
        <v/>
      </c>
      <c r="AC80" s="310" t="e">
        <f t="shared" ca="1" si="54"/>
        <v>#N/A</v>
      </c>
      <c r="AD80" s="323" t="e">
        <f t="shared" ca="1" si="55"/>
        <v>#N/A</v>
      </c>
      <c r="AE80" s="324">
        <f t="shared" ca="1" si="34"/>
        <v>681.39914903641181</v>
      </c>
      <c r="AG80" s="306">
        <f t="shared" ca="1" si="56"/>
        <v>-24.294602737812195</v>
      </c>
      <c r="AH80" s="304">
        <f t="shared" ca="1" si="57"/>
        <v>-14.831123372838816</v>
      </c>
    </row>
    <row r="81" spans="1:34" x14ac:dyDescent="0.2">
      <c r="A81" s="347">
        <f t="shared" ca="1" si="35"/>
        <v>0.01</v>
      </c>
      <c r="B81" s="304">
        <f t="shared" ca="1" si="36"/>
        <v>3.9699999999999838</v>
      </c>
      <c r="D81" s="306">
        <f t="shared" ca="1" si="37"/>
        <v>-3.8952615489523601</v>
      </c>
      <c r="E81" s="307">
        <f t="shared" ca="1" si="38"/>
        <v>-24.063321781282447</v>
      </c>
      <c r="F81" s="304">
        <f t="shared" ca="1" si="39"/>
        <v>24.376556723300542</v>
      </c>
      <c r="G81" s="306">
        <f t="shared" ca="1" si="40"/>
        <v>35.57991244095922</v>
      </c>
      <c r="H81" s="307">
        <f t="shared" ca="1" si="41"/>
        <v>130.09391267941569</v>
      </c>
      <c r="I81" s="304">
        <f t="shared" ca="1" si="42"/>
        <v>134.87162891262847</v>
      </c>
      <c r="J81" s="306">
        <f t="shared" ca="1" si="43"/>
        <v>161.89208547667494</v>
      </c>
      <c r="K81" s="307">
        <f t="shared" ca="1" si="44"/>
        <v>682.70129132929503</v>
      </c>
      <c r="L81" s="304">
        <f t="shared" ca="1" si="29"/>
        <v>701.63387925803158</v>
      </c>
      <c r="M81" s="306">
        <f t="shared" ca="1" si="45"/>
        <v>1.3038307140781289</v>
      </c>
      <c r="N81" s="304">
        <f t="shared" ca="1" si="46"/>
        <v>74.703997116205159</v>
      </c>
      <c r="P81" s="310">
        <f t="shared" ca="1" si="47"/>
        <v>3</v>
      </c>
      <c r="Q81" s="304">
        <f t="shared" ca="1" si="48"/>
        <v>0</v>
      </c>
      <c r="R81" s="306">
        <f t="shared" ca="1" si="49"/>
        <v>0</v>
      </c>
      <c r="S81" s="307">
        <f t="shared" ca="1" si="50"/>
        <v>2.8949999999999996</v>
      </c>
      <c r="T81" s="304">
        <f t="shared" ca="1" si="30"/>
        <v>28.399949999999997</v>
      </c>
      <c r="U81" s="311">
        <f t="shared" ca="1" si="31"/>
        <v>0</v>
      </c>
      <c r="V81" s="306">
        <f t="shared" ca="1" si="32"/>
        <v>1.1441296078690661</v>
      </c>
      <c r="W81" s="304">
        <f t="shared" ca="1" si="33"/>
        <v>42.617630465455818</v>
      </c>
      <c r="Y81" s="314" t="str">
        <f t="shared" ca="1" si="51"/>
        <v/>
      </c>
      <c r="Z81" s="315" t="str">
        <f t="shared" ca="1" si="52"/>
        <v/>
      </c>
      <c r="AA81" s="316" t="str">
        <f t="shared" ca="1" si="53"/>
        <v/>
      </c>
      <c r="AC81" s="310" t="e">
        <f t="shared" ca="1" si="54"/>
        <v>#N/A</v>
      </c>
      <c r="AD81" s="323" t="e">
        <f t="shared" ca="1" si="55"/>
        <v>#N/A</v>
      </c>
      <c r="AE81" s="324">
        <f t="shared" ca="1" si="34"/>
        <v>682.70129132929503</v>
      </c>
      <c r="AG81" s="306">
        <f t="shared" ca="1" si="56"/>
        <v>-24.238987206287419</v>
      </c>
      <c r="AH81" s="304">
        <f t="shared" ca="1" si="57"/>
        <v>-14.776002312382309</v>
      </c>
    </row>
    <row r="82" spans="1:34" x14ac:dyDescent="0.2">
      <c r="A82" s="347">
        <f t="shared" ca="1" si="35"/>
        <v>0.01</v>
      </c>
      <c r="B82" s="304">
        <f t="shared" ca="1" si="36"/>
        <v>3.9799999999999836</v>
      </c>
      <c r="D82" s="306">
        <f t="shared" ca="1" si="37"/>
        <v>-3.8835151482831161</v>
      </c>
      <c r="E82" s="307">
        <f t="shared" ca="1" si="38"/>
        <v>-24.009632487243721</v>
      </c>
      <c r="F82" s="304">
        <f t="shared" ca="1" si="39"/>
        <v>24.32168049455986</v>
      </c>
      <c r="G82" s="306">
        <f t="shared" ca="1" si="40"/>
        <v>35.541077289476391</v>
      </c>
      <c r="H82" s="307">
        <f t="shared" ca="1" si="41"/>
        <v>129.85381635454326</v>
      </c>
      <c r="I82" s="304">
        <f t="shared" ca="1" si="42"/>
        <v>134.62979535279692</v>
      </c>
      <c r="J82" s="306">
        <f t="shared" ca="1" si="43"/>
        <v>162.24769042532711</v>
      </c>
      <c r="K82" s="307">
        <f t="shared" ca="1" si="44"/>
        <v>684.00102997446481</v>
      </c>
      <c r="L82" s="304">
        <f t="shared" ca="1" si="29"/>
        <v>702.98059863305014</v>
      </c>
      <c r="M82" s="306">
        <f t="shared" ca="1" si="45"/>
        <v>1.3036384880923779</v>
      </c>
      <c r="N82" s="304">
        <f t="shared" ca="1" si="46"/>
        <v>74.692983378508885</v>
      </c>
      <c r="P82" s="310">
        <f t="shared" ca="1" si="47"/>
        <v>3</v>
      </c>
      <c r="Q82" s="304">
        <f t="shared" ca="1" si="48"/>
        <v>0</v>
      </c>
      <c r="R82" s="306">
        <f t="shared" ca="1" si="49"/>
        <v>0</v>
      </c>
      <c r="S82" s="307">
        <f t="shared" ca="1" si="50"/>
        <v>2.8949999999999996</v>
      </c>
      <c r="T82" s="304">
        <f t="shared" ca="1" si="30"/>
        <v>28.399949999999997</v>
      </c>
      <c r="U82" s="311">
        <f t="shared" ca="1" si="31"/>
        <v>0</v>
      </c>
      <c r="V82" s="306">
        <f t="shared" ca="1" si="32"/>
        <v>1.1439807368018919</v>
      </c>
      <c r="W82" s="304">
        <f t="shared" ca="1" si="33"/>
        <v>42.459409721987754</v>
      </c>
      <c r="Y82" s="314" t="str">
        <f t="shared" ca="1" si="51"/>
        <v/>
      </c>
      <c r="Z82" s="315" t="str">
        <f t="shared" ca="1" si="52"/>
        <v/>
      </c>
      <c r="AA82" s="316" t="str">
        <f t="shared" ca="1" si="53"/>
        <v/>
      </c>
      <c r="AC82" s="310" t="e">
        <f t="shared" ca="1" si="54"/>
        <v>#N/A</v>
      </c>
      <c r="AD82" s="323" t="e">
        <f t="shared" ca="1" si="55"/>
        <v>#N/A</v>
      </c>
      <c r="AE82" s="324">
        <f t="shared" ca="1" si="34"/>
        <v>684.00102997446481</v>
      </c>
      <c r="AG82" s="306">
        <f t="shared" ca="1" si="56"/>
        <v>-24.183604717285334</v>
      </c>
      <c r="AH82" s="304">
        <f t="shared" ca="1" si="57"/>
        <v>-14.721115877532236</v>
      </c>
    </row>
    <row r="83" spans="1:34" x14ac:dyDescent="0.2">
      <c r="A83" s="347">
        <f t="shared" ca="1" si="35"/>
        <v>0.01</v>
      </c>
      <c r="B83" s="304">
        <f t="shared" ca="1" si="36"/>
        <v>3.9899999999999833</v>
      </c>
      <c r="D83" s="306">
        <f t="shared" ca="1" si="37"/>
        <v>-3.8718166772865632</v>
      </c>
      <c r="E83" s="307">
        <f t="shared" ca="1" si="38"/>
        <v>-23.956171419505516</v>
      </c>
      <c r="F83" s="304">
        <f t="shared" ca="1" si="39"/>
        <v>24.267037591417029</v>
      </c>
      <c r="G83" s="306">
        <f t="shared" ca="1" si="40"/>
        <v>35.502359122703524</v>
      </c>
      <c r="H83" s="307">
        <f t="shared" ca="1" si="41"/>
        <v>129.61425464034821</v>
      </c>
      <c r="I83" s="304">
        <f t="shared" ca="1" si="42"/>
        <v>134.38851330843138</v>
      </c>
      <c r="J83" s="306">
        <f t="shared" ca="1" si="43"/>
        <v>162.602907607388</v>
      </c>
      <c r="K83" s="307">
        <f t="shared" ca="1" si="44"/>
        <v>685.29837032943931</v>
      </c>
      <c r="L83" s="304">
        <f t="shared" ca="1" si="29"/>
        <v>704.32489799705513</v>
      </c>
      <c r="M83" s="306">
        <f t="shared" ca="1" si="45"/>
        <v>1.3034457816372595</v>
      </c>
      <c r="N83" s="304">
        <f t="shared" ca="1" si="46"/>
        <v>74.681942111945673</v>
      </c>
      <c r="P83" s="310">
        <f t="shared" ca="1" si="47"/>
        <v>3</v>
      </c>
      <c r="Q83" s="304">
        <f t="shared" ca="1" si="48"/>
        <v>0</v>
      </c>
      <c r="R83" s="306">
        <f t="shared" ca="1" si="49"/>
        <v>0</v>
      </c>
      <c r="S83" s="307">
        <f t="shared" ca="1" si="50"/>
        <v>2.8949999999999996</v>
      </c>
      <c r="T83" s="304">
        <f t="shared" ca="1" si="30"/>
        <v>28.399949999999997</v>
      </c>
      <c r="U83" s="311">
        <f t="shared" ca="1" si="31"/>
        <v>0</v>
      </c>
      <c r="V83" s="306">
        <f t="shared" ca="1" si="32"/>
        <v>1.1438321590895968</v>
      </c>
      <c r="W83" s="304">
        <f t="shared" ca="1" si="33"/>
        <v>42.30186073454275</v>
      </c>
      <c r="Y83" s="314" t="str">
        <f t="shared" ca="1" si="51"/>
        <v/>
      </c>
      <c r="Z83" s="315" t="str">
        <f t="shared" ca="1" si="52"/>
        <v/>
      </c>
      <c r="AA83" s="316" t="str">
        <f t="shared" ca="1" si="53"/>
        <v/>
      </c>
      <c r="AC83" s="310" t="e">
        <f t="shared" ca="1" si="54"/>
        <v>#N/A</v>
      </c>
      <c r="AD83" s="323" t="e">
        <f t="shared" ca="1" si="55"/>
        <v>#N/A</v>
      </c>
      <c r="AE83" s="324">
        <f t="shared" ca="1" si="34"/>
        <v>685.29837032943931</v>
      </c>
      <c r="AG83" s="306">
        <f t="shared" ca="1" si="56"/>
        <v>-24.128453967653357</v>
      </c>
      <c r="AH83" s="304">
        <f t="shared" ca="1" si="57"/>
        <v>-14.666462770980228</v>
      </c>
    </row>
    <row r="84" spans="1:34" x14ac:dyDescent="0.2">
      <c r="A84" s="347">
        <f t="shared" ca="1" si="35"/>
        <v>0.01</v>
      </c>
      <c r="B84" s="304">
        <f t="shared" ca="1" si="36"/>
        <v>3.9999999999999831</v>
      </c>
      <c r="D84" s="306">
        <f t="shared" ca="1" si="37"/>
        <v>-3.8601658678868698</v>
      </c>
      <c r="E84" s="307">
        <f t="shared" ca="1" si="38"/>
        <v>-23.902937317912205</v>
      </c>
      <c r="F84" s="304">
        <f t="shared" ca="1" si="39"/>
        <v>24.212626725566945</v>
      </c>
      <c r="G84" s="306">
        <f t="shared" ca="1" si="40"/>
        <v>35.463757464024653</v>
      </c>
      <c r="H84" s="307">
        <f t="shared" ca="1" si="41"/>
        <v>129.37522526716907</v>
      </c>
      <c r="I84" s="304">
        <f t="shared" ca="1" si="42"/>
        <v>134.14778047510853</v>
      </c>
      <c r="J84" s="306">
        <f t="shared" ca="1" si="43"/>
        <v>162.95773819032163</v>
      </c>
      <c r="K84" s="307">
        <f t="shared" ca="1" si="44"/>
        <v>686.5933177289769</v>
      </c>
      <c r="L84" s="304">
        <f t="shared" ca="1" si="29"/>
        <v>705.66678282755322</v>
      </c>
      <c r="M84" s="306">
        <f t="shared" ca="1" si="45"/>
        <v>1.3032525934435806</v>
      </c>
      <c r="N84" s="304">
        <f t="shared" ca="1" si="46"/>
        <v>74.670873243796109</v>
      </c>
      <c r="P84" s="310">
        <f t="shared" ca="1" si="47"/>
        <v>3</v>
      </c>
      <c r="Q84" s="304">
        <f t="shared" ca="1" si="48"/>
        <v>0</v>
      </c>
      <c r="R84" s="306">
        <f t="shared" ca="1" si="49"/>
        <v>0</v>
      </c>
      <c r="S84" s="307">
        <f t="shared" ca="1" si="50"/>
        <v>2.8949999999999996</v>
      </c>
      <c r="T84" s="304">
        <f t="shared" ca="1" si="30"/>
        <v>28.399949999999997</v>
      </c>
      <c r="U84" s="311">
        <f t="shared" ca="1" si="31"/>
        <v>0</v>
      </c>
      <c r="V84" s="306">
        <f t="shared" ca="1" si="32"/>
        <v>1.1436838740144641</v>
      </c>
      <c r="W84" s="304">
        <f t="shared" ca="1" si="33"/>
        <v>42.144979799807651</v>
      </c>
      <c r="Y84" s="314" t="str">
        <f t="shared" ca="1" si="51"/>
        <v/>
      </c>
      <c r="Z84" s="315" t="str">
        <f t="shared" ca="1" si="52"/>
        <v/>
      </c>
      <c r="AA84" s="316" t="str">
        <f t="shared" ca="1" si="53"/>
        <v/>
      </c>
      <c r="AC84" s="310">
        <f t="shared" ca="1" si="54"/>
        <v>3.9999999999999831</v>
      </c>
      <c r="AD84" s="323">
        <f t="shared" ca="1" si="55"/>
        <v>162.95773819032163</v>
      </c>
      <c r="AE84" s="324">
        <f t="shared" ca="1" si="34"/>
        <v>686.5933177289769</v>
      </c>
      <c r="AG84" s="306">
        <f t="shared" ca="1" si="56"/>
        <v>-24.073533663297873</v>
      </c>
      <c r="AH84" s="304">
        <f t="shared" ca="1" si="57"/>
        <v>-14.61204170450527</v>
      </c>
    </row>
    <row r="85" spans="1:34" x14ac:dyDescent="0.2">
      <c r="A85" s="347">
        <f t="shared" ca="1" si="35"/>
        <v>0.01</v>
      </c>
      <c r="B85" s="304">
        <f t="shared" ca="1" si="36"/>
        <v>4.0099999999999829</v>
      </c>
      <c r="D85" s="306">
        <f t="shared" ca="1" si="37"/>
        <v>-3.8485624538797478</v>
      </c>
      <c r="E85" s="307">
        <f t="shared" ca="1" si="38"/>
        <v>-23.849928931122228</v>
      </c>
      <c r="F85" s="304">
        <f t="shared" ca="1" si="39"/>
        <v>24.158446617715182</v>
      </c>
      <c r="G85" s="306">
        <f t="shared" ca="1" si="40"/>
        <v>35.425271839485852</v>
      </c>
      <c r="H85" s="307">
        <f t="shared" ca="1" si="41"/>
        <v>129.13672597785785</v>
      </c>
      <c r="I85" s="304">
        <f t="shared" ca="1" si="42"/>
        <v>133.90759456125636</v>
      </c>
      <c r="J85" s="306">
        <f t="shared" ca="1" si="43"/>
        <v>163.31218333683918</v>
      </c>
      <c r="K85" s="307">
        <f t="shared" ca="1" si="44"/>
        <v>687.88587748520206</v>
      </c>
      <c r="L85" s="304">
        <f t="shared" ca="1" si="29"/>
        <v>707.00625857896887</v>
      </c>
      <c r="M85" s="306">
        <f t="shared" ca="1" si="45"/>
        <v>1.3030589222370772</v>
      </c>
      <c r="N85" s="304">
        <f t="shared" ca="1" si="46"/>
        <v>74.659776701050262</v>
      </c>
      <c r="P85" s="310">
        <f t="shared" ca="1" si="47"/>
        <v>3</v>
      </c>
      <c r="Q85" s="304">
        <f t="shared" ca="1" si="48"/>
        <v>0</v>
      </c>
      <c r="R85" s="306">
        <f t="shared" ca="1" si="49"/>
        <v>0</v>
      </c>
      <c r="S85" s="307">
        <f t="shared" ca="1" si="50"/>
        <v>2.8949999999999996</v>
      </c>
      <c r="T85" s="304">
        <f t="shared" ca="1" si="30"/>
        <v>28.399949999999997</v>
      </c>
      <c r="U85" s="311">
        <f t="shared" ca="1" si="31"/>
        <v>0</v>
      </c>
      <c r="V85" s="306">
        <f t="shared" ca="1" si="32"/>
        <v>1.1435358808619063</v>
      </c>
      <c r="W85" s="304">
        <f t="shared" ca="1" si="33"/>
        <v>41.988763240337356</v>
      </c>
      <c r="Y85" s="314" t="str">
        <f t="shared" ca="1" si="51"/>
        <v/>
      </c>
      <c r="Z85" s="315" t="str">
        <f t="shared" ca="1" si="52"/>
        <v/>
      </c>
      <c r="AA85" s="316" t="str">
        <f t="shared" ca="1" si="53"/>
        <v/>
      </c>
      <c r="AC85" s="310" t="e">
        <f t="shared" ca="1" si="54"/>
        <v>#N/A</v>
      </c>
      <c r="AD85" s="323" t="e">
        <f t="shared" ca="1" si="55"/>
        <v>#N/A</v>
      </c>
      <c r="AE85" s="324">
        <f t="shared" ca="1" si="34"/>
        <v>687.88587748520206</v>
      </c>
      <c r="AG85" s="306">
        <f t="shared" ca="1" si="56"/>
        <v>-24.018842519107636</v>
      </c>
      <c r="AH85" s="304">
        <f t="shared" ca="1" si="57"/>
        <v>-14.557851398897292</v>
      </c>
    </row>
    <row r="86" spans="1:34" x14ac:dyDescent="0.2">
      <c r="A86" s="347">
        <f t="shared" ca="1" si="35"/>
        <v>0.01</v>
      </c>
      <c r="B86" s="304">
        <f t="shared" ca="1" si="36"/>
        <v>4.0199999999999827</v>
      </c>
      <c r="D86" s="306">
        <f t="shared" ca="1" si="37"/>
        <v>-3.8370061709168053</v>
      </c>
      <c r="E86" s="307">
        <f t="shared" ca="1" si="38"/>
        <v>-23.797145016534181</v>
      </c>
      <c r="F86" s="304">
        <f t="shared" ca="1" si="39"/>
        <v>24.10449599750244</v>
      </c>
      <c r="G86" s="306">
        <f t="shared" ca="1" si="40"/>
        <v>35.386901777776686</v>
      </c>
      <c r="H86" s="307">
        <f t="shared" ca="1" si="41"/>
        <v>128.89875452769252</v>
      </c>
      <c r="I86" s="304">
        <f t="shared" ca="1" si="42"/>
        <v>133.66795328806509</v>
      </c>
      <c r="J86" s="306">
        <f t="shared" ca="1" si="43"/>
        <v>163.6662442049255</v>
      </c>
      <c r="K86" s="307">
        <f t="shared" ca="1" si="44"/>
        <v>689.17605488772983</v>
      </c>
      <c r="L86" s="304">
        <f t="shared" ca="1" si="29"/>
        <v>708.34333068277101</v>
      </c>
      <c r="M86" s="306">
        <f t="shared" ca="1" si="45"/>
        <v>1.302864766738393</v>
      </c>
      <c r="N86" s="304">
        <f t="shared" ca="1" si="46"/>
        <v>74.648652410406399</v>
      </c>
      <c r="P86" s="310">
        <f t="shared" ca="1" si="47"/>
        <v>3</v>
      </c>
      <c r="Q86" s="304">
        <f t="shared" ca="1" si="48"/>
        <v>0</v>
      </c>
      <c r="R86" s="306">
        <f t="shared" ca="1" si="49"/>
        <v>0</v>
      </c>
      <c r="S86" s="307">
        <f t="shared" ca="1" si="50"/>
        <v>2.8949999999999996</v>
      </c>
      <c r="T86" s="304">
        <f t="shared" ca="1" si="30"/>
        <v>28.399949999999997</v>
      </c>
      <c r="U86" s="311">
        <f t="shared" ca="1" si="31"/>
        <v>0</v>
      </c>
      <c r="V86" s="306">
        <f t="shared" ca="1" si="32"/>
        <v>1.1433881789204441</v>
      </c>
      <c r="W86" s="304">
        <f t="shared" ca="1" si="33"/>
        <v>41.833207404338005</v>
      </c>
      <c r="Y86" s="314" t="str">
        <f t="shared" ca="1" si="51"/>
        <v/>
      </c>
      <c r="Z86" s="315" t="str">
        <f t="shared" ca="1" si="52"/>
        <v/>
      </c>
      <c r="AA86" s="316" t="str">
        <f t="shared" ca="1" si="53"/>
        <v/>
      </c>
      <c r="AC86" s="310" t="e">
        <f t="shared" ca="1" si="54"/>
        <v>#N/A</v>
      </c>
      <c r="AD86" s="323" t="e">
        <f t="shared" ca="1" si="55"/>
        <v>#N/A</v>
      </c>
      <c r="AE86" s="324">
        <f t="shared" ca="1" si="34"/>
        <v>689.17605488772983</v>
      </c>
      <c r="AG86" s="306">
        <f t="shared" ca="1" si="56"/>
        <v>-23.964379258878118</v>
      </c>
      <c r="AH86" s="304">
        <f t="shared" ca="1" si="57"/>
        <v>-14.503890583881645</v>
      </c>
    </row>
    <row r="87" spans="1:34" x14ac:dyDescent="0.2">
      <c r="A87" s="347">
        <f t="shared" ca="1" si="35"/>
        <v>0.01</v>
      </c>
      <c r="B87" s="304">
        <f t="shared" ca="1" si="36"/>
        <v>4.0299999999999825</v>
      </c>
      <c r="D87" s="306">
        <f t="shared" ca="1" si="37"/>
        <v>-3.8254967564899633</v>
      </c>
      <c r="E87" s="307">
        <f t="shared" ca="1" si="38"/>
        <v>-23.744584340213599</v>
      </c>
      <c r="F87" s="304">
        <f t="shared" ca="1" si="39"/>
        <v>24.050773603429725</v>
      </c>
      <c r="G87" s="306">
        <f t="shared" ca="1" si="40"/>
        <v>35.348646810211783</v>
      </c>
      <c r="H87" s="307">
        <f t="shared" ca="1" si="41"/>
        <v>128.66130868429039</v>
      </c>
      <c r="I87" s="304">
        <f t="shared" ca="1" si="42"/>
        <v>133.42885438939868</v>
      </c>
      <c r="J87" s="306">
        <f t="shared" ca="1" si="43"/>
        <v>164.01992194786544</v>
      </c>
      <c r="K87" s="307">
        <f t="shared" ca="1" si="44"/>
        <v>690.46385520378976</v>
      </c>
      <c r="L87" s="304">
        <f t="shared" ca="1" si="29"/>
        <v>709.67800454760027</v>
      </c>
      <c r="M87" s="306">
        <f t="shared" ca="1" si="45"/>
        <v>1.3026701256630557</v>
      </c>
      <c r="N87" s="304">
        <f t="shared" ca="1" si="46"/>
        <v>74.637500298269686</v>
      </c>
      <c r="P87" s="310">
        <f t="shared" ca="1" si="47"/>
        <v>3</v>
      </c>
      <c r="Q87" s="304">
        <f t="shared" ca="1" si="48"/>
        <v>0</v>
      </c>
      <c r="R87" s="306">
        <f t="shared" ca="1" si="49"/>
        <v>0</v>
      </c>
      <c r="S87" s="307">
        <f t="shared" ca="1" si="50"/>
        <v>2.8949999999999996</v>
      </c>
      <c r="T87" s="304">
        <f t="shared" ca="1" si="30"/>
        <v>28.399949999999997</v>
      </c>
      <c r="U87" s="311">
        <f t="shared" ca="1" si="31"/>
        <v>0</v>
      </c>
      <c r="V87" s="306">
        <f t="shared" ca="1" si="32"/>
        <v>1.1432407674816905</v>
      </c>
      <c r="W87" s="304">
        <f t="shared" ca="1" si="33"/>
        <v>41.678308665452285</v>
      </c>
      <c r="Y87" s="314" t="str">
        <f t="shared" ca="1" si="51"/>
        <v/>
      </c>
      <c r="Z87" s="315" t="str">
        <f t="shared" ca="1" si="52"/>
        <v/>
      </c>
      <c r="AA87" s="316" t="str">
        <f t="shared" ca="1" si="53"/>
        <v/>
      </c>
      <c r="AC87" s="310" t="e">
        <f t="shared" ca="1" si="54"/>
        <v>#N/A</v>
      </c>
      <c r="AD87" s="323" t="e">
        <f t="shared" ca="1" si="55"/>
        <v>#N/A</v>
      </c>
      <c r="AE87" s="324">
        <f t="shared" ca="1" si="34"/>
        <v>690.46385520378976</v>
      </c>
      <c r="AG87" s="306">
        <f t="shared" ca="1" si="56"/>
        <v>-23.910142615236438</v>
      </c>
      <c r="AH87" s="304">
        <f t="shared" ca="1" si="57"/>
        <v>-14.450157998044219</v>
      </c>
    </row>
    <row r="88" spans="1:34" x14ac:dyDescent="0.2">
      <c r="A88" s="347">
        <f t="shared" ca="1" si="35"/>
        <v>0.01</v>
      </c>
      <c r="B88" s="304">
        <f t="shared" ca="1" si="36"/>
        <v>4.0399999999999823</v>
      </c>
      <c r="D88" s="306">
        <f t="shared" ca="1" si="37"/>
        <v>-3.8140339499160558</v>
      </c>
      <c r="E88" s="307">
        <f t="shared" ca="1" si="38"/>
        <v>-23.692245676820377</v>
      </c>
      <c r="F88" s="304">
        <f t="shared" ca="1" si="39"/>
        <v>23.997278182784104</v>
      </c>
      <c r="G88" s="306">
        <f t="shared" ca="1" si="40"/>
        <v>35.310506470712625</v>
      </c>
      <c r="H88" s="307">
        <f t="shared" ca="1" si="41"/>
        <v>128.42438622752218</v>
      </c>
      <c r="I88" s="304">
        <f t="shared" ca="1" si="42"/>
        <v>133.19029561170748</v>
      </c>
      <c r="J88" s="306">
        <f t="shared" ca="1" si="43"/>
        <v>164.37321771427006</v>
      </c>
      <c r="K88" s="307">
        <f t="shared" ca="1" si="44"/>
        <v>691.74928367834877</v>
      </c>
      <c r="L88" s="304">
        <f t="shared" ca="1" si="29"/>
        <v>711.01028555939433</v>
      </c>
      <c r="M88" s="306">
        <f t="shared" ca="1" si="45"/>
        <v>1.3024749977214543</v>
      </c>
      <c r="N88" s="304">
        <f t="shared" ca="1" si="46"/>
        <v>74.62632029075084</v>
      </c>
      <c r="P88" s="310">
        <f t="shared" ca="1" si="47"/>
        <v>3</v>
      </c>
      <c r="Q88" s="304">
        <f t="shared" ca="1" si="48"/>
        <v>0</v>
      </c>
      <c r="R88" s="306">
        <f t="shared" ca="1" si="49"/>
        <v>0</v>
      </c>
      <c r="S88" s="307">
        <f t="shared" ca="1" si="50"/>
        <v>2.8949999999999996</v>
      </c>
      <c r="T88" s="304">
        <f t="shared" ca="1" si="30"/>
        <v>28.399949999999997</v>
      </c>
      <c r="U88" s="311">
        <f t="shared" ca="1" si="31"/>
        <v>0</v>
      </c>
      <c r="V88" s="306">
        <f t="shared" ca="1" si="32"/>
        <v>1.1430936458403349</v>
      </c>
      <c r="W88" s="304">
        <f t="shared" ca="1" si="33"/>
        <v>41.524063422547194</v>
      </c>
      <c r="Y88" s="314" t="str">
        <f t="shared" ca="1" si="51"/>
        <v/>
      </c>
      <c r="Z88" s="315" t="str">
        <f t="shared" ca="1" si="52"/>
        <v/>
      </c>
      <c r="AA88" s="316" t="str">
        <f t="shared" ca="1" si="53"/>
        <v/>
      </c>
      <c r="AC88" s="310" t="e">
        <f t="shared" ca="1" si="54"/>
        <v>#N/A</v>
      </c>
      <c r="AD88" s="323" t="e">
        <f t="shared" ca="1" si="55"/>
        <v>#N/A</v>
      </c>
      <c r="AE88" s="324">
        <f t="shared" ca="1" si="34"/>
        <v>691.74928367834877</v>
      </c>
      <c r="AG88" s="306">
        <f t="shared" ca="1" si="56"/>
        <v>-23.856131329567027</v>
      </c>
      <c r="AH88" s="304">
        <f t="shared" ca="1" si="57"/>
        <v>-14.396652388757268</v>
      </c>
    </row>
    <row r="89" spans="1:34" x14ac:dyDescent="0.2">
      <c r="A89" s="347">
        <f t="shared" ca="1" si="35"/>
        <v>0.01</v>
      </c>
      <c r="B89" s="304">
        <f t="shared" ca="1" si="36"/>
        <v>4.0499999999999821</v>
      </c>
      <c r="D89" s="306">
        <f t="shared" ca="1" si="37"/>
        <v>-3.802617492321605</v>
      </c>
      <c r="E89" s="307">
        <f t="shared" ca="1" si="38"/>
        <v>-23.640127809537084</v>
      </c>
      <c r="F89" s="304">
        <f t="shared" ca="1" si="39"/>
        <v>23.944008491565462</v>
      </c>
      <c r="G89" s="306">
        <f t="shared" ca="1" si="40"/>
        <v>35.272480295789407</v>
      </c>
      <c r="H89" s="307">
        <f t="shared" ca="1" si="41"/>
        <v>128.18798494942681</v>
      </c>
      <c r="I89" s="304">
        <f t="shared" ca="1" si="42"/>
        <v>132.95227471394134</v>
      </c>
      <c r="J89" s="306">
        <f t="shared" ca="1" si="43"/>
        <v>164.72613264810258</v>
      </c>
      <c r="K89" s="307">
        <f t="shared" ca="1" si="44"/>
        <v>693.03234553423351</v>
      </c>
      <c r="L89" s="304">
        <f t="shared" ca="1" si="29"/>
        <v>712.3401790815127</v>
      </c>
      <c r="M89" s="306">
        <f t="shared" ca="1" si="45"/>
        <v>1.3022793816188145</v>
      </c>
      <c r="N89" s="304">
        <f t="shared" ca="1" si="46"/>
        <v>74.615112313664795</v>
      </c>
      <c r="P89" s="310">
        <f t="shared" ca="1" si="47"/>
        <v>3</v>
      </c>
      <c r="Q89" s="304">
        <f t="shared" ca="1" si="48"/>
        <v>0</v>
      </c>
      <c r="R89" s="306">
        <f t="shared" ca="1" si="49"/>
        <v>0</v>
      </c>
      <c r="S89" s="307">
        <f t="shared" ca="1" si="50"/>
        <v>2.8949999999999996</v>
      </c>
      <c r="T89" s="304">
        <f t="shared" ca="1" si="30"/>
        <v>28.399949999999997</v>
      </c>
      <c r="U89" s="311">
        <f t="shared" ca="1" si="31"/>
        <v>0</v>
      </c>
      <c r="V89" s="306">
        <f t="shared" ca="1" si="32"/>
        <v>1.1429468132941232</v>
      </c>
      <c r="W89" s="304">
        <f t="shared" ca="1" si="33"/>
        <v>41.370468099503498</v>
      </c>
      <c r="Y89" s="314" t="str">
        <f t="shared" ca="1" si="51"/>
        <v/>
      </c>
      <c r="Z89" s="315" t="str">
        <f t="shared" ca="1" si="52"/>
        <v/>
      </c>
      <c r="AA89" s="316" t="str">
        <f t="shared" ca="1" si="53"/>
        <v/>
      </c>
      <c r="AC89" s="310" t="e">
        <f t="shared" ca="1" si="54"/>
        <v>#N/A</v>
      </c>
      <c r="AD89" s="323" t="e">
        <f t="shared" ca="1" si="55"/>
        <v>#N/A</v>
      </c>
      <c r="AE89" s="324">
        <f t="shared" ca="1" si="34"/>
        <v>693.03234553423351</v>
      </c>
      <c r="AG89" s="306">
        <f t="shared" ca="1" si="56"/>
        <v>-23.802344151938197</v>
      </c>
      <c r="AH89" s="304">
        <f t="shared" ca="1" si="57"/>
        <v>-14.343372512106114</v>
      </c>
    </row>
    <row r="90" spans="1:34" x14ac:dyDescent="0.2">
      <c r="A90" s="347">
        <f t="shared" ca="1" si="35"/>
        <v>0.01</v>
      </c>
      <c r="B90" s="304">
        <f t="shared" ca="1" si="36"/>
        <v>4.0599999999999818</v>
      </c>
      <c r="D90" s="306">
        <f t="shared" ca="1" si="37"/>
        <v>-3.7912471266277135</v>
      </c>
      <c r="E90" s="307">
        <f t="shared" ca="1" si="38"/>
        <v>-23.588229529997797</v>
      </c>
      <c r="F90" s="304">
        <f t="shared" ca="1" si="39"/>
        <v>23.890963294413709</v>
      </c>
      <c r="G90" s="306">
        <f t="shared" ca="1" si="40"/>
        <v>35.234567824523133</v>
      </c>
      <c r="H90" s="307">
        <f t="shared" ca="1" si="41"/>
        <v>127.95210265412683</v>
      </c>
      <c r="I90" s="304">
        <f t="shared" ca="1" si="42"/>
        <v>132.71478946746339</v>
      </c>
      <c r="J90" s="306">
        <f t="shared" ca="1" si="43"/>
        <v>165.07866788870413</v>
      </c>
      <c r="K90" s="307">
        <f t="shared" ca="1" si="44"/>
        <v>694.3130459722513</v>
      </c>
      <c r="L90" s="304">
        <f t="shared" ca="1" si="29"/>
        <v>713.66769045486058</v>
      </c>
      <c r="M90" s="306">
        <f t="shared" ca="1" si="45"/>
        <v>1.302083276055177</v>
      </c>
      <c r="N90" s="304">
        <f t="shared" ca="1" si="46"/>
        <v>74.603876292529321</v>
      </c>
      <c r="P90" s="310">
        <f t="shared" ca="1" si="47"/>
        <v>3</v>
      </c>
      <c r="Q90" s="304">
        <f t="shared" ca="1" si="48"/>
        <v>0</v>
      </c>
      <c r="R90" s="306">
        <f t="shared" ca="1" si="49"/>
        <v>0</v>
      </c>
      <c r="S90" s="307">
        <f t="shared" ca="1" si="50"/>
        <v>2.8949999999999996</v>
      </c>
      <c r="T90" s="304">
        <f t="shared" ca="1" si="30"/>
        <v>28.399949999999997</v>
      </c>
      <c r="U90" s="311">
        <f t="shared" ca="1" si="31"/>
        <v>0</v>
      </c>
      <c r="V90" s="306">
        <f t="shared" ca="1" si="32"/>
        <v>1.142800269143841</v>
      </c>
      <c r="W90" s="304">
        <f t="shared" ca="1" si="33"/>
        <v>41.217519145007302</v>
      </c>
      <c r="Y90" s="314" t="str">
        <f t="shared" ca="1" si="51"/>
        <v/>
      </c>
      <c r="Z90" s="315" t="str">
        <f t="shared" ca="1" si="52"/>
        <v/>
      </c>
      <c r="AA90" s="316" t="str">
        <f t="shared" ca="1" si="53"/>
        <v/>
      </c>
      <c r="AC90" s="310" t="e">
        <f t="shared" ca="1" si="54"/>
        <v>#N/A</v>
      </c>
      <c r="AD90" s="323" t="e">
        <f t="shared" ca="1" si="55"/>
        <v>#N/A</v>
      </c>
      <c r="AE90" s="324">
        <f t="shared" ca="1" si="34"/>
        <v>694.3130459722513</v>
      </c>
      <c r="AG90" s="306">
        <f t="shared" ca="1" si="56"/>
        <v>-23.748779841029204</v>
      </c>
      <c r="AH90" s="304">
        <f t="shared" ca="1" si="57"/>
        <v>-14.290317132816408</v>
      </c>
    </row>
    <row r="91" spans="1:34" x14ac:dyDescent="0.2">
      <c r="A91" s="347">
        <f t="shared" ca="1" si="35"/>
        <v>0.01</v>
      </c>
      <c r="B91" s="304">
        <f t="shared" ca="1" si="36"/>
        <v>4.0699999999999816</v>
      </c>
      <c r="D91" s="306">
        <f t="shared" ca="1" si="37"/>
        <v>-3.7799225975351014</v>
      </c>
      <c r="E91" s="307">
        <f t="shared" ca="1" si="38"/>
        <v>-23.536549638217693</v>
      </c>
      <c r="F91" s="304">
        <f t="shared" ca="1" si="39"/>
        <v>23.838141364536831</v>
      </c>
      <c r="G91" s="306">
        <f t="shared" ca="1" si="40"/>
        <v>35.196768598547784</v>
      </c>
      <c r="H91" s="307">
        <f t="shared" ca="1" si="41"/>
        <v>127.71673715774466</v>
      </c>
      <c r="I91" s="304">
        <f t="shared" ca="1" si="42"/>
        <v>132.47783765596478</v>
      </c>
      <c r="J91" s="306">
        <f t="shared" ca="1" si="43"/>
        <v>165.43082457081948</v>
      </c>
      <c r="K91" s="307">
        <f t="shared" ca="1" si="44"/>
        <v>695.59139017131065</v>
      </c>
      <c r="L91" s="304">
        <f t="shared" ca="1" si="29"/>
        <v>714.992824998012</v>
      </c>
      <c r="M91" s="306">
        <f t="shared" ca="1" si="45"/>
        <v>1.3018866797253732</v>
      </c>
      <c r="N91" s="304">
        <f t="shared" ca="1" si="46"/>
        <v>74.592612152563802</v>
      </c>
      <c r="P91" s="310">
        <f t="shared" ca="1" si="47"/>
        <v>3</v>
      </c>
      <c r="Q91" s="304">
        <f t="shared" ca="1" si="48"/>
        <v>0</v>
      </c>
      <c r="R91" s="306">
        <f t="shared" ca="1" si="49"/>
        <v>0</v>
      </c>
      <c r="S91" s="307">
        <f t="shared" ca="1" si="50"/>
        <v>2.8949999999999996</v>
      </c>
      <c r="T91" s="304">
        <f t="shared" ca="1" si="30"/>
        <v>28.399949999999997</v>
      </c>
      <c r="U91" s="311">
        <f t="shared" ca="1" si="31"/>
        <v>0</v>
      </c>
      <c r="V91" s="306">
        <f t="shared" ca="1" si="32"/>
        <v>1.1426540126932994</v>
      </c>
      <c r="W91" s="304">
        <f t="shared" ca="1" si="33"/>
        <v>41.065213032343905</v>
      </c>
      <c r="Y91" s="314" t="str">
        <f t="shared" ca="1" si="51"/>
        <v/>
      </c>
      <c r="Z91" s="315" t="str">
        <f t="shared" ca="1" si="52"/>
        <v/>
      </c>
      <c r="AA91" s="316" t="str">
        <f t="shared" ca="1" si="53"/>
        <v/>
      </c>
      <c r="AC91" s="310" t="e">
        <f t="shared" ca="1" si="54"/>
        <v>#N/A</v>
      </c>
      <c r="AD91" s="323" t="e">
        <f t="shared" ca="1" si="55"/>
        <v>#N/A</v>
      </c>
      <c r="AE91" s="324">
        <f t="shared" ca="1" si="34"/>
        <v>695.59139017131065</v>
      </c>
      <c r="AG91" s="306">
        <f t="shared" ca="1" si="56"/>
        <v>-23.695437164058113</v>
      </c>
      <c r="AH91" s="304">
        <f t="shared" ca="1" si="57"/>
        <v>-14.237485024182144</v>
      </c>
    </row>
    <row r="92" spans="1:34" x14ac:dyDescent="0.2">
      <c r="A92" s="347">
        <f t="shared" ca="1" si="35"/>
        <v>0.01</v>
      </c>
      <c r="B92" s="304">
        <f t="shared" ca="1" si="36"/>
        <v>4.0799999999999814</v>
      </c>
      <c r="D92" s="306">
        <f t="shared" ca="1" si="37"/>
        <v>-3.7686436515093158</v>
      </c>
      <c r="E92" s="307">
        <f t="shared" ca="1" si="38"/>
        <v>-23.485086942523395</v>
      </c>
      <c r="F92" s="304">
        <f t="shared" ca="1" si="39"/>
        <v>23.785541483639687</v>
      </c>
      <c r="G92" s="306">
        <f t="shared" ca="1" si="40"/>
        <v>35.159082162032689</v>
      </c>
      <c r="H92" s="307">
        <f t="shared" ca="1" si="41"/>
        <v>127.48188628831943</v>
      </c>
      <c r="I92" s="304">
        <f t="shared" ca="1" si="42"/>
        <v>132.24141707537987</v>
      </c>
      <c r="J92" s="306">
        <f t="shared" ca="1" si="43"/>
        <v>165.78260382462238</v>
      </c>
      <c r="K92" s="307">
        <f t="shared" ca="1" si="44"/>
        <v>696.86738328854096</v>
      </c>
      <c r="L92" s="304">
        <f t="shared" ca="1" si="29"/>
        <v>716.31558800733217</v>
      </c>
      <c r="M92" s="306">
        <f t="shared" ca="1" si="45"/>
        <v>1.3016895913190007</v>
      </c>
      <c r="N92" s="304">
        <f t="shared" ca="1" si="46"/>
        <v>74.581319818687703</v>
      </c>
      <c r="P92" s="310">
        <f t="shared" ca="1" si="47"/>
        <v>3</v>
      </c>
      <c r="Q92" s="304">
        <f t="shared" ca="1" si="48"/>
        <v>0</v>
      </c>
      <c r="R92" s="306">
        <f t="shared" ca="1" si="49"/>
        <v>0</v>
      </c>
      <c r="S92" s="307">
        <f t="shared" ca="1" si="50"/>
        <v>2.8949999999999996</v>
      </c>
      <c r="T92" s="304">
        <f t="shared" ca="1" si="30"/>
        <v>28.399949999999997</v>
      </c>
      <c r="U92" s="311">
        <f t="shared" ca="1" si="31"/>
        <v>0</v>
      </c>
      <c r="V92" s="306">
        <f t="shared" ca="1" si="32"/>
        <v>1.142508043249314</v>
      </c>
      <c r="W92" s="304">
        <f t="shared" ca="1" si="33"/>
        <v>40.913546259193268</v>
      </c>
      <c r="Y92" s="314" t="str">
        <f t="shared" ca="1" si="51"/>
        <v/>
      </c>
      <c r="Z92" s="315" t="str">
        <f t="shared" ca="1" si="52"/>
        <v/>
      </c>
      <c r="AA92" s="316" t="str">
        <f t="shared" ca="1" si="53"/>
        <v/>
      </c>
      <c r="AC92" s="310" t="e">
        <f t="shared" ca="1" si="54"/>
        <v>#N/A</v>
      </c>
      <c r="AD92" s="323" t="e">
        <f t="shared" ca="1" si="55"/>
        <v>#N/A</v>
      </c>
      <c r="AE92" s="324">
        <f t="shared" ca="1" si="34"/>
        <v>696.86738328854096</v>
      </c>
      <c r="AG92" s="306">
        <f t="shared" ca="1" si="56"/>
        <v>-23.642314896710428</v>
      </c>
      <c r="AH92" s="304">
        <f t="shared" ca="1" si="57"/>
        <v>-14.184874967994443</v>
      </c>
    </row>
    <row r="93" spans="1:34" x14ac:dyDescent="0.2">
      <c r="A93" s="347">
        <f t="shared" ca="1" si="35"/>
        <v>0.01</v>
      </c>
      <c r="B93" s="304">
        <f t="shared" ca="1" si="36"/>
        <v>4.0899999999999812</v>
      </c>
      <c r="D93" s="306">
        <f t="shared" ca="1" si="37"/>
        <v>-3.757410036766061</v>
      </c>
      <c r="E93" s="307">
        <f t="shared" ca="1" si="38"/>
        <v>-23.433840259483844</v>
      </c>
      <c r="F93" s="304">
        <f t="shared" ca="1" si="39"/>
        <v>23.733162441853302</v>
      </c>
      <c r="G93" s="306">
        <f t="shared" ca="1" si="40"/>
        <v>35.121508061665025</v>
      </c>
      <c r="H93" s="307">
        <f t="shared" ca="1" si="41"/>
        <v>127.24754788572459</v>
      </c>
      <c r="I93" s="304">
        <f t="shared" ca="1" si="42"/>
        <v>132.00552553380246</v>
      </c>
      <c r="J93" s="306">
        <f t="shared" ca="1" si="43"/>
        <v>166.13400677574089</v>
      </c>
      <c r="K93" s="307">
        <f t="shared" ca="1" si="44"/>
        <v>698.14103045941124</v>
      </c>
      <c r="L93" s="304">
        <f t="shared" ca="1" si="29"/>
        <v>717.63598475709841</v>
      </c>
      <c r="M93" s="306">
        <f t="shared" ca="1" si="45"/>
        <v>1.3014920095204008</v>
      </c>
      <c r="N93" s="304">
        <f t="shared" ca="1" si="46"/>
        <v>74.569999215519317</v>
      </c>
      <c r="P93" s="310">
        <f t="shared" ca="1" si="47"/>
        <v>3</v>
      </c>
      <c r="Q93" s="304">
        <f t="shared" ca="1" si="48"/>
        <v>0</v>
      </c>
      <c r="R93" s="306">
        <f t="shared" ca="1" si="49"/>
        <v>0</v>
      </c>
      <c r="S93" s="307">
        <f t="shared" ca="1" si="50"/>
        <v>2.8949999999999996</v>
      </c>
      <c r="T93" s="304">
        <f t="shared" ca="1" si="30"/>
        <v>28.399949999999997</v>
      </c>
      <c r="U93" s="311">
        <f t="shared" ca="1" si="31"/>
        <v>0</v>
      </c>
      <c r="V93" s="306">
        <f t="shared" ca="1" si="32"/>
        <v>1.142362360121691</v>
      </c>
      <c r="W93" s="304">
        <f t="shared" ca="1" si="33"/>
        <v>40.762515347427836</v>
      </c>
      <c r="Y93" s="314" t="str">
        <f t="shared" ca="1" si="51"/>
        <v/>
      </c>
      <c r="Z93" s="315" t="str">
        <f t="shared" ca="1" si="52"/>
        <v/>
      </c>
      <c r="AA93" s="316" t="str">
        <f t="shared" ca="1" si="53"/>
        <v/>
      </c>
      <c r="AC93" s="310" t="e">
        <f t="shared" ca="1" si="54"/>
        <v>#N/A</v>
      </c>
      <c r="AD93" s="323" t="e">
        <f t="shared" ca="1" si="55"/>
        <v>#N/A</v>
      </c>
      <c r="AE93" s="324">
        <f t="shared" ca="1" si="34"/>
        <v>698.14103045941124</v>
      </c>
      <c r="AG93" s="306">
        <f t="shared" ca="1" si="56"/>
        <v>-23.58941182306825</v>
      </c>
      <c r="AH93" s="304">
        <f t="shared" ca="1" si="57"/>
        <v>-14.132485754470906</v>
      </c>
    </row>
    <row r="94" spans="1:34" x14ac:dyDescent="0.2">
      <c r="A94" s="347">
        <f t="shared" ca="1" si="35"/>
        <v>0.01</v>
      </c>
      <c r="B94" s="304">
        <f t="shared" ca="1" si="36"/>
        <v>4.099999999999981</v>
      </c>
      <c r="D94" s="306">
        <f t="shared" ca="1" si="37"/>
        <v>-3.7462215032566863</v>
      </c>
      <c r="E94" s="307">
        <f t="shared" ca="1" si="38"/>
        <v>-23.382808413841992</v>
      </c>
      <c r="F94" s="304">
        <f t="shared" ca="1" si="39"/>
        <v>23.681003037665079</v>
      </c>
      <c r="G94" s="306">
        <f t="shared" ca="1" si="40"/>
        <v>35.084045846632456</v>
      </c>
      <c r="H94" s="307">
        <f t="shared" ca="1" si="41"/>
        <v>127.01371980158616</v>
      </c>
      <c r="I94" s="304">
        <f t="shared" ca="1" si="42"/>
        <v>131.77016085140235</v>
      </c>
      <c r="J94" s="306">
        <f t="shared" ca="1" si="43"/>
        <v>166.48503454528236</v>
      </c>
      <c r="K94" s="307">
        <f t="shared" ca="1" si="44"/>
        <v>699.41233679784784</v>
      </c>
      <c r="L94" s="304">
        <f t="shared" ca="1" si="29"/>
        <v>718.95402049962138</v>
      </c>
      <c r="M94" s="306">
        <f t="shared" ca="1" si="45"/>
        <v>1.3012939330086333</v>
      </c>
      <c r="N94" s="304">
        <f t="shared" ca="1" si="46"/>
        <v>74.558650267374375</v>
      </c>
      <c r="P94" s="310">
        <f t="shared" ca="1" si="47"/>
        <v>3</v>
      </c>
      <c r="Q94" s="304">
        <f t="shared" ca="1" si="48"/>
        <v>0</v>
      </c>
      <c r="R94" s="306">
        <f t="shared" ca="1" si="49"/>
        <v>0</v>
      </c>
      <c r="S94" s="307">
        <f t="shared" ca="1" si="50"/>
        <v>2.8949999999999996</v>
      </c>
      <c r="T94" s="304">
        <f t="shared" ca="1" si="30"/>
        <v>28.399949999999997</v>
      </c>
      <c r="U94" s="311">
        <f t="shared" ca="1" si="31"/>
        <v>0</v>
      </c>
      <c r="V94" s="306">
        <f t="shared" ca="1" si="32"/>
        <v>1.1422169626232102</v>
      </c>
      <c r="W94" s="304">
        <f t="shared" ca="1" si="33"/>
        <v>40.612116842912137</v>
      </c>
      <c r="Y94" s="314" t="str">
        <f t="shared" ca="1" si="51"/>
        <v/>
      </c>
      <c r="Z94" s="315" t="str">
        <f t="shared" ca="1" si="52"/>
        <v/>
      </c>
      <c r="AA94" s="316" t="str">
        <f t="shared" ca="1" si="53"/>
        <v/>
      </c>
      <c r="AC94" s="310" t="e">
        <f t="shared" ca="1" si="54"/>
        <v>#N/A</v>
      </c>
      <c r="AD94" s="323" t="e">
        <f t="shared" ca="1" si="55"/>
        <v>#N/A</v>
      </c>
      <c r="AE94" s="324">
        <f t="shared" ca="1" si="34"/>
        <v>699.41233679784784</v>
      </c>
      <c r="AG94" s="306">
        <f t="shared" ca="1" si="56"/>
        <v>-23.536726735540299</v>
      </c>
      <c r="AH94" s="304">
        <f t="shared" ca="1" si="57"/>
        <v>-14.080316182185783</v>
      </c>
    </row>
    <row r="95" spans="1:34" x14ac:dyDescent="0.2">
      <c r="A95" s="347">
        <f t="shared" ca="1" si="35"/>
        <v>0.01</v>
      </c>
      <c r="B95" s="304">
        <f t="shared" ca="1" si="36"/>
        <v>4.1099999999999808</v>
      </c>
      <c r="D95" s="306">
        <f t="shared" ca="1" si="37"/>
        <v>-3.735077802653807</v>
      </c>
      <c r="E95" s="307">
        <f t="shared" ca="1" si="38"/>
        <v>-23.331990238447112</v>
      </c>
      <c r="F95" s="304">
        <f t="shared" ca="1" si="39"/>
        <v>23.629062077849568</v>
      </c>
      <c r="G95" s="306">
        <f t="shared" ca="1" si="40"/>
        <v>35.046695068605921</v>
      </c>
      <c r="H95" s="307">
        <f t="shared" ca="1" si="41"/>
        <v>126.7803998992017</v>
      </c>
      <c r="I95" s="304">
        <f t="shared" ca="1" si="42"/>
        <v>131.53532086034286</v>
      </c>
      <c r="J95" s="306">
        <f t="shared" ca="1" si="43"/>
        <v>166.83568824985855</v>
      </c>
      <c r="K95" s="307">
        <f t="shared" ca="1" si="44"/>
        <v>700.68130739635183</v>
      </c>
      <c r="L95" s="304">
        <f t="shared" ca="1" si="29"/>
        <v>720.26970046536383</v>
      </c>
      <c r="M95" s="306">
        <f t="shared" ca="1" si="45"/>
        <v>1.3010953604574536</v>
      </c>
      <c r="N95" s="304">
        <f t="shared" ca="1" si="46"/>
        <v>74.547272898264623</v>
      </c>
      <c r="P95" s="310">
        <f t="shared" ca="1" si="47"/>
        <v>3</v>
      </c>
      <c r="Q95" s="304">
        <f t="shared" ca="1" si="48"/>
        <v>0</v>
      </c>
      <c r="R95" s="306">
        <f t="shared" ca="1" si="49"/>
        <v>0</v>
      </c>
      <c r="S95" s="307">
        <f t="shared" ca="1" si="50"/>
        <v>2.8949999999999996</v>
      </c>
      <c r="T95" s="304">
        <f t="shared" ca="1" si="30"/>
        <v>28.399949999999997</v>
      </c>
      <c r="U95" s="311">
        <f t="shared" ca="1" si="31"/>
        <v>0</v>
      </c>
      <c r="V95" s="306">
        <f t="shared" ca="1" si="32"/>
        <v>1.1420718500696063</v>
      </c>
      <c r="W95" s="304">
        <f t="shared" ca="1" si="33"/>
        <v>40.462347315304214</v>
      </c>
      <c r="Y95" s="314" t="str">
        <f t="shared" ca="1" si="51"/>
        <v/>
      </c>
      <c r="Z95" s="315" t="str">
        <f t="shared" ca="1" si="52"/>
        <v/>
      </c>
      <c r="AA95" s="316" t="str">
        <f t="shared" ca="1" si="53"/>
        <v/>
      </c>
      <c r="AC95" s="310" t="e">
        <f t="shared" ca="1" si="54"/>
        <v>#N/A</v>
      </c>
      <c r="AD95" s="323" t="e">
        <f t="shared" ca="1" si="55"/>
        <v>#N/A</v>
      </c>
      <c r="AE95" s="324">
        <f t="shared" ca="1" si="34"/>
        <v>700.68130739635183</v>
      </c>
      <c r="AG95" s="306">
        <f t="shared" ca="1" si="56"/>
        <v>-23.484258434792501</v>
      </c>
      <c r="AH95" s="304">
        <f t="shared" ca="1" si="57"/>
        <v>-14.028365058000741</v>
      </c>
    </row>
    <row r="96" spans="1:34" x14ac:dyDescent="0.2">
      <c r="A96" s="347">
        <f t="shared" ca="1" si="35"/>
        <v>0.01</v>
      </c>
      <c r="B96" s="304">
        <f t="shared" ca="1" si="36"/>
        <v>4.1199999999999806</v>
      </c>
      <c r="D96" s="306">
        <f t="shared" ca="1" si="37"/>
        <v>-3.7239786883370516</v>
      </c>
      <c r="E96" s="307">
        <f t="shared" ca="1" si="38"/>
        <v>-23.281384574187655</v>
      </c>
      <c r="F96" s="304">
        <f t="shared" ca="1" si="39"/>
        <v>23.577338377399844</v>
      </c>
      <c r="G96" s="306">
        <f t="shared" ca="1" si="40"/>
        <v>35.009455281722552</v>
      </c>
      <c r="H96" s="307">
        <f t="shared" ca="1" si="41"/>
        <v>126.54758605345982</v>
      </c>
      <c r="I96" s="304">
        <f t="shared" ca="1" si="42"/>
        <v>131.30100340469889</v>
      </c>
      <c r="J96" s="306">
        <f t="shared" ca="1" si="43"/>
        <v>167.1859690016102</v>
      </c>
      <c r="K96" s="307">
        <f t="shared" ca="1" si="44"/>
        <v>701.94794732611513</v>
      </c>
      <c r="L96" s="304">
        <f t="shared" ca="1" si="29"/>
        <v>721.58302986306012</v>
      </c>
      <c r="M96" s="306">
        <f t="shared" ca="1" si="45"/>
        <v>1.3008962905352872</v>
      </c>
      <c r="N96" s="304">
        <f t="shared" ca="1" si="46"/>
        <v>74.535867031896501</v>
      </c>
      <c r="P96" s="310">
        <f t="shared" ca="1" si="47"/>
        <v>3</v>
      </c>
      <c r="Q96" s="304">
        <f t="shared" ca="1" si="48"/>
        <v>0</v>
      </c>
      <c r="R96" s="306">
        <f t="shared" ca="1" si="49"/>
        <v>0</v>
      </c>
      <c r="S96" s="307">
        <f t="shared" ca="1" si="50"/>
        <v>2.8949999999999996</v>
      </c>
      <c r="T96" s="304">
        <f t="shared" ca="1" si="30"/>
        <v>28.399949999999997</v>
      </c>
      <c r="U96" s="311">
        <f t="shared" ca="1" si="31"/>
        <v>0</v>
      </c>
      <c r="V96" s="306">
        <f t="shared" ca="1" si="32"/>
        <v>1.1419270217795561</v>
      </c>
      <c r="W96" s="304">
        <f t="shared" ca="1" si="33"/>
        <v>40.313203357859273</v>
      </c>
      <c r="Y96" s="314" t="str">
        <f t="shared" ca="1" si="51"/>
        <v/>
      </c>
      <c r="Z96" s="315" t="str">
        <f t="shared" ca="1" si="52"/>
        <v/>
      </c>
      <c r="AA96" s="316" t="str">
        <f t="shared" ca="1" si="53"/>
        <v/>
      </c>
      <c r="AC96" s="310" t="e">
        <f t="shared" ca="1" si="54"/>
        <v>#N/A</v>
      </c>
      <c r="AD96" s="323" t="e">
        <f t="shared" ca="1" si="55"/>
        <v>#N/A</v>
      </c>
      <c r="AE96" s="324">
        <f t="shared" ca="1" si="34"/>
        <v>701.94794732611513</v>
      </c>
      <c r="AG96" s="306">
        <f t="shared" ca="1" si="56"/>
        <v>-23.432005729679247</v>
      </c>
      <c r="AH96" s="304">
        <f t="shared" ca="1" si="57"/>
        <v>-13.976631196996276</v>
      </c>
    </row>
    <row r="97" spans="1:34" x14ac:dyDescent="0.2">
      <c r="A97" s="347">
        <f t="shared" ca="1" si="35"/>
        <v>0.01</v>
      </c>
      <c r="B97" s="304">
        <f t="shared" ca="1" si="36"/>
        <v>4.1299999999999804</v>
      </c>
      <c r="D97" s="306">
        <f t="shared" ca="1" si="37"/>
        <v>-3.7129239153789837</v>
      </c>
      <c r="E97" s="307">
        <f t="shared" ca="1" si="38"/>
        <v>-23.230990269924945</v>
      </c>
      <c r="F97" s="304">
        <f t="shared" ca="1" si="39"/>
        <v>23.525830759459712</v>
      </c>
      <c r="G97" s="306">
        <f t="shared" ca="1" si="40"/>
        <v>34.97232604256876</v>
      </c>
      <c r="H97" s="307">
        <f t="shared" ca="1" si="41"/>
        <v>126.31527615076058</v>
      </c>
      <c r="I97" s="304">
        <f t="shared" ca="1" si="42"/>
        <v>131.06720634037578</v>
      </c>
      <c r="J97" s="306">
        <f t="shared" ca="1" si="43"/>
        <v>167.53587790823167</v>
      </c>
      <c r="K97" s="307">
        <f t="shared" ca="1" si="44"/>
        <v>703.21226163713618</v>
      </c>
      <c r="L97" s="304">
        <f t="shared" ca="1" si="29"/>
        <v>722.89401387983423</v>
      </c>
      <c r="M97" s="306">
        <f t="shared" ca="1" si="45"/>
        <v>1.3006967219052072</v>
      </c>
      <c r="N97" s="304">
        <f t="shared" ca="1" si="46"/>
        <v>74.524432591669708</v>
      </c>
      <c r="P97" s="310">
        <f t="shared" ca="1" si="47"/>
        <v>3</v>
      </c>
      <c r="Q97" s="304">
        <f t="shared" ca="1" si="48"/>
        <v>0</v>
      </c>
      <c r="R97" s="306">
        <f t="shared" ca="1" si="49"/>
        <v>0</v>
      </c>
      <c r="S97" s="307">
        <f t="shared" ca="1" si="50"/>
        <v>2.8949999999999996</v>
      </c>
      <c r="T97" s="304">
        <f t="shared" ca="1" si="30"/>
        <v>28.399949999999997</v>
      </c>
      <c r="U97" s="311">
        <f t="shared" ca="1" si="31"/>
        <v>0</v>
      </c>
      <c r="V97" s="306">
        <f t="shared" ca="1" si="32"/>
        <v>1.1417824770746596</v>
      </c>
      <c r="W97" s="304">
        <f t="shared" ca="1" si="33"/>
        <v>40.164681587234966</v>
      </c>
      <c r="Y97" s="314" t="str">
        <f t="shared" ca="1" si="51"/>
        <v/>
      </c>
      <c r="Z97" s="315" t="str">
        <f t="shared" ca="1" si="52"/>
        <v/>
      </c>
      <c r="AA97" s="316" t="str">
        <f t="shared" ca="1" si="53"/>
        <v/>
      </c>
      <c r="AC97" s="310" t="e">
        <f t="shared" ca="1" si="54"/>
        <v>#N/A</v>
      </c>
      <c r="AD97" s="323" t="e">
        <f t="shared" ca="1" si="55"/>
        <v>#N/A</v>
      </c>
      <c r="AE97" s="324">
        <f t="shared" ca="1" si="34"/>
        <v>703.21226163713618</v>
      </c>
      <c r="AG97" s="306">
        <f t="shared" ca="1" si="56"/>
        <v>-23.379967437175374</v>
      </c>
      <c r="AH97" s="304">
        <f t="shared" ca="1" si="57"/>
        <v>-13.925113422403896</v>
      </c>
    </row>
    <row r="98" spans="1:34" x14ac:dyDescent="0.2">
      <c r="A98" s="347">
        <f t="shared" ca="1" si="35"/>
        <v>0.01</v>
      </c>
      <c r="B98" s="304">
        <f t="shared" ca="1" si="36"/>
        <v>4.1399999999999801</v>
      </c>
      <c r="D98" s="306">
        <f t="shared" ca="1" si="37"/>
        <v>-3.7019132405311073</v>
      </c>
      <c r="E98" s="307">
        <f t="shared" ca="1" si="38"/>
        <v>-23.180806182427368</v>
      </c>
      <c r="F98" s="304">
        <f t="shared" ca="1" si="39"/>
        <v>23.474538055256431</v>
      </c>
      <c r="G98" s="306">
        <f t="shared" ca="1" si="40"/>
        <v>34.935306910163447</v>
      </c>
      <c r="H98" s="307">
        <f t="shared" ca="1" si="41"/>
        <v>126.08346808893631</v>
      </c>
      <c r="I98" s="304">
        <f t="shared" ca="1" si="42"/>
        <v>130.83392753502869</v>
      </c>
      <c r="J98" s="306">
        <f t="shared" ca="1" si="43"/>
        <v>167.88541607299533</v>
      </c>
      <c r="K98" s="307">
        <f t="shared" ca="1" si="44"/>
        <v>704.47425535833463</v>
      </c>
      <c r="L98" s="304">
        <f t="shared" ca="1" si="29"/>
        <v>724.20265768131696</v>
      </c>
      <c r="M98" s="306">
        <f t="shared" ca="1" si="45"/>
        <v>1.3004966532249072</v>
      </c>
      <c r="N98" s="304">
        <f t="shared" ca="1" si="46"/>
        <v>74.512969500675766</v>
      </c>
      <c r="P98" s="310">
        <f t="shared" ca="1" si="47"/>
        <v>3</v>
      </c>
      <c r="Q98" s="304">
        <f t="shared" ca="1" si="48"/>
        <v>0</v>
      </c>
      <c r="R98" s="306">
        <f t="shared" ca="1" si="49"/>
        <v>0</v>
      </c>
      <c r="S98" s="307">
        <f t="shared" ca="1" si="50"/>
        <v>2.8949999999999996</v>
      </c>
      <c r="T98" s="304">
        <f t="shared" ca="1" si="30"/>
        <v>28.399949999999997</v>
      </c>
      <c r="U98" s="311">
        <f t="shared" ca="1" si="31"/>
        <v>0</v>
      </c>
      <c r="V98" s="306">
        <f t="shared" ca="1" si="32"/>
        <v>1.1416382152794227</v>
      </c>
      <c r="W98" s="304">
        <f t="shared" ca="1" si="33"/>
        <v>40.016778643298579</v>
      </c>
      <c r="Y98" s="314" t="str">
        <f t="shared" ca="1" si="51"/>
        <v/>
      </c>
      <c r="Z98" s="315" t="str">
        <f t="shared" ca="1" si="52"/>
        <v/>
      </c>
      <c r="AA98" s="316" t="str">
        <f t="shared" ca="1" si="53"/>
        <v/>
      </c>
      <c r="AC98" s="310" t="e">
        <f t="shared" ca="1" si="54"/>
        <v>#N/A</v>
      </c>
      <c r="AD98" s="323" t="e">
        <f t="shared" ca="1" si="55"/>
        <v>#N/A</v>
      </c>
      <c r="AE98" s="324">
        <f t="shared" ca="1" si="34"/>
        <v>704.47425535833463</v>
      </c>
      <c r="AG98" s="306">
        <f t="shared" ca="1" si="56"/>
        <v>-23.328142382308762</v>
      </c>
      <c r="AH98" s="304">
        <f t="shared" ca="1" si="57"/>
        <v>-13.87381056553885</v>
      </c>
    </row>
    <row r="99" spans="1:34" x14ac:dyDescent="0.2">
      <c r="A99" s="347">
        <f t="shared" ca="1" si="35"/>
        <v>0.01</v>
      </c>
      <c r="B99" s="304">
        <f t="shared" ca="1" si="36"/>
        <v>4.1499999999999799</v>
      </c>
      <c r="D99" s="306">
        <f t="shared" ca="1" si="37"/>
        <v>-3.6909464222100672</v>
      </c>
      <c r="E99" s="307">
        <f t="shared" ca="1" si="38"/>
        <v>-23.130831176305229</v>
      </c>
      <c r="F99" s="304">
        <f t="shared" ca="1" si="39"/>
        <v>23.423459104034126</v>
      </c>
      <c r="G99" s="306">
        <f t="shared" ca="1" si="40"/>
        <v>34.898397445941349</v>
      </c>
      <c r="H99" s="307">
        <f t="shared" ca="1" si="41"/>
        <v>125.85215977717326</v>
      </c>
      <c r="I99" s="304">
        <f t="shared" ca="1" si="42"/>
        <v>130.60116486798282</v>
      </c>
      <c r="J99" s="306">
        <f t="shared" ca="1" si="43"/>
        <v>168.23458459477584</v>
      </c>
      <c r="K99" s="307">
        <f t="shared" ca="1" si="44"/>
        <v>705.73393349766513</v>
      </c>
      <c r="L99" s="304">
        <f t="shared" ca="1" si="29"/>
        <v>725.50896641176234</v>
      </c>
      <c r="M99" s="306">
        <f t="shared" ca="1" si="45"/>
        <v>1.3002960831466785</v>
      </c>
      <c r="N99" s="304">
        <f t="shared" ca="1" si="46"/>
        <v>74.501477681696656</v>
      </c>
      <c r="P99" s="310">
        <f t="shared" ca="1" si="47"/>
        <v>3</v>
      </c>
      <c r="Q99" s="304">
        <f t="shared" ca="1" si="48"/>
        <v>0</v>
      </c>
      <c r="R99" s="306">
        <f t="shared" ca="1" si="49"/>
        <v>0</v>
      </c>
      <c r="S99" s="307">
        <f t="shared" ca="1" si="50"/>
        <v>2.8949999999999996</v>
      </c>
      <c r="T99" s="304">
        <f t="shared" ca="1" si="30"/>
        <v>28.399949999999997</v>
      </c>
      <c r="U99" s="311">
        <f t="shared" ca="1" si="31"/>
        <v>0</v>
      </c>
      <c r="V99" s="306">
        <f t="shared" ca="1" si="32"/>
        <v>1.141494235721245</v>
      </c>
      <c r="W99" s="304">
        <f t="shared" ca="1" si="33"/>
        <v>39.869491188936294</v>
      </c>
      <c r="Y99" s="314" t="str">
        <f t="shared" ca="1" si="51"/>
        <v/>
      </c>
      <c r="Z99" s="315" t="str">
        <f t="shared" ca="1" si="52"/>
        <v/>
      </c>
      <c r="AA99" s="316" t="str">
        <f t="shared" ca="1" si="53"/>
        <v/>
      </c>
      <c r="AC99" s="310" t="e">
        <f t="shared" ca="1" si="54"/>
        <v>#N/A</v>
      </c>
      <c r="AD99" s="323" t="e">
        <f t="shared" ca="1" si="55"/>
        <v>#N/A</v>
      </c>
      <c r="AE99" s="324">
        <f t="shared" ca="1" si="34"/>
        <v>705.73393349766513</v>
      </c>
      <c r="AG99" s="306">
        <f t="shared" ca="1" si="56"/>
        <v>-23.276529398093516</v>
      </c>
      <c r="AH99" s="304">
        <f t="shared" ca="1" si="57"/>
        <v>-13.822721465733535</v>
      </c>
    </row>
    <row r="100" spans="1:34" x14ac:dyDescent="0.2">
      <c r="A100" s="347">
        <f t="shared" ca="1" si="35"/>
        <v>0.01</v>
      </c>
      <c r="B100" s="304">
        <f t="shared" ca="1" si="36"/>
        <v>4.1599999999999797</v>
      </c>
      <c r="D100" s="306">
        <f t="shared" ca="1" si="37"/>
        <v>-3.68002322048393</v>
      </c>
      <c r="E100" s="307">
        <f t="shared" ca="1" si="38"/>
        <v>-23.081064123946298</v>
      </c>
      <c r="F100" s="304">
        <f t="shared" ca="1" si="39"/>
        <v>23.372592752987885</v>
      </c>
      <c r="G100" s="306">
        <f t="shared" ca="1" si="40"/>
        <v>34.861597213736509</v>
      </c>
      <c r="H100" s="307">
        <f t="shared" ca="1" si="41"/>
        <v>125.6213491359338</v>
      </c>
      <c r="I100" s="304">
        <f t="shared" ca="1" si="42"/>
        <v>130.36891623015424</v>
      </c>
      <c r="J100" s="306">
        <f t="shared" ca="1" si="43"/>
        <v>168.58338456807422</v>
      </c>
      <c r="K100" s="307">
        <f t="shared" ca="1" si="44"/>
        <v>706.9913010422307</v>
      </c>
      <c r="L100" s="304">
        <f t="shared" ca="1" si="29"/>
        <v>726.81294519416292</v>
      </c>
      <c r="M100" s="306">
        <f t="shared" ca="1" si="45"/>
        <v>1.3000950103173854</v>
      </c>
      <c r="N100" s="304">
        <f t="shared" ca="1" si="46"/>
        <v>74.489957057203398</v>
      </c>
      <c r="P100" s="310">
        <f t="shared" ca="1" si="47"/>
        <v>3</v>
      </c>
      <c r="Q100" s="304">
        <f t="shared" ca="1" si="48"/>
        <v>0</v>
      </c>
      <c r="R100" s="306">
        <f t="shared" ca="1" si="49"/>
        <v>0</v>
      </c>
      <c r="S100" s="307">
        <f t="shared" ca="1" si="50"/>
        <v>2.8949999999999996</v>
      </c>
      <c r="T100" s="304">
        <f t="shared" ca="1" si="30"/>
        <v>28.399949999999997</v>
      </c>
      <c r="U100" s="311">
        <f t="shared" ca="1" si="31"/>
        <v>0</v>
      </c>
      <c r="V100" s="306">
        <f t="shared" ca="1" si="32"/>
        <v>1.1413505377304001</v>
      </c>
      <c r="W100" s="304">
        <f t="shared" ca="1" si="33"/>
        <v>39.722815909864046</v>
      </c>
      <c r="Y100" s="314" t="str">
        <f t="shared" ca="1" si="51"/>
        <v/>
      </c>
      <c r="Z100" s="315" t="str">
        <f t="shared" ca="1" si="52"/>
        <v/>
      </c>
      <c r="AA100" s="316" t="str">
        <f t="shared" ca="1" si="53"/>
        <v/>
      </c>
      <c r="AC100" s="310" t="e">
        <f t="shared" ca="1" si="54"/>
        <v>#N/A</v>
      </c>
      <c r="AD100" s="323" t="e">
        <f t="shared" ca="1" si="55"/>
        <v>#N/A</v>
      </c>
      <c r="AE100" s="324">
        <f t="shared" ca="1" si="34"/>
        <v>706.9913010422307</v>
      </c>
      <c r="AG100" s="306">
        <f t="shared" ca="1" si="56"/>
        <v>-23.225127325463959</v>
      </c>
      <c r="AH100" s="304">
        <f t="shared" ca="1" si="57"/>
        <v>-13.771844970271607</v>
      </c>
    </row>
    <row r="101" spans="1:34" x14ac:dyDescent="0.2">
      <c r="A101" s="347">
        <f t="shared" ca="1" si="35"/>
        <v>0.01</v>
      </c>
      <c r="B101" s="304">
        <f t="shared" ca="1" si="36"/>
        <v>4.1699999999999795</v>
      </c>
      <c r="D101" s="306">
        <f t="shared" ca="1" si="37"/>
        <v>-3.6691433970586269</v>
      </c>
      <c r="E101" s="307">
        <f t="shared" ca="1" si="38"/>
        <v>-23.031503905451885</v>
      </c>
      <c r="F101" s="304">
        <f t="shared" ca="1" si="39"/>
        <v>23.321937857198407</v>
      </c>
      <c r="G101" s="306">
        <f t="shared" ca="1" si="40"/>
        <v>34.82490577976592</v>
      </c>
      <c r="H101" s="307">
        <f t="shared" ca="1" si="41"/>
        <v>125.39103409687928</v>
      </c>
      <c r="I101" s="304">
        <f t="shared" ca="1" si="42"/>
        <v>130.13717952397121</v>
      </c>
      <c r="J101" s="306">
        <f t="shared" ca="1" si="43"/>
        <v>168.93181708304172</v>
      </c>
      <c r="K101" s="307">
        <f t="shared" ca="1" si="44"/>
        <v>708.2463629583948</v>
      </c>
      <c r="L101" s="304">
        <f t="shared" ca="1" si="29"/>
        <v>728.11459913036526</v>
      </c>
      <c r="M101" s="306">
        <f t="shared" ca="1" si="45"/>
        <v>1.2998934333784393</v>
      </c>
      <c r="N101" s="304">
        <f t="shared" ca="1" si="46"/>
        <v>74.478407549354628</v>
      </c>
      <c r="P101" s="310">
        <f t="shared" ca="1" si="47"/>
        <v>3</v>
      </c>
      <c r="Q101" s="304">
        <f t="shared" ca="1" si="48"/>
        <v>0</v>
      </c>
      <c r="R101" s="306">
        <f t="shared" ca="1" si="49"/>
        <v>0</v>
      </c>
      <c r="S101" s="307">
        <f t="shared" ca="1" si="50"/>
        <v>2.8949999999999996</v>
      </c>
      <c r="T101" s="304">
        <f t="shared" ca="1" si="30"/>
        <v>28.399949999999997</v>
      </c>
      <c r="U101" s="311">
        <f t="shared" ca="1" si="31"/>
        <v>0</v>
      </c>
      <c r="V101" s="306">
        <f t="shared" ca="1" si="32"/>
        <v>1.1412071206400225</v>
      </c>
      <c r="W101" s="304">
        <f t="shared" ca="1" si="33"/>
        <v>39.576749514440252</v>
      </c>
      <c r="Y101" s="314" t="str">
        <f t="shared" ca="1" si="51"/>
        <v/>
      </c>
      <c r="Z101" s="315" t="str">
        <f t="shared" ca="1" si="52"/>
        <v/>
      </c>
      <c r="AA101" s="316" t="str">
        <f t="shared" ca="1" si="53"/>
        <v/>
      </c>
      <c r="AC101" s="310" t="e">
        <f t="shared" ca="1" si="54"/>
        <v>#N/A</v>
      </c>
      <c r="AD101" s="323" t="e">
        <f t="shared" ca="1" si="55"/>
        <v>#N/A</v>
      </c>
      <c r="AE101" s="324">
        <f t="shared" ca="1" si="34"/>
        <v>708.2463629583948</v>
      </c>
      <c r="AG101" s="306">
        <f t="shared" ca="1" si="56"/>
        <v>-23.173935013209075</v>
      </c>
      <c r="AH101" s="304">
        <f t="shared" ca="1" si="57"/>
        <v>-13.721179934322643</v>
      </c>
    </row>
    <row r="102" spans="1:34" x14ac:dyDescent="0.2">
      <c r="A102" s="347">
        <f t="shared" ca="1" si="35"/>
        <v>0.01</v>
      </c>
      <c r="B102" s="304">
        <f t="shared" ca="1" si="36"/>
        <v>4.1799999999999793</v>
      </c>
      <c r="D102" s="306">
        <f t="shared" ca="1" si="37"/>
        <v>-3.6583067152645121</v>
      </c>
      <c r="E102" s="307">
        <f t="shared" ca="1" si="38"/>
        <v>-22.982149408573598</v>
      </c>
      <c r="F102" s="304">
        <f t="shared" ca="1" si="39"/>
        <v>23.27149327956737</v>
      </c>
      <c r="G102" s="306">
        <f t="shared" ca="1" si="40"/>
        <v>34.788322712613272</v>
      </c>
      <c r="H102" s="307">
        <f t="shared" ca="1" si="41"/>
        <v>125.16121260279354</v>
      </c>
      <c r="I102" s="304">
        <f t="shared" ca="1" si="42"/>
        <v>129.9059526632964</v>
      </c>
      <c r="J102" s="306">
        <f t="shared" ca="1" si="43"/>
        <v>169.27988322550362</v>
      </c>
      <c r="K102" s="307">
        <f t="shared" ca="1" si="44"/>
        <v>709.4991241918932</v>
      </c>
      <c r="L102" s="304">
        <f t="shared" ca="1" si="29"/>
        <v>729.41393330118365</v>
      </c>
      <c r="M102" s="306">
        <f t="shared" ca="1" si="45"/>
        <v>1.2996913509657739</v>
      </c>
      <c r="N102" s="304">
        <f t="shared" ca="1" si="46"/>
        <v>74.46682907999508</v>
      </c>
      <c r="P102" s="310">
        <f t="shared" ca="1" si="47"/>
        <v>3</v>
      </c>
      <c r="Q102" s="304">
        <f t="shared" ca="1" si="48"/>
        <v>0</v>
      </c>
      <c r="R102" s="306">
        <f t="shared" ca="1" si="49"/>
        <v>0</v>
      </c>
      <c r="S102" s="307">
        <f t="shared" ca="1" si="50"/>
        <v>2.8949999999999996</v>
      </c>
      <c r="T102" s="304">
        <f t="shared" ca="1" si="30"/>
        <v>28.399949999999997</v>
      </c>
      <c r="U102" s="311">
        <f t="shared" ca="1" si="31"/>
        <v>0</v>
      </c>
      <c r="V102" s="306">
        <f t="shared" ca="1" si="32"/>
        <v>1.1410639837860894</v>
      </c>
      <c r="W102" s="304">
        <f t="shared" ca="1" si="33"/>
        <v>39.4312887334804</v>
      </c>
      <c r="Y102" s="314" t="str">
        <f t="shared" ca="1" si="51"/>
        <v/>
      </c>
      <c r="Z102" s="315" t="str">
        <f t="shared" ca="1" si="52"/>
        <v/>
      </c>
      <c r="AA102" s="316" t="str">
        <f t="shared" ca="1" si="53"/>
        <v/>
      </c>
      <c r="AC102" s="310" t="e">
        <f t="shared" ca="1" si="54"/>
        <v>#N/A</v>
      </c>
      <c r="AD102" s="323" t="e">
        <f t="shared" ca="1" si="55"/>
        <v>#N/A</v>
      </c>
      <c r="AE102" s="324">
        <f t="shared" ca="1" si="34"/>
        <v>709.4991241918932</v>
      </c>
      <c r="AG102" s="306">
        <f t="shared" ca="1" si="56"/>
        <v>-23.12295131790767</v>
      </c>
      <c r="AH102" s="304">
        <f t="shared" ca="1" si="57"/>
        <v>-13.670725220877463</v>
      </c>
    </row>
    <row r="103" spans="1:34" x14ac:dyDescent="0.2">
      <c r="A103" s="347">
        <f t="shared" ca="1" si="35"/>
        <v>0.01</v>
      </c>
      <c r="B103" s="304">
        <f t="shared" ca="1" si="36"/>
        <v>4.1899999999999791</v>
      </c>
      <c r="D103" s="306">
        <f t="shared" ca="1" si="37"/>
        <v>-3.6475129400430668</v>
      </c>
      <c r="E103" s="307">
        <f t="shared" ca="1" si="38"/>
        <v>-22.932999528650662</v>
      </c>
      <c r="F103" s="304">
        <f t="shared" ca="1" si="39"/>
        <v>23.221257890753314</v>
      </c>
      <c r="G103" s="306">
        <f t="shared" ca="1" si="40"/>
        <v>34.751847583212843</v>
      </c>
      <c r="H103" s="307">
        <f t="shared" ca="1" si="41"/>
        <v>124.93188260750703</v>
      </c>
      <c r="I103" s="304">
        <f t="shared" ca="1" si="42"/>
        <v>129.6752335733496</v>
      </c>
      <c r="J103" s="306">
        <f t="shared" ca="1" si="43"/>
        <v>169.62758407698274</v>
      </c>
      <c r="K103" s="307">
        <f t="shared" ca="1" si="44"/>
        <v>710.74958966794475</v>
      </c>
      <c r="L103" s="304">
        <f t="shared" ca="1" si="29"/>
        <v>730.7109527665134</v>
      </c>
      <c r="M103" s="306">
        <f t="shared" ca="1" si="45"/>
        <v>1.2994887617098203</v>
      </c>
      <c r="N103" s="304">
        <f t="shared" ca="1" si="46"/>
        <v>74.455221570654246</v>
      </c>
      <c r="P103" s="310">
        <f t="shared" ca="1" si="47"/>
        <v>3</v>
      </c>
      <c r="Q103" s="304">
        <f t="shared" ca="1" si="48"/>
        <v>0</v>
      </c>
      <c r="R103" s="306">
        <f t="shared" ca="1" si="49"/>
        <v>0</v>
      </c>
      <c r="S103" s="307">
        <f t="shared" ca="1" si="50"/>
        <v>2.8949999999999996</v>
      </c>
      <c r="T103" s="304">
        <f t="shared" ca="1" si="30"/>
        <v>28.399949999999997</v>
      </c>
      <c r="U103" s="311">
        <f t="shared" ca="1" si="31"/>
        <v>0</v>
      </c>
      <c r="V103" s="306">
        <f t="shared" ca="1" si="32"/>
        <v>1.1409211265074068</v>
      </c>
      <c r="W103" s="304">
        <f t="shared" ca="1" si="33"/>
        <v>39.286430320073357</v>
      </c>
      <c r="Y103" s="314" t="str">
        <f t="shared" ca="1" si="51"/>
        <v/>
      </c>
      <c r="Z103" s="315" t="str">
        <f t="shared" ca="1" si="52"/>
        <v/>
      </c>
      <c r="AA103" s="316" t="str">
        <f t="shared" ca="1" si="53"/>
        <v/>
      </c>
      <c r="AC103" s="310" t="e">
        <f t="shared" ca="1" si="54"/>
        <v>#N/A</v>
      </c>
      <c r="AD103" s="323" t="e">
        <f t="shared" ca="1" si="55"/>
        <v>#N/A</v>
      </c>
      <c r="AE103" s="324">
        <f t="shared" ca="1" si="34"/>
        <v>710.74958966794475</v>
      </c>
      <c r="AG103" s="306">
        <f t="shared" ca="1" si="56"/>
        <v>-23.072175103864133</v>
      </c>
      <c r="AH103" s="304">
        <f t="shared" ca="1" si="57"/>
        <v>-13.620479700684077</v>
      </c>
    </row>
    <row r="104" spans="1:34" x14ac:dyDescent="0.2">
      <c r="A104" s="347">
        <f t="shared" ca="1" si="35"/>
        <v>0.01</v>
      </c>
      <c r="B104" s="304">
        <f t="shared" ca="1" si="36"/>
        <v>4.1999999999999789</v>
      </c>
      <c r="D104" s="306">
        <f t="shared" ca="1" si="37"/>
        <v>-3.6367618379337108</v>
      </c>
      <c r="E104" s="307">
        <f t="shared" ca="1" si="38"/>
        <v>-22.884053168547855</v>
      </c>
      <c r="F104" s="304">
        <f t="shared" ca="1" si="39"/>
        <v>23.171230569108236</v>
      </c>
      <c r="G104" s="306">
        <f t="shared" ca="1" si="40"/>
        <v>34.715479964833506</v>
      </c>
      <c r="H104" s="307">
        <f t="shared" ca="1" si="41"/>
        <v>124.70304207582156</v>
      </c>
      <c r="I104" s="304">
        <f t="shared" ca="1" si="42"/>
        <v>129.44502019063106</v>
      </c>
      <c r="J104" s="306">
        <f t="shared" ca="1" si="43"/>
        <v>169.97492071472297</v>
      </c>
      <c r="K104" s="307">
        <f t="shared" ca="1" si="44"/>
        <v>711.99776429136136</v>
      </c>
      <c r="L104" s="304">
        <f t="shared" ca="1" si="29"/>
        <v>732.00566256544312</v>
      </c>
      <c r="M104" s="306">
        <f t="shared" ca="1" si="45"/>
        <v>1.2992856642354818</v>
      </c>
      <c r="N104" s="304">
        <f t="shared" ca="1" si="46"/>
        <v>74.443584942544874</v>
      </c>
      <c r="P104" s="310">
        <f t="shared" ca="1" si="47"/>
        <v>3</v>
      </c>
      <c r="Q104" s="304">
        <f t="shared" ca="1" si="48"/>
        <v>0</v>
      </c>
      <c r="R104" s="306">
        <f t="shared" ca="1" si="49"/>
        <v>0</v>
      </c>
      <c r="S104" s="307">
        <f t="shared" ca="1" si="50"/>
        <v>2.8949999999999996</v>
      </c>
      <c r="T104" s="304">
        <f t="shared" ca="1" si="30"/>
        <v>28.399949999999997</v>
      </c>
      <c r="U104" s="311">
        <f t="shared" ca="1" si="31"/>
        <v>0</v>
      </c>
      <c r="V104" s="306">
        <f t="shared" ca="1" si="32"/>
        <v>1.1407785481455939</v>
      </c>
      <c r="W104" s="304">
        <f t="shared" ca="1" si="33"/>
        <v>39.142171049399508</v>
      </c>
      <c r="Y104" s="314" t="str">
        <f t="shared" ca="1" si="51"/>
        <v/>
      </c>
      <c r="Z104" s="315" t="str">
        <f t="shared" ca="1" si="52"/>
        <v/>
      </c>
      <c r="AA104" s="316" t="str">
        <f t="shared" ca="1" si="53"/>
        <v/>
      </c>
      <c r="AC104" s="310" t="e">
        <f t="shared" ca="1" si="54"/>
        <v>#N/A</v>
      </c>
      <c r="AD104" s="323" t="e">
        <f t="shared" ca="1" si="55"/>
        <v>#N/A</v>
      </c>
      <c r="AE104" s="324">
        <f t="shared" ca="1" si="34"/>
        <v>711.99776429136136</v>
      </c>
      <c r="AG104" s="306">
        <f t="shared" ca="1" si="56"/>
        <v>-23.021605243044824</v>
      </c>
      <c r="AH104" s="304">
        <f t="shared" ca="1" si="57"/>
        <v>-13.570442252184236</v>
      </c>
    </row>
    <row r="105" spans="1:34" x14ac:dyDescent="0.2">
      <c r="A105" s="347">
        <f t="shared" ca="1" si="35"/>
        <v>0.1</v>
      </c>
      <c r="B105" s="304">
        <f t="shared" ca="1" si="36"/>
        <v>4.2999999999999785</v>
      </c>
      <c r="D105" s="306">
        <f t="shared" ca="1" si="37"/>
        <v>-3.6260531770607529</v>
      </c>
      <c r="E105" s="307">
        <f t="shared" ca="1" si="38"/>
        <v>-22.835309238594078</v>
      </c>
      <c r="F105" s="304">
        <f t="shared" ca="1" si="39"/>
        <v>23.121410200614765</v>
      </c>
      <c r="G105" s="306">
        <f t="shared" ca="1" si="40"/>
        <v>34.352874647127429</v>
      </c>
      <c r="H105" s="307">
        <f t="shared" ca="1" si="41"/>
        <v>122.41951115196215</v>
      </c>
      <c r="I105" s="304">
        <f t="shared" ca="1" si="42"/>
        <v>127.14816832029723</v>
      </c>
      <c r="J105" s="306">
        <f t="shared" ca="1" si="43"/>
        <v>173.428338445321</v>
      </c>
      <c r="K105" s="307">
        <f t="shared" ca="1" si="44"/>
        <v>724.35389195275059</v>
      </c>
      <c r="L105" s="304">
        <f t="shared" ca="1" si="29"/>
        <v>744.82612022068736</v>
      </c>
      <c r="M105" s="306">
        <f t="shared" ca="1" si="45"/>
        <v>1.2972164901264152</v>
      </c>
      <c r="N105" s="304">
        <f t="shared" ca="1" si="46"/>
        <v>74.325029999017616</v>
      </c>
      <c r="P105" s="310">
        <f t="shared" ca="1" si="47"/>
        <v>23</v>
      </c>
      <c r="Q105" s="304">
        <f t="shared" ca="1" si="48"/>
        <v>0</v>
      </c>
      <c r="R105" s="306">
        <f t="shared" ca="1" si="49"/>
        <v>0</v>
      </c>
      <c r="S105" s="307">
        <f t="shared" ca="1" si="50"/>
        <v>2.8949999999999996</v>
      </c>
      <c r="T105" s="304">
        <f t="shared" ca="1" si="30"/>
        <v>28.399949999999997</v>
      </c>
      <c r="U105" s="311">
        <f t="shared" ca="1" si="31"/>
        <v>0</v>
      </c>
      <c r="V105" s="306">
        <f t="shared" ca="1" si="32"/>
        <v>1.139368040396505</v>
      </c>
      <c r="W105" s="304">
        <f t="shared" ca="1" si="33"/>
        <v>37.718734991144338</v>
      </c>
      <c r="Y105" s="314" t="str">
        <f t="shared" ca="1" si="51"/>
        <v/>
      </c>
      <c r="Z105" s="315" t="str">
        <f t="shared" ca="1" si="52"/>
        <v/>
      </c>
      <c r="AA105" s="316" t="str">
        <f t="shared" ca="1" si="53"/>
        <v/>
      </c>
      <c r="AC105" s="310" t="e">
        <f t="shared" ca="1" si="54"/>
        <v>#N/A</v>
      </c>
      <c r="AD105" s="323" t="e">
        <f t="shared" ca="1" si="55"/>
        <v>#N/A</v>
      </c>
      <c r="AE105" s="324">
        <f t="shared" ca="1" si="34"/>
        <v>724.35389195275059</v>
      </c>
      <c r="AG105" s="306">
        <f t="shared" ca="1" si="56"/>
        <v>-22.971240615015052</v>
      </c>
      <c r="AH105" s="304">
        <f t="shared" ca="1" si="57"/>
        <v>-13.52061176145061</v>
      </c>
    </row>
    <row r="106" spans="1:34" x14ac:dyDescent="0.2">
      <c r="A106" s="347">
        <f t="shared" ca="1" si="35"/>
        <v>0.1</v>
      </c>
      <c r="B106" s="304">
        <f t="shared" ca="1" si="36"/>
        <v>4.3999999999999782</v>
      </c>
      <c r="D106" s="306">
        <f t="shared" ca="1" si="37"/>
        <v>-3.520152897237943</v>
      </c>
      <c r="E106" s="307">
        <f t="shared" ca="1" si="38"/>
        <v>-22.354376599821666</v>
      </c>
      <c r="F106" s="304">
        <f t="shared" ca="1" si="39"/>
        <v>22.629839362810049</v>
      </c>
      <c r="G106" s="306">
        <f t="shared" ca="1" si="40"/>
        <v>34.000859357403634</v>
      </c>
      <c r="H106" s="307">
        <f t="shared" ca="1" si="41"/>
        <v>120.18407349197999</v>
      </c>
      <c r="I106" s="304">
        <f t="shared" ca="1" si="42"/>
        <v>124.90104066086714</v>
      </c>
      <c r="J106" s="306">
        <f t="shared" ca="1" si="43"/>
        <v>176.84602514554754</v>
      </c>
      <c r="K106" s="307">
        <f t="shared" ca="1" si="44"/>
        <v>736.48407118494765</v>
      </c>
      <c r="L106" s="304">
        <f t="shared" ca="1" si="29"/>
        <v>757.4188429917325</v>
      </c>
      <c r="M106" s="306">
        <f t="shared" ca="1" si="45"/>
        <v>1.2950944369975186</v>
      </c>
      <c r="N106" s="304">
        <f t="shared" ca="1" si="46"/>
        <v>74.203445310829309</v>
      </c>
      <c r="P106" s="310">
        <f t="shared" ca="1" si="47"/>
        <v>23</v>
      </c>
      <c r="Q106" s="304">
        <f t="shared" ca="1" si="48"/>
        <v>0</v>
      </c>
      <c r="R106" s="306">
        <f t="shared" ca="1" si="49"/>
        <v>0</v>
      </c>
      <c r="S106" s="307">
        <f t="shared" ca="1" si="50"/>
        <v>2.8949999999999996</v>
      </c>
      <c r="T106" s="304">
        <f t="shared" ca="1" si="30"/>
        <v>28.399949999999997</v>
      </c>
      <c r="U106" s="311">
        <f t="shared" ca="1" si="31"/>
        <v>0</v>
      </c>
      <c r="V106" s="306">
        <f t="shared" ca="1" si="32"/>
        <v>1.1379849607962007</v>
      </c>
      <c r="W106" s="304">
        <f t="shared" ca="1" si="33"/>
        <v>36.353104577909924</v>
      </c>
      <c r="Y106" s="314" t="str">
        <f t="shared" ca="1" si="51"/>
        <v/>
      </c>
      <c r="Z106" s="315" t="str">
        <f t="shared" ca="1" si="52"/>
        <v/>
      </c>
      <c r="AA106" s="316" t="str">
        <f t="shared" ca="1" si="53"/>
        <v/>
      </c>
      <c r="AC106" s="310" t="e">
        <f t="shared" ca="1" si="54"/>
        <v>#N/A</v>
      </c>
      <c r="AD106" s="323" t="e">
        <f t="shared" ca="1" si="55"/>
        <v>#N/A</v>
      </c>
      <c r="AE106" s="324">
        <f t="shared" ca="1" si="34"/>
        <v>736.48407118494765</v>
      </c>
      <c r="AG106" s="306">
        <f t="shared" ca="1" si="56"/>
        <v>-22.47408880854799</v>
      </c>
      <c r="AH106" s="304">
        <f t="shared" ca="1" si="57"/>
        <v>-13.028924003849514</v>
      </c>
    </row>
    <row r="107" spans="1:34" x14ac:dyDescent="0.2">
      <c r="A107" s="347">
        <f t="shared" ca="1" si="35"/>
        <v>0.1</v>
      </c>
      <c r="B107" s="304">
        <f t="shared" ca="1" si="36"/>
        <v>4.4999999999999778</v>
      </c>
      <c r="D107" s="306">
        <f t="shared" ca="1" si="37"/>
        <v>-3.4183519456516853</v>
      </c>
      <c r="E107" s="307">
        <f t="shared" ca="1" si="38"/>
        <v>-21.892972878395703</v>
      </c>
      <c r="F107" s="304">
        <f t="shared" ca="1" si="39"/>
        <v>22.158235297029197</v>
      </c>
      <c r="G107" s="306">
        <f t="shared" ca="1" si="40"/>
        <v>33.659024162838463</v>
      </c>
      <c r="H107" s="307">
        <f t="shared" ca="1" si="41"/>
        <v>117.99477620414042</v>
      </c>
      <c r="I107" s="304">
        <f t="shared" ca="1" si="42"/>
        <v>122.70165899065802</v>
      </c>
      <c r="J107" s="306">
        <f t="shared" ca="1" si="43"/>
        <v>180.22901932155963</v>
      </c>
      <c r="K107" s="307">
        <f t="shared" ca="1" si="44"/>
        <v>748.39301366975371</v>
      </c>
      <c r="L107" s="304">
        <f t="shared" ca="1" si="29"/>
        <v>769.78867380295173</v>
      </c>
      <c r="M107" s="306">
        <f t="shared" ca="1" si="45"/>
        <v>1.292918016775324</v>
      </c>
      <c r="N107" s="304">
        <f t="shared" ca="1" si="46"/>
        <v>74.07874561765064</v>
      </c>
      <c r="P107" s="310">
        <f t="shared" ca="1" si="47"/>
        <v>23</v>
      </c>
      <c r="Q107" s="304">
        <f t="shared" ca="1" si="48"/>
        <v>0</v>
      </c>
      <c r="R107" s="306">
        <f t="shared" ca="1" si="49"/>
        <v>0</v>
      </c>
      <c r="S107" s="307">
        <f t="shared" ca="1" si="50"/>
        <v>2.8949999999999996</v>
      </c>
      <c r="T107" s="304">
        <f t="shared" ca="1" si="30"/>
        <v>28.399949999999997</v>
      </c>
      <c r="U107" s="311">
        <f t="shared" ca="1" si="31"/>
        <v>0</v>
      </c>
      <c r="V107" s="306">
        <f t="shared" ca="1" si="32"/>
        <v>1.1366286797593008</v>
      </c>
      <c r="W107" s="304">
        <f t="shared" ca="1" si="33"/>
        <v>35.04227946482802</v>
      </c>
      <c r="Y107" s="314" t="str">
        <f t="shared" ca="1" si="51"/>
        <v/>
      </c>
      <c r="Z107" s="315" t="str">
        <f t="shared" ca="1" si="52"/>
        <v/>
      </c>
      <c r="AA107" s="316" t="str">
        <f t="shared" ca="1" si="53"/>
        <v/>
      </c>
      <c r="AC107" s="310" t="e">
        <f t="shared" ca="1" si="54"/>
        <v>#N/A</v>
      </c>
      <c r="AD107" s="323" t="e">
        <f t="shared" ca="1" si="55"/>
        <v>#N/A</v>
      </c>
      <c r="AE107" s="324">
        <f t="shared" ca="1" si="34"/>
        <v>748.39301366975371</v>
      </c>
      <c r="AG107" s="306">
        <f t="shared" ca="1" si="56"/>
        <v>-21.996722770093285</v>
      </c>
      <c r="AH107" s="304">
        <f t="shared" ca="1" si="57"/>
        <v>-12.557203653854899</v>
      </c>
    </row>
    <row r="108" spans="1:34" x14ac:dyDescent="0.2">
      <c r="A108" s="347">
        <f t="shared" ca="1" si="35"/>
        <v>0.1</v>
      </c>
      <c r="B108" s="304">
        <f t="shared" ca="1" si="36"/>
        <v>4.5999999999999774</v>
      </c>
      <c r="D108" s="306">
        <f t="shared" ca="1" si="37"/>
        <v>-3.3204341124914758</v>
      </c>
      <c r="E108" s="307">
        <f t="shared" ca="1" si="38"/>
        <v>-21.450084338410164</v>
      </c>
      <c r="F108" s="304">
        <f t="shared" ca="1" si="39"/>
        <v>21.70556151819865</v>
      </c>
      <c r="G108" s="306">
        <f t="shared" ca="1" si="40"/>
        <v>33.326980751589318</v>
      </c>
      <c r="H108" s="307">
        <f t="shared" ca="1" si="41"/>
        <v>115.84976777029941</v>
      </c>
      <c r="I108" s="304">
        <f t="shared" ca="1" si="42"/>
        <v>120.54814946090673</v>
      </c>
      <c r="J108" s="306">
        <f t="shared" ca="1" si="43"/>
        <v>183.57831956728103</v>
      </c>
      <c r="K108" s="307">
        <f t="shared" ca="1" si="44"/>
        <v>760.08524086847569</v>
      </c>
      <c r="L108" s="304">
        <f t="shared" ca="1" si="29"/>
        <v>781.94026165765081</v>
      </c>
      <c r="M108" s="306">
        <f t="shared" ca="1" si="45"/>
        <v>1.2906856790104462</v>
      </c>
      <c r="N108" s="304">
        <f t="shared" ca="1" si="46"/>
        <v>73.950842085275468</v>
      </c>
      <c r="P108" s="310">
        <f t="shared" ca="1" si="47"/>
        <v>23</v>
      </c>
      <c r="Q108" s="304">
        <f t="shared" ca="1" si="48"/>
        <v>0</v>
      </c>
      <c r="R108" s="306">
        <f t="shared" ca="1" si="49"/>
        <v>0</v>
      </c>
      <c r="S108" s="307">
        <f t="shared" ca="1" si="50"/>
        <v>2.8949999999999996</v>
      </c>
      <c r="T108" s="304">
        <f t="shared" ca="1" si="30"/>
        <v>28.399949999999997</v>
      </c>
      <c r="U108" s="311">
        <f t="shared" ca="1" si="31"/>
        <v>0</v>
      </c>
      <c r="V108" s="306">
        <f t="shared" ca="1" si="32"/>
        <v>1.1352985937426785</v>
      </c>
      <c r="W108" s="304">
        <f t="shared" ca="1" si="33"/>
        <v>33.783455214178197</v>
      </c>
      <c r="Y108" s="314" t="str">
        <f t="shared" ca="1" si="51"/>
        <v/>
      </c>
      <c r="Z108" s="315" t="str">
        <f t="shared" ca="1" si="52"/>
        <v/>
      </c>
      <c r="AA108" s="316" t="str">
        <f t="shared" ca="1" si="53"/>
        <v/>
      </c>
      <c r="AC108" s="310" t="e">
        <f t="shared" ca="1" si="54"/>
        <v>#N/A</v>
      </c>
      <c r="AD108" s="323" t="e">
        <f t="shared" ca="1" si="55"/>
        <v>#N/A</v>
      </c>
      <c r="AE108" s="324">
        <f t="shared" ca="1" si="34"/>
        <v>760.08524086847569</v>
      </c>
      <c r="AG108" s="306">
        <f t="shared" ca="1" si="56"/>
        <v>-21.538098953456831</v>
      </c>
      <c r="AH108" s="304">
        <f t="shared" ca="1" si="57"/>
        <v>-12.104414322911236</v>
      </c>
    </row>
    <row r="109" spans="1:34" x14ac:dyDescent="0.2">
      <c r="A109" s="347">
        <f t="shared" ca="1" si="35"/>
        <v>0.1</v>
      </c>
      <c r="B109" s="304">
        <f t="shared" ca="1" si="36"/>
        <v>4.6999999999999771</v>
      </c>
      <c r="D109" s="306">
        <f t="shared" ca="1" si="37"/>
        <v>-3.2261972733955808</v>
      </c>
      <c r="E109" s="307">
        <f t="shared" ca="1" si="38"/>
        <v>-21.024763428164057</v>
      </c>
      <c r="F109" s="304">
        <f t="shared" ca="1" si="39"/>
        <v>21.270849208650084</v>
      </c>
      <c r="G109" s="306">
        <f t="shared" ca="1" si="40"/>
        <v>33.004361024249761</v>
      </c>
      <c r="H109" s="307">
        <f t="shared" ca="1" si="41"/>
        <v>113.74729142748301</v>
      </c>
      <c r="I109" s="304">
        <f t="shared" ca="1" si="42"/>
        <v>118.43873586672464</v>
      </c>
      <c r="J109" s="306">
        <f t="shared" ca="1" si="43"/>
        <v>186.89488665607297</v>
      </c>
      <c r="K109" s="307">
        <f t="shared" ca="1" si="44"/>
        <v>771.56509382836487</v>
      </c>
      <c r="L109" s="304">
        <f t="shared" ca="1" si="29"/>
        <v>793.87807166627283</v>
      </c>
      <c r="M109" s="306">
        <f t="shared" ca="1" si="45"/>
        <v>1.288395807856112</v>
      </c>
      <c r="N109" s="304">
        <f t="shared" ca="1" si="46"/>
        <v>73.819642132503375</v>
      </c>
      <c r="P109" s="310">
        <f t="shared" ca="1" si="47"/>
        <v>23</v>
      </c>
      <c r="Q109" s="304">
        <f t="shared" ca="1" si="48"/>
        <v>0</v>
      </c>
      <c r="R109" s="306">
        <f t="shared" ca="1" si="49"/>
        <v>0</v>
      </c>
      <c r="S109" s="307">
        <f t="shared" ca="1" si="50"/>
        <v>2.8949999999999996</v>
      </c>
      <c r="T109" s="304">
        <f t="shared" ca="1" si="30"/>
        <v>28.399949999999997</v>
      </c>
      <c r="U109" s="311">
        <f t="shared" ca="1" si="31"/>
        <v>0</v>
      </c>
      <c r="V109" s="306">
        <f t="shared" ca="1" si="32"/>
        <v>1.1339941238736435</v>
      </c>
      <c r="W109" s="304">
        <f t="shared" ca="1" si="33"/>
        <v>32.574008122000045</v>
      </c>
      <c r="Y109" s="314" t="str">
        <f t="shared" ca="1" si="51"/>
        <v/>
      </c>
      <c r="Z109" s="315" t="str">
        <f t="shared" ca="1" si="52"/>
        <v/>
      </c>
      <c r="AA109" s="316" t="str">
        <f t="shared" ca="1" si="53"/>
        <v>Satellite</v>
      </c>
      <c r="AC109" s="310" t="e">
        <f t="shared" ca="1" si="54"/>
        <v>#N/A</v>
      </c>
      <c r="AD109" s="323" t="e">
        <f t="shared" ca="1" si="55"/>
        <v>#N/A</v>
      </c>
      <c r="AE109" s="324">
        <f t="shared" ca="1" si="34"/>
        <v>771.56509382836487</v>
      </c>
      <c r="AG109" s="306">
        <f t="shared" ca="1" si="56"/>
        <v>-21.097241113886483</v>
      </c>
      <c r="AH109" s="304">
        <f t="shared" ca="1" si="57"/>
        <v>-11.669587293325804</v>
      </c>
    </row>
    <row r="110" spans="1:34" x14ac:dyDescent="0.2">
      <c r="A110" s="347">
        <f t="shared" ca="1" si="35"/>
        <v>0.1</v>
      </c>
      <c r="B110" s="304">
        <f t="shared" ca="1" si="36"/>
        <v>4.7999999999999767</v>
      </c>
      <c r="D110" s="306">
        <f t="shared" ca="1" si="37"/>
        <v>-3.1354522983383251</v>
      </c>
      <c r="E110" s="307">
        <f t="shared" ca="1" si="38"/>
        <v>-20.616123653598834</v>
      </c>
      <c r="F110" s="304">
        <f t="shared" ca="1" si="39"/>
        <v>20.853191976664686</v>
      </c>
      <c r="G110" s="306">
        <f t="shared" ca="1" si="40"/>
        <v>32.690815794415926</v>
      </c>
      <c r="H110" s="307">
        <f t="shared" ca="1" si="41"/>
        <v>111.68567906212313</v>
      </c>
      <c r="I110" s="304">
        <f t="shared" ca="1" si="42"/>
        <v>116.37173344447527</v>
      </c>
      <c r="J110" s="306">
        <f t="shared" ca="1" si="43"/>
        <v>190.17964549700625</v>
      </c>
      <c r="K110" s="307">
        <f t="shared" ca="1" si="44"/>
        <v>782.83674235284514</v>
      </c>
      <c r="L110" s="304">
        <f t="shared" ca="1" si="29"/>
        <v>805.6063944253309</v>
      </c>
      <c r="M110" s="306">
        <f t="shared" ca="1" si="45"/>
        <v>1.2860467188681679</v>
      </c>
      <c r="N110" s="304">
        <f t="shared" ca="1" si="46"/>
        <v>73.685049247793515</v>
      </c>
      <c r="P110" s="310">
        <f t="shared" ca="1" si="47"/>
        <v>23</v>
      </c>
      <c r="Q110" s="304">
        <f t="shared" ca="1" si="48"/>
        <v>0</v>
      </c>
      <c r="R110" s="306">
        <f t="shared" ca="1" si="49"/>
        <v>0</v>
      </c>
      <c r="S110" s="307">
        <f t="shared" ca="1" si="50"/>
        <v>2.8949999999999996</v>
      </c>
      <c r="T110" s="304">
        <f t="shared" ca="1" si="30"/>
        <v>28.399949999999997</v>
      </c>
      <c r="U110" s="311">
        <f t="shared" ca="1" si="31"/>
        <v>0</v>
      </c>
      <c r="V110" s="306">
        <f t="shared" ca="1" si="32"/>
        <v>1.1327147146685745</v>
      </c>
      <c r="W110" s="304">
        <f t="shared" ca="1" si="33"/>
        <v>31.411481404427853</v>
      </c>
      <c r="Y110" s="314" t="str">
        <f t="shared" ca="1" si="51"/>
        <v/>
      </c>
      <c r="Z110" s="315" t="str">
        <f t="shared" ca="1" si="52"/>
        <v/>
      </c>
      <c r="AA110" s="316" t="str">
        <f t="shared" ca="1" si="53"/>
        <v/>
      </c>
      <c r="AC110" s="310" t="e">
        <f t="shared" ca="1" si="54"/>
        <v>#N/A</v>
      </c>
      <c r="AD110" s="323" t="e">
        <f t="shared" ca="1" si="55"/>
        <v>#N/A</v>
      </c>
      <c r="AE110" s="324">
        <f t="shared" ca="1" si="34"/>
        <v>782.83674235284514</v>
      </c>
      <c r="AG110" s="306">
        <f t="shared" ca="1" si="56"/>
        <v>-20.673235044612742</v>
      </c>
      <c r="AH110" s="304">
        <f t="shared" ca="1" si="57"/>
        <v>-11.251816277029379</v>
      </c>
    </row>
    <row r="111" spans="1:34" x14ac:dyDescent="0.2">
      <c r="A111" s="347">
        <f t="shared" ca="1" si="35"/>
        <v>0.1</v>
      </c>
      <c r="B111" s="304">
        <f t="shared" ca="1" si="36"/>
        <v>4.8999999999999764</v>
      </c>
      <c r="D111" s="306">
        <f t="shared" ca="1" si="37"/>
        <v>-3.0480220583605853</v>
      </c>
      <c r="E111" s="307">
        <f t="shared" ca="1" si="38"/>
        <v>-20.223334911100046</v>
      </c>
      <c r="F111" s="304">
        <f t="shared" ca="1" si="39"/>
        <v>20.451741084679579</v>
      </c>
      <c r="G111" s="306">
        <f t="shared" ca="1" si="40"/>
        <v>32.386013588579864</v>
      </c>
      <c r="H111" s="307">
        <f t="shared" ca="1" si="41"/>
        <v>109.66334557101312</v>
      </c>
      <c r="I111" s="304">
        <f t="shared" ca="1" si="42"/>
        <v>114.34554314876956</v>
      </c>
      <c r="J111" s="306">
        <f t="shared" ca="1" si="43"/>
        <v>193.43348696615604</v>
      </c>
      <c r="K111" s="307">
        <f t="shared" ca="1" si="44"/>
        <v>793.90419358450197</v>
      </c>
      <c r="L111" s="304">
        <f t="shared" ca="1" si="29"/>
        <v>817.12935479698956</v>
      </c>
      <c r="M111" s="306">
        <f t="shared" ca="1" si="45"/>
        <v>1.2836366556148135</v>
      </c>
      <c r="N111" s="304">
        <f t="shared" ca="1" si="46"/>
        <v>73.546962795016739</v>
      </c>
      <c r="P111" s="310">
        <f t="shared" ca="1" si="47"/>
        <v>23</v>
      </c>
      <c r="Q111" s="304">
        <f t="shared" ca="1" si="48"/>
        <v>0</v>
      </c>
      <c r="R111" s="306">
        <f t="shared" ca="1" si="49"/>
        <v>0</v>
      </c>
      <c r="S111" s="307">
        <f t="shared" ca="1" si="50"/>
        <v>2.8949999999999996</v>
      </c>
      <c r="T111" s="304">
        <f t="shared" ca="1" si="30"/>
        <v>28.399949999999997</v>
      </c>
      <c r="U111" s="311">
        <f t="shared" ca="1" si="31"/>
        <v>0</v>
      </c>
      <c r="V111" s="306">
        <f t="shared" ca="1" si="32"/>
        <v>1.1314598328349452</v>
      </c>
      <c r="W111" s="304">
        <f t="shared" ca="1" si="33"/>
        <v>30.293572605912306</v>
      </c>
      <c r="Y111" s="314" t="str">
        <f t="shared" ca="1" si="51"/>
        <v/>
      </c>
      <c r="Z111" s="315" t="str">
        <f t="shared" ca="1" si="52"/>
        <v/>
      </c>
      <c r="AA111" s="316" t="str">
        <f t="shared" ca="1" si="53"/>
        <v/>
      </c>
      <c r="AC111" s="310" t="e">
        <f t="shared" ca="1" si="54"/>
        <v>#N/A</v>
      </c>
      <c r="AD111" s="323" t="e">
        <f t="shared" ca="1" si="55"/>
        <v>#N/A</v>
      </c>
      <c r="AE111" s="324">
        <f t="shared" ca="1" si="34"/>
        <v>793.90419358450197</v>
      </c>
      <c r="AG111" s="306">
        <f t="shared" ca="1" si="56"/>
        <v>-20.265223781506648</v>
      </c>
      <c r="AH111" s="304">
        <f t="shared" ca="1" si="57"/>
        <v>-10.850252644016532</v>
      </c>
    </row>
    <row r="112" spans="1:34" x14ac:dyDescent="0.2">
      <c r="A112" s="347">
        <f t="shared" ca="1" si="35"/>
        <v>0.1</v>
      </c>
      <c r="B112" s="304">
        <f t="shared" ca="1" si="36"/>
        <v>4.999999999999976</v>
      </c>
      <c r="D112" s="306">
        <f t="shared" ca="1" si="37"/>
        <v>-2.9637405202300551</v>
      </c>
      <c r="E112" s="307">
        <f t="shared" ca="1" si="38"/>
        <v>-19.845619233094219</v>
      </c>
      <c r="F112" s="304">
        <f t="shared" ca="1" si="39"/>
        <v>20.065701099543286</v>
      </c>
      <c r="G112" s="306">
        <f t="shared" ca="1" si="40"/>
        <v>32.089639536556859</v>
      </c>
      <c r="H112" s="307">
        <f t="shared" ca="1" si="41"/>
        <v>107.6787836477037</v>
      </c>
      <c r="I112" s="304">
        <f t="shared" ca="1" si="42"/>
        <v>112.35864636704704</v>
      </c>
      <c r="J112" s="306">
        <f t="shared" ca="1" si="43"/>
        <v>196.65726962241288</v>
      </c>
      <c r="K112" s="307">
        <f t="shared" ca="1" si="44"/>
        <v>804.77130004543778</v>
      </c>
      <c r="L112" s="304">
        <f t="shared" ca="1" si="29"/>
        <v>828.45092013478177</v>
      </c>
      <c r="M112" s="306">
        <f t="shared" ca="1" si="45"/>
        <v>1.2811637860834466</v>
      </c>
      <c r="N112" s="304">
        <f t="shared" ca="1" si="46"/>
        <v>73.40527780758292</v>
      </c>
      <c r="P112" s="310">
        <f t="shared" ca="1" si="47"/>
        <v>23</v>
      </c>
      <c r="Q112" s="304">
        <f t="shared" ca="1" si="48"/>
        <v>0</v>
      </c>
      <c r="R112" s="306">
        <f t="shared" ca="1" si="49"/>
        <v>0</v>
      </c>
      <c r="S112" s="307">
        <f t="shared" ca="1" si="50"/>
        <v>2.8949999999999996</v>
      </c>
      <c r="T112" s="304">
        <f t="shared" ca="1" si="30"/>
        <v>28.399949999999997</v>
      </c>
      <c r="U112" s="311">
        <f t="shared" ca="1" si="31"/>
        <v>0</v>
      </c>
      <c r="V112" s="306">
        <f t="shared" ca="1" si="32"/>
        <v>1.1302289661503264</v>
      </c>
      <c r="W112" s="304">
        <f t="shared" ca="1" si="33"/>
        <v>29.218122107051773</v>
      </c>
      <c r="Y112" s="314" t="str">
        <f t="shared" ca="1" si="51"/>
        <v/>
      </c>
      <c r="Z112" s="315" t="str">
        <f t="shared" ca="1" si="52"/>
        <v/>
      </c>
      <c r="AA112" s="316" t="str">
        <f t="shared" ca="1" si="53"/>
        <v/>
      </c>
      <c r="AC112" s="310">
        <f t="shared" ca="1" si="54"/>
        <v>4.999999999999976</v>
      </c>
      <c r="AD112" s="323">
        <f t="shared" ca="1" si="55"/>
        <v>196.65726962241288</v>
      </c>
      <c r="AE112" s="324">
        <f t="shared" ca="1" si="34"/>
        <v>804.77130004543778</v>
      </c>
      <c r="AG112" s="306">
        <f t="shared" ca="1" si="56"/>
        <v>-19.872403228120067</v>
      </c>
      <c r="AH112" s="304">
        <f t="shared" ca="1" si="57"/>
        <v>-10.464101072853992</v>
      </c>
    </row>
    <row r="113" spans="1:34" x14ac:dyDescent="0.2">
      <c r="A113" s="347">
        <f t="shared" ca="1" si="35"/>
        <v>0.1</v>
      </c>
      <c r="B113" s="304">
        <f t="shared" ca="1" si="36"/>
        <v>5.0999999999999757</v>
      </c>
      <c r="D113" s="306">
        <f t="shared" ca="1" si="37"/>
        <v>-2.8824519202372842</v>
      </c>
      <c r="E113" s="307">
        <f t="shared" ca="1" si="38"/>
        <v>-19.482246905128108</v>
      </c>
      <c r="F113" s="304">
        <f t="shared" ca="1" si="39"/>
        <v>19.694325922581186</v>
      </c>
      <c r="G113" s="306">
        <f t="shared" ca="1" si="40"/>
        <v>31.801394344533129</v>
      </c>
      <c r="H113" s="307">
        <f t="shared" ca="1" si="41"/>
        <v>105.73055895719088</v>
      </c>
      <c r="I113" s="304">
        <f t="shared" ca="1" si="42"/>
        <v>110.40960003394868</v>
      </c>
      <c r="J113" s="306">
        <f t="shared" ca="1" si="43"/>
        <v>199.85182131646738</v>
      </c>
      <c r="K113" s="307">
        <f t="shared" ca="1" si="44"/>
        <v>815.44176717568246</v>
      </c>
      <c r="L113" s="304">
        <f t="shared" ca="1" si="29"/>
        <v>839.57490799696313</v>
      </c>
      <c r="M113" s="306">
        <f t="shared" ca="1" si="45"/>
        <v>1.2786261988710648</v>
      </c>
      <c r="N113" s="304">
        <f t="shared" ca="1" si="46"/>
        <v>73.259884770167076</v>
      </c>
      <c r="P113" s="310">
        <f t="shared" ca="1" si="47"/>
        <v>23</v>
      </c>
      <c r="Q113" s="304">
        <f t="shared" ca="1" si="48"/>
        <v>0</v>
      </c>
      <c r="R113" s="306">
        <f t="shared" ca="1" si="49"/>
        <v>0</v>
      </c>
      <c r="S113" s="307">
        <f t="shared" ca="1" si="50"/>
        <v>2.8949999999999996</v>
      </c>
      <c r="T113" s="304">
        <f t="shared" ca="1" si="30"/>
        <v>28.399949999999997</v>
      </c>
      <c r="U113" s="311">
        <f t="shared" ca="1" si="31"/>
        <v>0</v>
      </c>
      <c r="V113" s="306">
        <f t="shared" ca="1" si="32"/>
        <v>1.1290216224125091</v>
      </c>
      <c r="W113" s="304">
        <f t="shared" ca="1" si="33"/>
        <v>28.183102623383444</v>
      </c>
      <c r="Y113" s="314" t="str">
        <f t="shared" ca="1" si="51"/>
        <v/>
      </c>
      <c r="Z113" s="315" t="str">
        <f t="shared" ca="1" si="52"/>
        <v/>
      </c>
      <c r="AA113" s="316" t="str">
        <f t="shared" ca="1" si="53"/>
        <v/>
      </c>
      <c r="AC113" s="310" t="e">
        <f t="shared" ca="1" si="54"/>
        <v>#N/A</v>
      </c>
      <c r="AD113" s="323" t="e">
        <f t="shared" ca="1" si="55"/>
        <v>#N/A</v>
      </c>
      <c r="AE113" s="324">
        <f t="shared" ca="1" si="34"/>
        <v>815.44176717568246</v>
      </c>
      <c r="AG113" s="306">
        <f t="shared" ca="1" si="56"/>
        <v>-19.494018158736829</v>
      </c>
      <c r="AH113" s="304">
        <f t="shared" ca="1" si="57"/>
        <v>-10.092615581019611</v>
      </c>
    </row>
    <row r="114" spans="1:34" x14ac:dyDescent="0.2">
      <c r="A114" s="347">
        <f t="shared" ca="1" si="35"/>
        <v>0.1</v>
      </c>
      <c r="B114" s="304">
        <f t="shared" ca="1" si="36"/>
        <v>5.1999999999999753</v>
      </c>
      <c r="D114" s="306">
        <f t="shared" ca="1" si="37"/>
        <v>-2.8040100093142293</v>
      </c>
      <c r="E114" s="307">
        <f t="shared" ca="1" si="38"/>
        <v>-19.13253291772147</v>
      </c>
      <c r="F114" s="304">
        <f t="shared" ca="1" si="39"/>
        <v>19.336915161939093</v>
      </c>
      <c r="G114" s="306">
        <f t="shared" ca="1" si="40"/>
        <v>31.520993343601706</v>
      </c>
      <c r="H114" s="307">
        <f t="shared" ca="1" si="41"/>
        <v>103.81730566541873</v>
      </c>
      <c r="I114" s="304">
        <f t="shared" ca="1" si="42"/>
        <v>108.49703211145625</v>
      </c>
      <c r="J114" s="306">
        <f t="shared" ca="1" si="43"/>
        <v>203.01794070087414</v>
      </c>
      <c r="K114" s="307">
        <f t="shared" ca="1" si="44"/>
        <v>825.91916040681292</v>
      </c>
      <c r="L114" s="304">
        <f t="shared" ca="1" si="29"/>
        <v>850.50499338541124</v>
      </c>
      <c r="M114" s="306">
        <f t="shared" ca="1" si="45"/>
        <v>1.2760218991436603</v>
      </c>
      <c r="N114" s="304">
        <f t="shared" ca="1" si="46"/>
        <v>73.110669387199721</v>
      </c>
      <c r="P114" s="310">
        <f t="shared" ca="1" si="47"/>
        <v>23</v>
      </c>
      <c r="Q114" s="304">
        <f t="shared" ca="1" si="48"/>
        <v>0</v>
      </c>
      <c r="R114" s="306">
        <f t="shared" ca="1" si="49"/>
        <v>0</v>
      </c>
      <c r="S114" s="307">
        <f t="shared" ca="1" si="50"/>
        <v>2.8949999999999996</v>
      </c>
      <c r="T114" s="304">
        <f t="shared" ca="1" si="30"/>
        <v>28.399949999999997</v>
      </c>
      <c r="U114" s="311">
        <f t="shared" ca="1" si="31"/>
        <v>0</v>
      </c>
      <c r="V114" s="306">
        <f t="shared" ca="1" si="32"/>
        <v>1.1278373284554146</v>
      </c>
      <c r="W114" s="304">
        <f t="shared" ca="1" si="33"/>
        <v>27.186609598442619</v>
      </c>
      <c r="Y114" s="314" t="str">
        <f t="shared" ca="1" si="51"/>
        <v/>
      </c>
      <c r="Z114" s="315" t="str">
        <f t="shared" ca="1" si="52"/>
        <v/>
      </c>
      <c r="AA114" s="316" t="str">
        <f t="shared" ca="1" si="53"/>
        <v/>
      </c>
      <c r="AC114" s="310" t="e">
        <f t="shared" ca="1" si="54"/>
        <v>#N/A</v>
      </c>
      <c r="AD114" s="323" t="e">
        <f t="shared" ca="1" si="55"/>
        <v>#N/A</v>
      </c>
      <c r="AE114" s="324">
        <f t="shared" ca="1" si="34"/>
        <v>825.91916040681292</v>
      </c>
      <c r="AG114" s="306">
        <f t="shared" ca="1" si="56"/>
        <v>-19.129358561758657</v>
      </c>
      <c r="AH114" s="304">
        <f t="shared" ca="1" si="57"/>
        <v>-9.735095897541779</v>
      </c>
    </row>
    <row r="115" spans="1:34" x14ac:dyDescent="0.2">
      <c r="A115" s="347">
        <f t="shared" ca="1" si="35"/>
        <v>0.1</v>
      </c>
      <c r="B115" s="304">
        <f t="shared" ca="1" si="36"/>
        <v>5.299999999999975</v>
      </c>
      <c r="D115" s="306">
        <f t="shared" ca="1" si="37"/>
        <v>-2.7282773625225918</v>
      </c>
      <c r="E115" s="307">
        <f t="shared" ca="1" si="38"/>
        <v>-18.795833720324183</v>
      </c>
      <c r="F115" s="304">
        <f t="shared" ca="1" si="39"/>
        <v>18.992810813803437</v>
      </c>
      <c r="G115" s="306">
        <f t="shared" ca="1" si="40"/>
        <v>31.248165607349446</v>
      </c>
      <c r="H115" s="307">
        <f t="shared" ca="1" si="41"/>
        <v>101.93772229338632</v>
      </c>
      <c r="I115" s="304">
        <f t="shared" ca="1" si="42"/>
        <v>106.61963740412872</v>
      </c>
      <c r="J115" s="306">
        <f t="shared" ca="1" si="43"/>
        <v>206.15639864842169</v>
      </c>
      <c r="K115" s="307">
        <f t="shared" ca="1" si="44"/>
        <v>836.20691180475319</v>
      </c>
      <c r="L115" s="304">
        <f t="shared" ca="1" si="29"/>
        <v>861.24471554473371</v>
      </c>
      <c r="M115" s="306">
        <f t="shared" ca="1" si="45"/>
        <v>1.2733488043489622</v>
      </c>
      <c r="N115" s="304">
        <f t="shared" ca="1" si="46"/>
        <v>72.95751233722514</v>
      </c>
      <c r="P115" s="310">
        <f t="shared" ca="1" si="47"/>
        <v>23</v>
      </c>
      <c r="Q115" s="304">
        <f t="shared" ca="1" si="48"/>
        <v>0</v>
      </c>
      <c r="R115" s="306">
        <f t="shared" ca="1" si="49"/>
        <v>0</v>
      </c>
      <c r="S115" s="307">
        <f t="shared" ca="1" si="50"/>
        <v>2.8949999999999996</v>
      </c>
      <c r="T115" s="304">
        <f t="shared" ca="1" si="30"/>
        <v>28.399949999999997</v>
      </c>
      <c r="U115" s="311">
        <f t="shared" ca="1" si="31"/>
        <v>0</v>
      </c>
      <c r="V115" s="306">
        <f t="shared" ca="1" si="32"/>
        <v>1.1266756292259243</v>
      </c>
      <c r="W115" s="304">
        <f t="shared" ca="1" si="33"/>
        <v>26.226852404908758</v>
      </c>
      <c r="Y115" s="314" t="str">
        <f t="shared" ca="1" si="51"/>
        <v/>
      </c>
      <c r="Z115" s="315" t="str">
        <f t="shared" ca="1" si="52"/>
        <v/>
      </c>
      <c r="AA115" s="316" t="str">
        <f t="shared" ca="1" si="53"/>
        <v/>
      </c>
      <c r="AC115" s="310" t="e">
        <f t="shared" ca="1" si="54"/>
        <v>#N/A</v>
      </c>
      <c r="AD115" s="323" t="e">
        <f t="shared" ca="1" si="55"/>
        <v>#N/A</v>
      </c>
      <c r="AE115" s="324">
        <f t="shared" ca="1" si="34"/>
        <v>836.20691180475319</v>
      </c>
      <c r="AG115" s="306">
        <f t="shared" ca="1" si="56"/>
        <v>-18.777756289867504</v>
      </c>
      <c r="AH115" s="304">
        <f t="shared" ca="1" si="57"/>
        <v>-9.3908841445397666</v>
      </c>
    </row>
    <row r="116" spans="1:34" x14ac:dyDescent="0.2">
      <c r="A116" s="347">
        <f t="shared" ca="1" si="35"/>
        <v>0.1</v>
      </c>
      <c r="B116" s="304">
        <f t="shared" ca="1" si="36"/>
        <v>5.3999999999999746</v>
      </c>
      <c r="D116" s="306">
        <f t="shared" ca="1" si="37"/>
        <v>-2.6551247467156101</v>
      </c>
      <c r="E116" s="307">
        <f t="shared" ca="1" si="38"/>
        <v>-18.471544248259363</v>
      </c>
      <c r="F116" s="304">
        <f t="shared" ca="1" si="39"/>
        <v>18.661394222726909</v>
      </c>
      <c r="G116" s="306">
        <f t="shared" ca="1" si="40"/>
        <v>30.982653132677886</v>
      </c>
      <c r="H116" s="307">
        <f t="shared" ca="1" si="41"/>
        <v>100.09056786856038</v>
      </c>
      <c r="I116" s="304">
        <f t="shared" ca="1" si="42"/>
        <v>104.77617368176188</v>
      </c>
      <c r="J116" s="306">
        <f t="shared" ca="1" si="43"/>
        <v>209.26793958542305</v>
      </c>
      <c r="K116" s="307">
        <f t="shared" ca="1" si="44"/>
        <v>846.30832631285057</v>
      </c>
      <c r="L116" s="304">
        <f t="shared" ca="1" si="29"/>
        <v>871.79748435332544</v>
      </c>
      <c r="M116" s="306">
        <f t="shared" ca="1" si="45"/>
        <v>1.2706047396656994</v>
      </c>
      <c r="N116" s="304">
        <f t="shared" ca="1" si="46"/>
        <v>72.800289012163276</v>
      </c>
      <c r="P116" s="310">
        <f t="shared" ca="1" si="47"/>
        <v>23</v>
      </c>
      <c r="Q116" s="304">
        <f t="shared" ca="1" si="48"/>
        <v>0</v>
      </c>
      <c r="R116" s="306">
        <f t="shared" ca="1" si="49"/>
        <v>0</v>
      </c>
      <c r="S116" s="307">
        <f t="shared" ca="1" si="50"/>
        <v>2.8949999999999996</v>
      </c>
      <c r="T116" s="304">
        <f t="shared" ca="1" si="30"/>
        <v>28.399949999999997</v>
      </c>
      <c r="U116" s="311">
        <f t="shared" ca="1" si="31"/>
        <v>0</v>
      </c>
      <c r="V116" s="306">
        <f t="shared" ca="1" si="32"/>
        <v>1.1255360869171591</v>
      </c>
      <c r="W116" s="304">
        <f t="shared" ca="1" si="33"/>
        <v>25.302146276910605</v>
      </c>
      <c r="Y116" s="314" t="str">
        <f t="shared" ca="1" si="51"/>
        <v/>
      </c>
      <c r="Z116" s="315" t="str">
        <f t="shared" ca="1" si="52"/>
        <v/>
      </c>
      <c r="AA116" s="316" t="str">
        <f t="shared" ca="1" si="53"/>
        <v/>
      </c>
      <c r="AC116" s="310" t="e">
        <f t="shared" ca="1" si="54"/>
        <v>#N/A</v>
      </c>
      <c r="AD116" s="323" t="e">
        <f t="shared" ca="1" si="55"/>
        <v>#N/A</v>
      </c>
      <c r="AE116" s="324">
        <f t="shared" ca="1" si="34"/>
        <v>846.30832631285057</v>
      </c>
      <c r="AG116" s="306">
        <f t="shared" ca="1" si="56"/>
        <v>-18.438581987022154</v>
      </c>
      <c r="AH116" s="304">
        <f t="shared" ca="1" si="57"/>
        <v>-9.0593617978959458</v>
      </c>
    </row>
    <row r="117" spans="1:34" x14ac:dyDescent="0.2">
      <c r="A117" s="347">
        <f t="shared" ca="1" si="35"/>
        <v>0.1</v>
      </c>
      <c r="B117" s="304">
        <f t="shared" ca="1" si="36"/>
        <v>5.4999999999999742</v>
      </c>
      <c r="D117" s="306">
        <f t="shared" ca="1" si="37"/>
        <v>-2.5844305408430377</v>
      </c>
      <c r="E117" s="307">
        <f t="shared" ca="1" si="38"/>
        <v>-18.159095196660211</v>
      </c>
      <c r="F117" s="304">
        <f t="shared" ca="1" si="39"/>
        <v>18.342083294484574</v>
      </c>
      <c r="G117" s="306">
        <f t="shared" ca="1" si="40"/>
        <v>30.724210078593583</v>
      </c>
      <c r="H117" s="307">
        <f t="shared" ca="1" si="41"/>
        <v>98.274658348894363</v>
      </c>
      <c r="I117" s="304">
        <f t="shared" ca="1" si="42"/>
        <v>102.96545808447347</v>
      </c>
      <c r="J117" s="306">
        <f t="shared" ca="1" si="43"/>
        <v>212.35328274598663</v>
      </c>
      <c r="K117" s="307">
        <f t="shared" ca="1" si="44"/>
        <v>856.22658762372328</v>
      </c>
      <c r="L117" s="304">
        <f t="shared" ca="1" si="29"/>
        <v>882.16658633546217</v>
      </c>
      <c r="M117" s="306">
        <f t="shared" ca="1" si="45"/>
        <v>1.2677874331713033</v>
      </c>
      <c r="N117" s="304">
        <f t="shared" ca="1" si="46"/>
        <v>72.638869240439575</v>
      </c>
      <c r="P117" s="310">
        <f t="shared" ca="1" si="47"/>
        <v>23</v>
      </c>
      <c r="Q117" s="304">
        <f t="shared" ca="1" si="48"/>
        <v>0</v>
      </c>
      <c r="R117" s="306">
        <f t="shared" ca="1" si="49"/>
        <v>0</v>
      </c>
      <c r="S117" s="307">
        <f t="shared" ca="1" si="50"/>
        <v>2.8949999999999996</v>
      </c>
      <c r="T117" s="304">
        <f t="shared" ca="1" si="30"/>
        <v>28.399949999999997</v>
      </c>
      <c r="U117" s="311">
        <f t="shared" ca="1" si="31"/>
        <v>0</v>
      </c>
      <c r="V117" s="306">
        <f t="shared" ca="1" si="32"/>
        <v>1.1244182801541414</v>
      </c>
      <c r="W117" s="304">
        <f t="shared" ca="1" si="33"/>
        <v>24.410904904723829</v>
      </c>
      <c r="Y117" s="314" t="str">
        <f t="shared" ca="1" si="51"/>
        <v/>
      </c>
      <c r="Z117" s="315" t="str">
        <f t="shared" ca="1" si="52"/>
        <v/>
      </c>
      <c r="AA117" s="316" t="str">
        <f t="shared" ca="1" si="53"/>
        <v/>
      </c>
      <c r="AC117" s="310" t="e">
        <f t="shared" ca="1" si="54"/>
        <v>#N/A</v>
      </c>
      <c r="AD117" s="323" t="e">
        <f t="shared" ca="1" si="55"/>
        <v>#N/A</v>
      </c>
      <c r="AE117" s="324">
        <f t="shared" ca="1" si="34"/>
        <v>856.22658762372328</v>
      </c>
      <c r="AG117" s="306">
        <f t="shared" ca="1" si="56"/>
        <v>-18.111242265527792</v>
      </c>
      <c r="AH117" s="304">
        <f t="shared" ca="1" si="57"/>
        <v>-8.7399469004872561</v>
      </c>
    </row>
    <row r="118" spans="1:34" x14ac:dyDescent="0.2">
      <c r="A118" s="347">
        <f t="shared" ca="1" si="35"/>
        <v>0.1</v>
      </c>
      <c r="B118" s="304">
        <f t="shared" ca="1" si="36"/>
        <v>5.5999999999999739</v>
      </c>
      <c r="D118" s="306">
        <f t="shared" ca="1" si="37"/>
        <v>-2.5160802039564665</v>
      </c>
      <c r="E118" s="307">
        <f t="shared" ca="1" si="38"/>
        <v>-17.857950518165346</v>
      </c>
      <c r="F118" s="304">
        <f t="shared" ca="1" si="39"/>
        <v>18.034329937704467</v>
      </c>
      <c r="G118" s="306">
        <f t="shared" ca="1" si="40"/>
        <v>30.472602058197936</v>
      </c>
      <c r="H118" s="307">
        <f t="shared" ca="1" si="41"/>
        <v>96.488863297077827</v>
      </c>
      <c r="I118" s="304">
        <f t="shared" ca="1" si="42"/>
        <v>101.1863637876145</v>
      </c>
      <c r="J118" s="306">
        <f t="shared" ca="1" si="43"/>
        <v>215.4131233528262</v>
      </c>
      <c r="K118" s="307">
        <f t="shared" ca="1" si="44"/>
        <v>865.96476370602193</v>
      </c>
      <c r="L118" s="304">
        <f t="shared" ca="1" si="29"/>
        <v>892.35519032112222</v>
      </c>
      <c r="M118" s="306">
        <f t="shared" ca="1" si="45"/>
        <v>1.2648945107085954</v>
      </c>
      <c r="N118" s="304">
        <f t="shared" ca="1" si="46"/>
        <v>72.47311699286783</v>
      </c>
      <c r="P118" s="310">
        <f t="shared" ca="1" si="47"/>
        <v>23</v>
      </c>
      <c r="Q118" s="304">
        <f t="shared" ca="1" si="48"/>
        <v>0</v>
      </c>
      <c r="R118" s="306">
        <f t="shared" ca="1" si="49"/>
        <v>0</v>
      </c>
      <c r="S118" s="307">
        <f t="shared" ca="1" si="50"/>
        <v>2.8949999999999996</v>
      </c>
      <c r="T118" s="304">
        <f t="shared" ca="1" si="30"/>
        <v>28.399949999999997</v>
      </c>
      <c r="U118" s="311">
        <f t="shared" ca="1" si="31"/>
        <v>0</v>
      </c>
      <c r="V118" s="306">
        <f t="shared" ca="1" si="32"/>
        <v>1.1233218032280943</v>
      </c>
      <c r="W118" s="304">
        <f t="shared" ca="1" si="33"/>
        <v>23.551633630303368</v>
      </c>
      <c r="Y118" s="314" t="str">
        <f t="shared" ca="1" si="51"/>
        <v/>
      </c>
      <c r="Z118" s="315" t="str">
        <f t="shared" ca="1" si="52"/>
        <v/>
      </c>
      <c r="AA118" s="316" t="str">
        <f t="shared" ca="1" si="53"/>
        <v/>
      </c>
      <c r="AC118" s="310" t="e">
        <f t="shared" ca="1" si="54"/>
        <v>#N/A</v>
      </c>
      <c r="AD118" s="323" t="e">
        <f t="shared" ca="1" si="55"/>
        <v>#N/A</v>
      </c>
      <c r="AE118" s="324">
        <f t="shared" ca="1" si="34"/>
        <v>865.96476370602193</v>
      </c>
      <c r="AG118" s="306">
        <f t="shared" ca="1" si="56"/>
        <v>-17.795177109219377</v>
      </c>
      <c r="AH118" s="304">
        <f t="shared" ca="1" si="57"/>
        <v>-8.4320915042223952</v>
      </c>
    </row>
    <row r="119" spans="1:34" x14ac:dyDescent="0.2">
      <c r="A119" s="347">
        <f t="shared" ca="1" si="35"/>
        <v>0.1</v>
      </c>
      <c r="B119" s="304">
        <f t="shared" ca="1" si="36"/>
        <v>5.6999999999999735</v>
      </c>
      <c r="D119" s="306">
        <f t="shared" ca="1" si="37"/>
        <v>-2.4499657864911657</v>
      </c>
      <c r="E119" s="307">
        <f t="shared" ca="1" si="38"/>
        <v>-17.567605123572552</v>
      </c>
      <c r="F119" s="304">
        <f t="shared" ca="1" si="39"/>
        <v>17.737617713006159</v>
      </c>
      <c r="G119" s="306">
        <f t="shared" ca="1" si="40"/>
        <v>30.227605479548821</v>
      </c>
      <c r="H119" s="307">
        <f t="shared" ca="1" si="41"/>
        <v>94.732102784720567</v>
      </c>
      <c r="I119" s="304">
        <f t="shared" ca="1" si="42"/>
        <v>99.437816906054977</v>
      </c>
      <c r="J119" s="306">
        <f t="shared" ca="1" si="43"/>
        <v>218.44813372971353</v>
      </c>
      <c r="K119" s="307">
        <f t="shared" ca="1" si="44"/>
        <v>875.52581201011185</v>
      </c>
      <c r="L119" s="304">
        <f t="shared" ca="1" si="29"/>
        <v>902.36635277805021</v>
      </c>
      <c r="M119" s="306">
        <f t="shared" ca="1" si="45"/>
        <v>1.2619234904305452</v>
      </c>
      <c r="N119" s="304">
        <f t="shared" ca="1" si="46"/>
        <v>72.30289007008777</v>
      </c>
      <c r="P119" s="310">
        <f t="shared" ca="1" si="47"/>
        <v>23</v>
      </c>
      <c r="Q119" s="304">
        <f t="shared" ca="1" si="48"/>
        <v>0</v>
      </c>
      <c r="R119" s="306">
        <f t="shared" ca="1" si="49"/>
        <v>0</v>
      </c>
      <c r="S119" s="307">
        <f t="shared" ca="1" si="50"/>
        <v>2.8949999999999996</v>
      </c>
      <c r="T119" s="304">
        <f t="shared" ca="1" si="30"/>
        <v>28.399949999999997</v>
      </c>
      <c r="U119" s="311">
        <f t="shared" ca="1" si="31"/>
        <v>0</v>
      </c>
      <c r="V119" s="306">
        <f t="shared" ca="1" si="32"/>
        <v>1.1222462653759508</v>
      </c>
      <c r="W119" s="304">
        <f t="shared" ca="1" si="33"/>
        <v>22.722923188468783</v>
      </c>
      <c r="Y119" s="314" t="str">
        <f t="shared" ca="1" si="51"/>
        <v/>
      </c>
      <c r="Z119" s="315" t="str">
        <f t="shared" ca="1" si="52"/>
        <v/>
      </c>
      <c r="AA119" s="316" t="str">
        <f t="shared" ca="1" si="53"/>
        <v/>
      </c>
      <c r="AC119" s="310" t="e">
        <f t="shared" ca="1" si="54"/>
        <v>#N/A</v>
      </c>
      <c r="AD119" s="323" t="e">
        <f t="shared" ca="1" si="55"/>
        <v>#N/A</v>
      </c>
      <c r="AE119" s="324">
        <f t="shared" ca="1" si="34"/>
        <v>875.52581201011185</v>
      </c>
      <c r="AG119" s="306">
        <f t="shared" ca="1" si="56"/>
        <v>-17.489857481270633</v>
      </c>
      <c r="AH119" s="304">
        <f t="shared" ca="1" si="57"/>
        <v>-8.1352793196211994</v>
      </c>
    </row>
    <row r="120" spans="1:34" x14ac:dyDescent="0.2">
      <c r="A120" s="347">
        <f t="shared" ca="1" si="35"/>
        <v>0.1</v>
      </c>
      <c r="B120" s="304">
        <f t="shared" ca="1" si="36"/>
        <v>5.7999999999999732</v>
      </c>
      <c r="D120" s="306">
        <f t="shared" ca="1" si="37"/>
        <v>-2.3859854808596417</v>
      </c>
      <c r="E120" s="307">
        <f t="shared" ca="1" si="38"/>
        <v>-17.287582766804732</v>
      </c>
      <c r="F120" s="304">
        <f t="shared" ca="1" si="39"/>
        <v>17.451459670583343</v>
      </c>
      <c r="G120" s="306">
        <f t="shared" ca="1" si="40"/>
        <v>29.989006931462857</v>
      </c>
      <c r="H120" s="307">
        <f t="shared" ca="1" si="41"/>
        <v>93.003344508040101</v>
      </c>
      <c r="I120" s="304">
        <f t="shared" ca="1" si="42"/>
        <v>97.718793619326476</v>
      </c>
      <c r="J120" s="306">
        <f t="shared" ca="1" si="43"/>
        <v>221.45896435026413</v>
      </c>
      <c r="K120" s="307">
        <f t="shared" ca="1" si="44"/>
        <v>884.91258437474994</v>
      </c>
      <c r="L120" s="304">
        <f t="shared" ca="1" si="29"/>
        <v>912.2030228386061</v>
      </c>
      <c r="M120" s="306">
        <f t="shared" ca="1" si="45"/>
        <v>1.2588717770005888</v>
      </c>
      <c r="N120" s="304">
        <f t="shared" ca="1" si="46"/>
        <v>72.128039770267875</v>
      </c>
      <c r="P120" s="310">
        <f t="shared" ca="1" si="47"/>
        <v>23</v>
      </c>
      <c r="Q120" s="304">
        <f t="shared" ca="1" si="48"/>
        <v>0</v>
      </c>
      <c r="R120" s="306">
        <f t="shared" ca="1" si="49"/>
        <v>0</v>
      </c>
      <c r="S120" s="307">
        <f t="shared" ca="1" si="50"/>
        <v>2.8949999999999996</v>
      </c>
      <c r="T120" s="304">
        <f t="shared" ca="1" si="30"/>
        <v>28.399949999999997</v>
      </c>
      <c r="U120" s="311">
        <f t="shared" ca="1" si="31"/>
        <v>0</v>
      </c>
      <c r="V120" s="306">
        <f t="shared" ca="1" si="32"/>
        <v>1.1211912901019192</v>
      </c>
      <c r="W120" s="304">
        <f t="shared" ca="1" si="33"/>
        <v>21.92344394421221</v>
      </c>
      <c r="Y120" s="314" t="str">
        <f t="shared" ca="1" si="51"/>
        <v/>
      </c>
      <c r="Z120" s="315" t="str">
        <f t="shared" ca="1" si="52"/>
        <v/>
      </c>
      <c r="AA120" s="316" t="str">
        <f t="shared" ca="1" si="53"/>
        <v/>
      </c>
      <c r="AC120" s="310" t="e">
        <f t="shared" ca="1" si="54"/>
        <v>#N/A</v>
      </c>
      <c r="AD120" s="323" t="e">
        <f t="shared" ca="1" si="55"/>
        <v>#N/A</v>
      </c>
      <c r="AE120" s="324">
        <f t="shared" ca="1" si="34"/>
        <v>884.91258437474994</v>
      </c>
      <c r="AG120" s="306">
        <f t="shared" ca="1" si="56"/>
        <v>-17.194783117322771</v>
      </c>
      <c r="AH120" s="304">
        <f t="shared" ca="1" si="57"/>
        <v>-7.8490235538752282</v>
      </c>
    </row>
    <row r="121" spans="1:34" x14ac:dyDescent="0.2">
      <c r="A121" s="347">
        <f t="shared" ca="1" si="35"/>
        <v>0.1</v>
      </c>
      <c r="B121" s="304">
        <f t="shared" ca="1" si="36"/>
        <v>5.8999999999999728</v>
      </c>
      <c r="D121" s="306">
        <f t="shared" ca="1" si="37"/>
        <v>-2.3240432077991797</v>
      </c>
      <c r="E121" s="307">
        <f t="shared" ca="1" si="38"/>
        <v>-17.017434097450931</v>
      </c>
      <c r="F121" s="304">
        <f t="shared" ca="1" si="39"/>
        <v>17.175396359117975</v>
      </c>
      <c r="G121" s="306">
        <f t="shared" ca="1" si="40"/>
        <v>29.75660261068294</v>
      </c>
      <c r="H121" s="307">
        <f t="shared" ca="1" si="41"/>
        <v>91.301601098295009</v>
      </c>
      <c r="I121" s="304">
        <f t="shared" ca="1" si="42"/>
        <v>96.028317500840799</v>
      </c>
      <c r="J121" s="306">
        <f t="shared" ca="1" si="43"/>
        <v>224.4462448273714</v>
      </c>
      <c r="K121" s="307">
        <f t="shared" ca="1" si="44"/>
        <v>894.12783165506664</v>
      </c>
      <c r="L121" s="304">
        <f t="shared" ca="1" si="29"/>
        <v>921.86804704214558</v>
      </c>
      <c r="M121" s="306">
        <f t="shared" ca="1" si="45"/>
        <v>1.2557366554243015</v>
      </c>
      <c r="N121" s="304">
        <f t="shared" ca="1" si="46"/>
        <v>71.948410535686207</v>
      </c>
      <c r="P121" s="310">
        <f t="shared" ca="1" si="47"/>
        <v>23</v>
      </c>
      <c r="Q121" s="304">
        <f t="shared" ca="1" si="48"/>
        <v>0</v>
      </c>
      <c r="R121" s="306">
        <f t="shared" ca="1" si="49"/>
        <v>0</v>
      </c>
      <c r="S121" s="307">
        <f t="shared" ca="1" si="50"/>
        <v>2.8949999999999996</v>
      </c>
      <c r="T121" s="304">
        <f t="shared" ca="1" si="30"/>
        <v>28.399949999999997</v>
      </c>
      <c r="U121" s="311">
        <f t="shared" ca="1" si="31"/>
        <v>0</v>
      </c>
      <c r="V121" s="306">
        <f t="shared" ca="1" si="32"/>
        <v>1.12015651453821</v>
      </c>
      <c r="W121" s="304">
        <f t="shared" ca="1" si="33"/>
        <v>21.151940581610962</v>
      </c>
      <c r="Y121" s="314" t="str">
        <f t="shared" ca="1" si="51"/>
        <v/>
      </c>
      <c r="Z121" s="315" t="str">
        <f t="shared" ca="1" si="52"/>
        <v/>
      </c>
      <c r="AA121" s="316" t="str">
        <f t="shared" ca="1" si="53"/>
        <v/>
      </c>
      <c r="AC121" s="310" t="e">
        <f t="shared" ca="1" si="54"/>
        <v>#N/A</v>
      </c>
      <c r="AD121" s="323" t="e">
        <f t="shared" ca="1" si="55"/>
        <v>#N/A</v>
      </c>
      <c r="AE121" s="324">
        <f t="shared" ca="1" si="34"/>
        <v>894.12783165506664</v>
      </c>
      <c r="AG121" s="306">
        <f t="shared" ca="1" si="56"/>
        <v>-16.909480486556127</v>
      </c>
      <c r="AH121" s="304">
        <f t="shared" ca="1" si="57"/>
        <v>-7.5728649202805567</v>
      </c>
    </row>
    <row r="122" spans="1:34" x14ac:dyDescent="0.2">
      <c r="A122" s="347">
        <f t="shared" ca="1" si="35"/>
        <v>0.1</v>
      </c>
      <c r="B122" s="304">
        <f t="shared" ca="1" si="36"/>
        <v>5.9999999999999725</v>
      </c>
      <c r="D122" s="306">
        <f t="shared" ca="1" si="37"/>
        <v>-2.2640482352766154</v>
      </c>
      <c r="E122" s="307">
        <f t="shared" ca="1" si="38"/>
        <v>-16.756734865838236</v>
      </c>
      <c r="F122" s="304">
        <f t="shared" ca="1" si="39"/>
        <v>16.908993990644682</v>
      </c>
      <c r="G122" s="306">
        <f t="shared" ca="1" si="40"/>
        <v>29.530197787155277</v>
      </c>
      <c r="H122" s="307">
        <f t="shared" ca="1" si="41"/>
        <v>89.625927611711191</v>
      </c>
      <c r="I122" s="304">
        <f t="shared" ca="1" si="42"/>
        <v>94.365457035973733</v>
      </c>
      <c r="J122" s="306">
        <f t="shared" ca="1" si="43"/>
        <v>227.41058484726332</v>
      </c>
      <c r="K122" s="307">
        <f t="shared" ca="1" si="44"/>
        <v>903.17420809056694</v>
      </c>
      <c r="L122" s="304">
        <f t="shared" ca="1" si="29"/>
        <v>931.36417381204706</v>
      </c>
      <c r="M122" s="306">
        <f t="shared" ca="1" si="45"/>
        <v>1.2525152844863676</v>
      </c>
      <c r="N122" s="304">
        <f t="shared" ca="1" si="46"/>
        <v>71.763839576696498</v>
      </c>
      <c r="P122" s="310">
        <f t="shared" ca="1" si="47"/>
        <v>23</v>
      </c>
      <c r="Q122" s="304">
        <f t="shared" ca="1" si="48"/>
        <v>0</v>
      </c>
      <c r="R122" s="306">
        <f t="shared" ca="1" si="49"/>
        <v>0</v>
      </c>
      <c r="S122" s="307">
        <f t="shared" ca="1" si="50"/>
        <v>2.8949999999999996</v>
      </c>
      <c r="T122" s="304">
        <f t="shared" ca="1" si="30"/>
        <v>28.399949999999997</v>
      </c>
      <c r="U122" s="311">
        <f t="shared" ca="1" si="31"/>
        <v>0</v>
      </c>
      <c r="V122" s="306">
        <f t="shared" ca="1" si="32"/>
        <v>1.1191415888422613</v>
      </c>
      <c r="W122" s="304">
        <f t="shared" ca="1" si="33"/>
        <v>20.407227204282403</v>
      </c>
      <c r="Y122" s="314" t="str">
        <f t="shared" ca="1" si="51"/>
        <v/>
      </c>
      <c r="Z122" s="315" t="str">
        <f t="shared" ca="1" si="52"/>
        <v/>
      </c>
      <c r="AA122" s="316" t="str">
        <f t="shared" ca="1" si="53"/>
        <v/>
      </c>
      <c r="AC122" s="310">
        <f t="shared" ca="1" si="54"/>
        <v>5.9999999999999725</v>
      </c>
      <c r="AD122" s="323">
        <f t="shared" ca="1" si="55"/>
        <v>227.41058484726332</v>
      </c>
      <c r="AE122" s="324">
        <f t="shared" ca="1" si="34"/>
        <v>903.17420809056694</v>
      </c>
      <c r="AG122" s="306">
        <f t="shared" ca="1" si="56"/>
        <v>-16.63350090503474</v>
      </c>
      <c r="AH122" s="304">
        <f t="shared" ca="1" si="57"/>
        <v>-7.3063698036652731</v>
      </c>
    </row>
    <row r="123" spans="1:34" x14ac:dyDescent="0.2">
      <c r="A123" s="347">
        <f t="shared" ca="1" si="35"/>
        <v>0.1</v>
      </c>
      <c r="B123" s="304">
        <f t="shared" ca="1" si="36"/>
        <v>6.0999999999999721</v>
      </c>
      <c r="D123" s="306">
        <f t="shared" ca="1" si="37"/>
        <v>-2.2059148270747011</v>
      </c>
      <c r="E123" s="307">
        <f t="shared" ca="1" si="38"/>
        <v>-16.505084267095363</v>
      </c>
      <c r="F123" s="304">
        <f t="shared" ca="1" si="39"/>
        <v>16.651842747522778</v>
      </c>
      <c r="G123" s="306">
        <f t="shared" ca="1" si="40"/>
        <v>29.309606304447808</v>
      </c>
      <c r="H123" s="307">
        <f t="shared" ca="1" si="41"/>
        <v>87.975419185001655</v>
      </c>
      <c r="I123" s="304">
        <f t="shared" ca="1" si="42"/>
        <v>92.729323315219347</v>
      </c>
      <c r="J123" s="306">
        <f t="shared" ca="1" si="43"/>
        <v>230.35257505184347</v>
      </c>
      <c r="K123" s="307">
        <f t="shared" ca="1" si="44"/>
        <v>912.05427543040253</v>
      </c>
      <c r="L123" s="304">
        <f t="shared" ca="1" si="29"/>
        <v>940.69405768501156</v>
      </c>
      <c r="M123" s="306">
        <f t="shared" ca="1" si="45"/>
        <v>1.2492046897648159</v>
      </c>
      <c r="N123" s="304">
        <f t="shared" ca="1" si="46"/>
        <v>71.574156471473302</v>
      </c>
      <c r="P123" s="310">
        <f t="shared" ca="1" si="47"/>
        <v>23</v>
      </c>
      <c r="Q123" s="304">
        <f t="shared" ca="1" si="48"/>
        <v>0</v>
      </c>
      <c r="R123" s="306">
        <f t="shared" ca="1" si="49"/>
        <v>0</v>
      </c>
      <c r="S123" s="307">
        <f t="shared" ca="1" si="50"/>
        <v>2.8949999999999996</v>
      </c>
      <c r="T123" s="304">
        <f t="shared" ca="1" si="30"/>
        <v>28.399949999999997</v>
      </c>
      <c r="U123" s="311">
        <f t="shared" ca="1" si="31"/>
        <v>0</v>
      </c>
      <c r="V123" s="306">
        <f t="shared" ca="1" si="32"/>
        <v>1.118146175628004</v>
      </c>
      <c r="W123" s="304">
        <f t="shared" ca="1" si="33"/>
        <v>19.688182811282331</v>
      </c>
      <c r="Y123" s="314" t="str">
        <f t="shared" ca="1" si="51"/>
        <v/>
      </c>
      <c r="Z123" s="315" t="str">
        <f t="shared" ca="1" si="52"/>
        <v/>
      </c>
      <c r="AA123" s="316" t="str">
        <f t="shared" ca="1" si="53"/>
        <v/>
      </c>
      <c r="AC123" s="310" t="e">
        <f t="shared" ca="1" si="54"/>
        <v>#N/A</v>
      </c>
      <c r="AD123" s="323" t="e">
        <f t="shared" ca="1" si="55"/>
        <v>#N/A</v>
      </c>
      <c r="AE123" s="324">
        <f t="shared" ca="1" si="34"/>
        <v>912.05427543040253</v>
      </c>
      <c r="AG123" s="306">
        <f t="shared" ca="1" si="56"/>
        <v>-16.366418787165472</v>
      </c>
      <c r="AH123" s="304">
        <f t="shared" ca="1" si="57"/>
        <v>-7.049128567973197</v>
      </c>
    </row>
    <row r="124" spans="1:34" x14ac:dyDescent="0.2">
      <c r="A124" s="347">
        <f t="shared" ca="1" si="35"/>
        <v>0.1</v>
      </c>
      <c r="B124" s="304">
        <f t="shared" ca="1" si="36"/>
        <v>6.1999999999999718</v>
      </c>
      <c r="D124" s="306">
        <f t="shared" ca="1" si="37"/>
        <v>-2.1495619184700989</v>
      </c>
      <c r="E124" s="307">
        <f t="shared" ca="1" si="38"/>
        <v>-16.262103412007466</v>
      </c>
      <c r="F124" s="304">
        <f t="shared" ca="1" si="39"/>
        <v>16.403555219042051</v>
      </c>
      <c r="G124" s="306">
        <f t="shared" ca="1" si="40"/>
        <v>29.094650112600799</v>
      </c>
      <c r="H124" s="307">
        <f t="shared" ca="1" si="41"/>
        <v>86.349208843800909</v>
      </c>
      <c r="I124" s="304">
        <f t="shared" ca="1" si="42"/>
        <v>91.1190678899044</v>
      </c>
      <c r="J124" s="306">
        <f t="shared" ca="1" si="43"/>
        <v>233.27278787269591</v>
      </c>
      <c r="K124" s="307">
        <f t="shared" ca="1" si="44"/>
        <v>920.77050683184268</v>
      </c>
      <c r="L124" s="304">
        <f t="shared" ca="1" si="29"/>
        <v>949.8602633089082</v>
      </c>
      <c r="M124" s="306">
        <f t="shared" ca="1" si="45"/>
        <v>1.2458017561923553</v>
      </c>
      <c r="N124" s="304">
        <f t="shared" ca="1" si="46"/>
        <v>71.379182739807931</v>
      </c>
      <c r="P124" s="310">
        <f t="shared" ca="1" si="47"/>
        <v>23</v>
      </c>
      <c r="Q124" s="304">
        <f t="shared" ca="1" si="48"/>
        <v>0</v>
      </c>
      <c r="R124" s="306">
        <f t="shared" ca="1" si="49"/>
        <v>0</v>
      </c>
      <c r="S124" s="307">
        <f t="shared" ca="1" si="50"/>
        <v>2.8949999999999996</v>
      </c>
      <c r="T124" s="304">
        <f t="shared" ca="1" si="30"/>
        <v>28.399949999999997</v>
      </c>
      <c r="U124" s="311">
        <f t="shared" ca="1" si="31"/>
        <v>0</v>
      </c>
      <c r="V124" s="306">
        <f t="shared" ca="1" si="32"/>
        <v>1.117169949428902</v>
      </c>
      <c r="W124" s="304">
        <f t="shared" ca="1" si="33"/>
        <v>18.993747115880932</v>
      </c>
      <c r="Y124" s="314" t="str">
        <f t="shared" ca="1" si="51"/>
        <v/>
      </c>
      <c r="Z124" s="315" t="str">
        <f t="shared" ca="1" si="52"/>
        <v/>
      </c>
      <c r="AA124" s="316" t="str">
        <f t="shared" ca="1" si="53"/>
        <v/>
      </c>
      <c r="AC124" s="310" t="e">
        <f t="shared" ca="1" si="54"/>
        <v>#N/A</v>
      </c>
      <c r="AD124" s="323" t="e">
        <f t="shared" ca="1" si="55"/>
        <v>#N/A</v>
      </c>
      <c r="AE124" s="324">
        <f t="shared" ca="1" si="34"/>
        <v>920.77050683184268</v>
      </c>
      <c r="AG124" s="306">
        <f t="shared" ca="1" si="56"/>
        <v>-16.107830022452497</v>
      </c>
      <c r="AH124" s="304">
        <f t="shared" ca="1" si="57"/>
        <v>-6.8007539935344852</v>
      </c>
    </row>
    <row r="125" spans="1:34" x14ac:dyDescent="0.2">
      <c r="A125" s="347">
        <f t="shared" ca="1" si="35"/>
        <v>0.1</v>
      </c>
      <c r="B125" s="304">
        <f t="shared" ca="1" si="36"/>
        <v>6.2999999999999714</v>
      </c>
      <c r="D125" s="306">
        <f t="shared" ca="1" si="37"/>
        <v>-2.0949128166677591</v>
      </c>
      <c r="E125" s="307">
        <f t="shared" ca="1" si="38"/>
        <v>-16.027433913654626</v>
      </c>
      <c r="F125" s="304">
        <f t="shared" ca="1" si="39"/>
        <v>16.163764956408063</v>
      </c>
      <c r="G125" s="306">
        <f t="shared" ca="1" si="40"/>
        <v>28.885158830934024</v>
      </c>
      <c r="H125" s="307">
        <f t="shared" ca="1" si="41"/>
        <v>84.746465452435444</v>
      </c>
      <c r="I125" s="304">
        <f t="shared" ca="1" si="42"/>
        <v>89.533880779116899</v>
      </c>
      <c r="J125" s="306">
        <f t="shared" ca="1" si="43"/>
        <v>236.17177831987266</v>
      </c>
      <c r="K125" s="307">
        <f t="shared" ca="1" si="44"/>
        <v>929.32529054665451</v>
      </c>
      <c r="L125" s="304">
        <f t="shared" ca="1" si="29"/>
        <v>958.86526922419864</v>
      </c>
      <c r="M125" s="306">
        <f t="shared" ca="1" si="45"/>
        <v>1.2423032201323467</v>
      </c>
      <c r="N125" s="304">
        <f t="shared" ca="1" si="46"/>
        <v>71.178731389095105</v>
      </c>
      <c r="P125" s="310">
        <f t="shared" ca="1" si="47"/>
        <v>23</v>
      </c>
      <c r="Q125" s="304">
        <f t="shared" ca="1" si="48"/>
        <v>0</v>
      </c>
      <c r="R125" s="306">
        <f t="shared" ca="1" si="49"/>
        <v>0</v>
      </c>
      <c r="S125" s="307">
        <f t="shared" ca="1" si="50"/>
        <v>2.8949999999999996</v>
      </c>
      <c r="T125" s="304">
        <f t="shared" ca="1" si="30"/>
        <v>28.399949999999997</v>
      </c>
      <c r="U125" s="311">
        <f t="shared" ca="1" si="31"/>
        <v>0</v>
      </c>
      <c r="V125" s="306">
        <f t="shared" ca="1" si="32"/>
        <v>1.1162125961906806</v>
      </c>
      <c r="W125" s="304">
        <f t="shared" ca="1" si="33"/>
        <v>18.32291667780154</v>
      </c>
      <c r="Y125" s="314" t="str">
        <f t="shared" ca="1" si="51"/>
        <v/>
      </c>
      <c r="Z125" s="315" t="str">
        <f t="shared" ca="1" si="52"/>
        <v/>
      </c>
      <c r="AA125" s="316" t="str">
        <f t="shared" ca="1" si="53"/>
        <v/>
      </c>
      <c r="AC125" s="310" t="e">
        <f t="shared" ca="1" si="54"/>
        <v>#N/A</v>
      </c>
      <c r="AD125" s="323" t="e">
        <f t="shared" ca="1" si="55"/>
        <v>#N/A</v>
      </c>
      <c r="AE125" s="324">
        <f t="shared" ca="1" si="34"/>
        <v>929.32529054665451</v>
      </c>
      <c r="AG125" s="306">
        <f t="shared" ca="1" si="56"/>
        <v>-15.857350465915175</v>
      </c>
      <c r="AH125" s="304">
        <f t="shared" ca="1" si="57"/>
        <v>-6.5608798327740709</v>
      </c>
    </row>
    <row r="126" spans="1:34" x14ac:dyDescent="0.2">
      <c r="A126" s="347">
        <f t="shared" ca="1" si="35"/>
        <v>0.1</v>
      </c>
      <c r="B126" s="304">
        <f t="shared" ca="1" si="36"/>
        <v>6.399999999999971</v>
      </c>
      <c r="D126" s="306">
        <f t="shared" ca="1" si="37"/>
        <v>-2.0418949238838811</v>
      </c>
      <c r="E126" s="307">
        <f t="shared" ca="1" si="38"/>
        <v>-15.800736579890678</v>
      </c>
      <c r="F126" s="304">
        <f t="shared" ca="1" si="39"/>
        <v>15.932125135940845</v>
      </c>
      <c r="G126" s="306">
        <f t="shared" ca="1" si="40"/>
        <v>28.680969338545637</v>
      </c>
      <c r="H126" s="307">
        <f t="shared" ca="1" si="41"/>
        <v>83.166391794446383</v>
      </c>
      <c r="I126" s="304">
        <f t="shared" ca="1" si="42"/>
        <v>87.972988617563487</v>
      </c>
      <c r="J126" s="306">
        <f t="shared" ca="1" si="43"/>
        <v>239.05008472834663</v>
      </c>
      <c r="K126" s="307">
        <f t="shared" ca="1" si="44"/>
        <v>937.72093340899858</v>
      </c>
      <c r="L126" s="304">
        <f t="shared" ca="1" si="29"/>
        <v>967.7114714428435</v>
      </c>
      <c r="M126" s="306">
        <f t="shared" ca="1" si="45"/>
        <v>1.2387056609344902</v>
      </c>
      <c r="N126" s="304">
        <f t="shared" ca="1" si="46"/>
        <v>70.972606430509458</v>
      </c>
      <c r="P126" s="310">
        <f t="shared" ca="1" si="47"/>
        <v>23</v>
      </c>
      <c r="Q126" s="304">
        <f t="shared" ca="1" si="48"/>
        <v>0</v>
      </c>
      <c r="R126" s="306">
        <f t="shared" ca="1" si="49"/>
        <v>0</v>
      </c>
      <c r="S126" s="307">
        <f t="shared" ca="1" si="50"/>
        <v>2.8949999999999996</v>
      </c>
      <c r="T126" s="304">
        <f t="shared" ca="1" si="30"/>
        <v>28.399949999999997</v>
      </c>
      <c r="U126" s="311">
        <f t="shared" ca="1" si="31"/>
        <v>0</v>
      </c>
      <c r="V126" s="306">
        <f t="shared" ca="1" si="32"/>
        <v>1.1152738127918111</v>
      </c>
      <c r="W126" s="304">
        <f t="shared" ca="1" si="33"/>
        <v>17.674741322324209</v>
      </c>
      <c r="Y126" s="314" t="str">
        <f t="shared" ca="1" si="51"/>
        <v/>
      </c>
      <c r="Z126" s="315" t="str">
        <f t="shared" ca="1" si="52"/>
        <v/>
      </c>
      <c r="AA126" s="316" t="str">
        <f t="shared" ca="1" si="53"/>
        <v/>
      </c>
      <c r="AC126" s="310" t="e">
        <f t="shared" ca="1" si="54"/>
        <v>#N/A</v>
      </c>
      <c r="AD126" s="323" t="e">
        <f t="shared" ca="1" si="55"/>
        <v>#N/A</v>
      </c>
      <c r="AE126" s="324">
        <f t="shared" ca="1" si="34"/>
        <v>937.72093340899858</v>
      </c>
      <c r="AG126" s="306">
        <f t="shared" ca="1" si="56"/>
        <v>-15.614614531589517</v>
      </c>
      <c r="AH126" s="304">
        <f t="shared" ca="1" si="57"/>
        <v>-6.3291594741974242</v>
      </c>
    </row>
    <row r="127" spans="1:34" x14ac:dyDescent="0.2">
      <c r="A127" s="347">
        <f t="shared" ca="1" si="35"/>
        <v>0.1</v>
      </c>
      <c r="B127" s="304">
        <f t="shared" ca="1" si="36"/>
        <v>6.4999999999999707</v>
      </c>
      <c r="D127" s="306">
        <f t="shared" ca="1" si="37"/>
        <v>-1.9904394811729467</v>
      </c>
      <c r="E127" s="307">
        <f t="shared" ca="1" si="38"/>
        <v>-15.581690202670048</v>
      </c>
      <c r="F127" s="304">
        <f t="shared" ca="1" si="39"/>
        <v>15.708307321293271</v>
      </c>
      <c r="G127" s="306">
        <f t="shared" ca="1" si="40"/>
        <v>28.481925390428341</v>
      </c>
      <c r="H127" s="307">
        <f t="shared" ca="1" si="41"/>
        <v>81.608222774179382</v>
      </c>
      <c r="I127" s="304">
        <f t="shared" ca="1" si="42"/>
        <v>86.435652935036117</v>
      </c>
      <c r="J127" s="306">
        <f t="shared" ca="1" si="43"/>
        <v>241.90822946479534</v>
      </c>
      <c r="K127" s="307">
        <f t="shared" ca="1" si="44"/>
        <v>945.95966413742985</v>
      </c>
      <c r="L127" s="304">
        <f t="shared" ca="1" si="29"/>
        <v>976.4011868375577</v>
      </c>
      <c r="M127" s="306">
        <f t="shared" ca="1" si="45"/>
        <v>1.235005491932651</v>
      </c>
      <c r="N127" s="304">
        <f t="shared" ca="1" si="46"/>
        <v>70.760602363218936</v>
      </c>
      <c r="P127" s="310">
        <f t="shared" ca="1" si="47"/>
        <v>23</v>
      </c>
      <c r="Q127" s="304">
        <f t="shared" ca="1" si="48"/>
        <v>0</v>
      </c>
      <c r="R127" s="306">
        <f t="shared" ca="1" si="49"/>
        <v>0</v>
      </c>
      <c r="S127" s="307">
        <f t="shared" ca="1" si="50"/>
        <v>2.8949999999999996</v>
      </c>
      <c r="T127" s="304">
        <f t="shared" ca="1" si="30"/>
        <v>28.399949999999997</v>
      </c>
      <c r="U127" s="311">
        <f t="shared" ca="1" si="31"/>
        <v>0</v>
      </c>
      <c r="V127" s="306">
        <f t="shared" ca="1" si="32"/>
        <v>1.1143533065899685</v>
      </c>
      <c r="W127" s="304">
        <f t="shared" ca="1" si="33"/>
        <v>17.048320822173928</v>
      </c>
      <c r="Y127" s="314" t="str">
        <f t="shared" ca="1" si="51"/>
        <v/>
      </c>
      <c r="Z127" s="315" t="str">
        <f t="shared" ca="1" si="52"/>
        <v/>
      </c>
      <c r="AA127" s="316" t="str">
        <f t="shared" ca="1" si="53"/>
        <v/>
      </c>
      <c r="AC127" s="310" t="e">
        <f t="shared" ca="1" si="54"/>
        <v>#N/A</v>
      </c>
      <c r="AD127" s="323" t="e">
        <f t="shared" ca="1" si="55"/>
        <v>#N/A</v>
      </c>
      <c r="AE127" s="324">
        <f t="shared" ca="1" si="34"/>
        <v>945.95966413742985</v>
      </c>
      <c r="AG127" s="306">
        <f t="shared" ca="1" si="56"/>
        <v>-15.379273879466478</v>
      </c>
      <c r="AH127" s="304">
        <f t="shared" ca="1" si="57"/>
        <v>-6.1052647054660492</v>
      </c>
    </row>
    <row r="128" spans="1:34" x14ac:dyDescent="0.2">
      <c r="A128" s="347">
        <f t="shared" ca="1" si="35"/>
        <v>0.1</v>
      </c>
      <c r="B128" s="304">
        <f t="shared" ca="1" si="36"/>
        <v>6.5999999999999703</v>
      </c>
      <c r="D128" s="306">
        <f t="shared" ca="1" si="37"/>
        <v>-1.9404813312762825</v>
      </c>
      <c r="E128" s="307">
        <f t="shared" ca="1" si="38"/>
        <v>-15.369990436080187</v>
      </c>
      <c r="F128" s="304">
        <f t="shared" ca="1" si="39"/>
        <v>15.492000316364189</v>
      </c>
      <c r="G128" s="306">
        <f t="shared" ca="1" si="40"/>
        <v>28.287877257300714</v>
      </c>
      <c r="H128" s="307">
        <f t="shared" ca="1" si="41"/>
        <v>80.071223730571361</v>
      </c>
      <c r="I128" s="304">
        <f t="shared" ca="1" si="42"/>
        <v>84.921168559054379</v>
      </c>
      <c r="J128" s="306">
        <f t="shared" ca="1" si="43"/>
        <v>244.74671959718179</v>
      </c>
      <c r="K128" s="307">
        <f t="shared" ca="1" si="44"/>
        <v>954.04363646266734</v>
      </c>
      <c r="L128" s="304">
        <f t="shared" ca="1" si="29"/>
        <v>984.93665635333707</v>
      </c>
      <c r="M128" s="306">
        <f t="shared" ca="1" si="45"/>
        <v>1.2311989508444157</v>
      </c>
      <c r="N128" s="304">
        <f t="shared" ca="1" si="46"/>
        <v>70.54250362431992</v>
      </c>
      <c r="P128" s="310">
        <f t="shared" ca="1" si="47"/>
        <v>23</v>
      </c>
      <c r="Q128" s="304">
        <f t="shared" ca="1" si="48"/>
        <v>0</v>
      </c>
      <c r="R128" s="306">
        <f t="shared" ca="1" si="49"/>
        <v>0</v>
      </c>
      <c r="S128" s="307">
        <f t="shared" ca="1" si="50"/>
        <v>2.8949999999999996</v>
      </c>
      <c r="T128" s="304">
        <f t="shared" ca="1" si="30"/>
        <v>28.399949999999997</v>
      </c>
      <c r="U128" s="311">
        <f t="shared" ca="1" si="31"/>
        <v>0</v>
      </c>
      <c r="V128" s="306">
        <f t="shared" ca="1" si="32"/>
        <v>1.1134507949928028</v>
      </c>
      <c r="W128" s="304">
        <f t="shared" ca="1" si="33"/>
        <v>16.442801820370807</v>
      </c>
      <c r="Y128" s="314" t="str">
        <f t="shared" ca="1" si="51"/>
        <v/>
      </c>
      <c r="Z128" s="315" t="str">
        <f t="shared" ca="1" si="52"/>
        <v/>
      </c>
      <c r="AA128" s="316" t="str">
        <f t="shared" ca="1" si="53"/>
        <v/>
      </c>
      <c r="AC128" s="310" t="e">
        <f t="shared" ca="1" si="54"/>
        <v>#N/A</v>
      </c>
      <c r="AD128" s="323" t="e">
        <f t="shared" ca="1" si="55"/>
        <v>#N/A</v>
      </c>
      <c r="AE128" s="324">
        <f t="shared" ca="1" si="34"/>
        <v>954.04363646266734</v>
      </c>
      <c r="AG128" s="306">
        <f t="shared" ca="1" si="56"/>
        <v>-15.150996187046058</v>
      </c>
      <c r="AH128" s="304">
        <f t="shared" ca="1" si="57"/>
        <v>-5.8888845672448804</v>
      </c>
    </row>
    <row r="129" spans="1:34" x14ac:dyDescent="0.2">
      <c r="A129" s="347">
        <f t="shared" ca="1" si="35"/>
        <v>0.1</v>
      </c>
      <c r="B129" s="304">
        <f t="shared" ca="1" si="36"/>
        <v>6.69999999999997</v>
      </c>
      <c r="D129" s="306">
        <f t="shared" ca="1" si="37"/>
        <v>-1.8919586989328978</v>
      </c>
      <c r="E129" s="307">
        <f t="shared" ca="1" si="38"/>
        <v>-15.165348755699188</v>
      </c>
      <c r="F129" s="304">
        <f t="shared" ca="1" si="39"/>
        <v>15.282909101360733</v>
      </c>
      <c r="G129" s="306">
        <f t="shared" ca="1" si="40"/>
        <v>28.098681387407424</v>
      </c>
      <c r="H129" s="307">
        <f t="shared" ca="1" si="41"/>
        <v>78.554688855001444</v>
      </c>
      <c r="I129" s="304">
        <f t="shared" ca="1" si="42"/>
        <v>83.428862133059951</v>
      </c>
      <c r="J129" s="306">
        <f t="shared" ca="1" si="43"/>
        <v>247.5660475294172</v>
      </c>
      <c r="K129" s="307">
        <f t="shared" ca="1" si="44"/>
        <v>961.97493209194602</v>
      </c>
      <c r="L129" s="304">
        <f t="shared" ca="1" si="29"/>
        <v>993.32004805230918</v>
      </c>
      <c r="M129" s="306">
        <f t="shared" ca="1" si="45"/>
        <v>1.2272820895289291</v>
      </c>
      <c r="N129" s="304">
        <f t="shared" ca="1" si="46"/>
        <v>70.318084002004483</v>
      </c>
      <c r="P129" s="310">
        <f t="shared" ca="1" si="47"/>
        <v>23</v>
      </c>
      <c r="Q129" s="304">
        <f t="shared" ca="1" si="48"/>
        <v>0</v>
      </c>
      <c r="R129" s="306">
        <f t="shared" ca="1" si="49"/>
        <v>0</v>
      </c>
      <c r="S129" s="307">
        <f t="shared" ca="1" si="50"/>
        <v>2.8949999999999996</v>
      </c>
      <c r="T129" s="304">
        <f t="shared" ca="1" si="30"/>
        <v>28.399949999999997</v>
      </c>
      <c r="U129" s="311">
        <f t="shared" ca="1" si="31"/>
        <v>0</v>
      </c>
      <c r="V129" s="306">
        <f t="shared" ca="1" si="32"/>
        <v>1.1125660050515067</v>
      </c>
      <c r="W129" s="304">
        <f t="shared" ca="1" si="33"/>
        <v>15.857374974241988</v>
      </c>
      <c r="Y129" s="314" t="str">
        <f t="shared" ca="1" si="51"/>
        <v/>
      </c>
      <c r="Z129" s="315" t="str">
        <f t="shared" ca="1" si="52"/>
        <v/>
      </c>
      <c r="AA129" s="316" t="str">
        <f t="shared" ca="1" si="53"/>
        <v/>
      </c>
      <c r="AC129" s="310" t="e">
        <f t="shared" ca="1" si="54"/>
        <v>#N/A</v>
      </c>
      <c r="AD129" s="323" t="e">
        <f t="shared" ca="1" si="55"/>
        <v>#N/A</v>
      </c>
      <c r="AE129" s="324">
        <f t="shared" ca="1" si="34"/>
        <v>961.97493209194602</v>
      </c>
      <c r="AG129" s="306">
        <f t="shared" ca="1" si="56"/>
        <v>-14.929463997417532</v>
      </c>
      <c r="AH129" s="304">
        <f t="shared" ca="1" si="57"/>
        <v>-5.6797242902835263</v>
      </c>
    </row>
    <row r="130" spans="1:34" x14ac:dyDescent="0.2">
      <c r="A130" s="347">
        <f t="shared" ca="1" si="35"/>
        <v>0.1</v>
      </c>
      <c r="B130" s="304">
        <f t="shared" ca="1" si="36"/>
        <v>6.7999999999999696</v>
      </c>
      <c r="D130" s="306">
        <f t="shared" ca="1" si="37"/>
        <v>-1.8448129872397581</v>
      </c>
      <c r="E130" s="307">
        <f t="shared" ca="1" si="38"/>
        <v>-14.967491492580539</v>
      </c>
      <c r="F130" s="304">
        <f t="shared" ca="1" si="39"/>
        <v>15.080753845161697</v>
      </c>
      <c r="G130" s="306">
        <f t="shared" ca="1" si="40"/>
        <v>27.914200088683447</v>
      </c>
      <c r="H130" s="307">
        <f t="shared" ca="1" si="41"/>
        <v>77.057939705743394</v>
      </c>
      <c r="I130" s="304">
        <f t="shared" ca="1" si="42"/>
        <v>81.958090743288054</v>
      </c>
      <c r="J130" s="306">
        <f t="shared" ca="1" si="43"/>
        <v>250.36669160322174</v>
      </c>
      <c r="K130" s="307">
        <f t="shared" ca="1" si="44"/>
        <v>969.7555635199833</v>
      </c>
      <c r="L130" s="304">
        <f t="shared" ca="1" si="29"/>
        <v>1001.5534600021624</v>
      </c>
      <c r="M130" s="306">
        <f t="shared" ca="1" si="45"/>
        <v>1.223250763056313</v>
      </c>
      <c r="N130" s="304">
        <f t="shared" ca="1" si="46"/>
        <v>70.087106009284213</v>
      </c>
      <c r="P130" s="310">
        <f t="shared" ca="1" si="47"/>
        <v>23</v>
      </c>
      <c r="Q130" s="304">
        <f t="shared" ca="1" si="48"/>
        <v>0</v>
      </c>
      <c r="R130" s="306">
        <f t="shared" ca="1" si="49"/>
        <v>0</v>
      </c>
      <c r="S130" s="307">
        <f t="shared" ca="1" si="50"/>
        <v>2.8949999999999996</v>
      </c>
      <c r="T130" s="304">
        <f t="shared" ca="1" si="30"/>
        <v>28.399949999999997</v>
      </c>
      <c r="U130" s="311">
        <f t="shared" ca="1" si="31"/>
        <v>0</v>
      </c>
      <c r="V130" s="306">
        <f t="shared" ca="1" si="32"/>
        <v>1.1116986730757514</v>
      </c>
      <c r="W130" s="304">
        <f t="shared" ca="1" si="33"/>
        <v>15.291272302612432</v>
      </c>
      <c r="Y130" s="314" t="str">
        <f t="shared" ca="1" si="51"/>
        <v/>
      </c>
      <c r="Z130" s="315" t="str">
        <f t="shared" ca="1" si="52"/>
        <v/>
      </c>
      <c r="AA130" s="316" t="str">
        <f t="shared" ca="1" si="53"/>
        <v/>
      </c>
      <c r="AC130" s="310" t="e">
        <f t="shared" ca="1" si="54"/>
        <v>#N/A</v>
      </c>
      <c r="AD130" s="323" t="e">
        <f t="shared" ca="1" si="55"/>
        <v>#N/A</v>
      </c>
      <c r="AE130" s="324">
        <f t="shared" ca="1" si="34"/>
        <v>969.7555635199833</v>
      </c>
      <c r="AG130" s="306">
        <f t="shared" ca="1" si="56"/>
        <v>-14.714373636421563</v>
      </c>
      <c r="AH130" s="304">
        <f t="shared" ca="1" si="57"/>
        <v>-5.4775043088918798</v>
      </c>
    </row>
    <row r="131" spans="1:34" x14ac:dyDescent="0.2">
      <c r="A131" s="347">
        <f t="shared" ca="1" si="35"/>
        <v>0.1</v>
      </c>
      <c r="B131" s="304">
        <f t="shared" ca="1" si="36"/>
        <v>6.8999999999999693</v>
      </c>
      <c r="D131" s="306">
        <f t="shared" ca="1" si="37"/>
        <v>-1.7989885887804971</v>
      </c>
      <c r="E131" s="307">
        <f t="shared" ca="1" si="38"/>
        <v>-14.776158935780064</v>
      </c>
      <c r="F131" s="304">
        <f t="shared" ca="1" si="39"/>
        <v>14.885268987760869</v>
      </c>
      <c r="G131" s="306">
        <f t="shared" ca="1" si="40"/>
        <v>27.734301229805396</v>
      </c>
      <c r="H131" s="307">
        <f t="shared" ca="1" si="41"/>
        <v>75.580323812165389</v>
      </c>
      <c r="I131" s="304">
        <f t="shared" ca="1" si="42"/>
        <v>80.508240648130922</v>
      </c>
      <c r="J131" s="306">
        <f t="shared" ca="1" si="43"/>
        <v>253.14911666914617</v>
      </c>
      <c r="K131" s="307">
        <f t="shared" ca="1" si="44"/>
        <v>977.38747669587872</v>
      </c>
      <c r="L131" s="304">
        <f t="shared" ca="1" si="29"/>
        <v>1009.6389230176825</v>
      </c>
      <c r="M131" s="306">
        <f t="shared" ca="1" si="45"/>
        <v>1.2191006180385016</v>
      </c>
      <c r="N131" s="304">
        <f t="shared" ca="1" si="46"/>
        <v>69.849320215396375</v>
      </c>
      <c r="P131" s="310">
        <f t="shared" ca="1" si="47"/>
        <v>23</v>
      </c>
      <c r="Q131" s="304">
        <f t="shared" ca="1" si="48"/>
        <v>0</v>
      </c>
      <c r="R131" s="306">
        <f t="shared" ca="1" si="49"/>
        <v>0</v>
      </c>
      <c r="S131" s="307">
        <f t="shared" ca="1" si="50"/>
        <v>2.8949999999999996</v>
      </c>
      <c r="T131" s="304">
        <f t="shared" ca="1" si="30"/>
        <v>28.399949999999997</v>
      </c>
      <c r="U131" s="311">
        <f t="shared" ca="1" si="31"/>
        <v>0</v>
      </c>
      <c r="V131" s="306">
        <f t="shared" ca="1" si="32"/>
        <v>1.1108485442686749</v>
      </c>
      <c r="W131" s="304">
        <f t="shared" ca="1" si="33"/>
        <v>14.743764719824314</v>
      </c>
      <c r="Y131" s="314" t="str">
        <f t="shared" ca="1" si="51"/>
        <v/>
      </c>
      <c r="Z131" s="315" t="str">
        <f t="shared" ca="1" si="52"/>
        <v/>
      </c>
      <c r="AA131" s="316" t="str">
        <f t="shared" ca="1" si="53"/>
        <v/>
      </c>
      <c r="AC131" s="310" t="e">
        <f t="shared" ca="1" si="54"/>
        <v>#N/A</v>
      </c>
      <c r="AD131" s="323" t="e">
        <f t="shared" ca="1" si="55"/>
        <v>#N/A</v>
      </c>
      <c r="AE131" s="324">
        <f t="shared" ca="1" si="34"/>
        <v>977.38747669587872</v>
      </c>
      <c r="AG131" s="306">
        <f t="shared" ca="1" si="56"/>
        <v>-14.505434192019148</v>
      </c>
      <c r="AH131" s="304">
        <f t="shared" ca="1" si="57"/>
        <v>-5.2819593445984232</v>
      </c>
    </row>
    <row r="132" spans="1:34" x14ac:dyDescent="0.2">
      <c r="A132" s="347">
        <f t="shared" ca="1" si="35"/>
        <v>0.1</v>
      </c>
      <c r="B132" s="304">
        <f t="shared" ca="1" si="36"/>
        <v>6.9999999999999689</v>
      </c>
      <c r="D132" s="306">
        <f t="shared" ca="1" si="37"/>
        <v>-1.7544327103601425</v>
      </c>
      <c r="E132" s="307">
        <f t="shared" ca="1" si="38"/>
        <v>-14.591104497890571</v>
      </c>
      <c r="F132" s="304">
        <f t="shared" ca="1" si="39"/>
        <v>14.696202387131994</v>
      </c>
      <c r="G132" s="306">
        <f t="shared" ca="1" si="40"/>
        <v>27.558857958769384</v>
      </c>
      <c r="H132" s="307">
        <f t="shared" ca="1" si="41"/>
        <v>74.121213362376338</v>
      </c>
      <c r="I132" s="304">
        <f t="shared" ca="1" si="42"/>
        <v>79.078726104449501</v>
      </c>
      <c r="J132" s="306">
        <f t="shared" ca="1" si="43"/>
        <v>255.91377462857491</v>
      </c>
      <c r="K132" s="307">
        <f t="shared" ca="1" si="44"/>
        <v>984.87255355460582</v>
      </c>
      <c r="L132" s="304">
        <f t="shared" ref="L132:L195" ca="1" si="58">SQRT(pos_x^2+pos_z^2)</f>
        <v>1017.5784032642472</v>
      </c>
      <c r="M132" s="306">
        <f t="shared" ca="1" si="45"/>
        <v>1.2148270801676433</v>
      </c>
      <c r="N132" s="304">
        <f t="shared" ca="1" si="46"/>
        <v>69.604464531806869</v>
      </c>
      <c r="P132" s="310">
        <f t="shared" ca="1" si="47"/>
        <v>23</v>
      </c>
      <c r="Q132" s="304">
        <f t="shared" ca="1" si="48"/>
        <v>0</v>
      </c>
      <c r="R132" s="306">
        <f t="shared" ca="1" si="49"/>
        <v>0</v>
      </c>
      <c r="S132" s="307">
        <f t="shared" ca="1" si="50"/>
        <v>2.8949999999999996</v>
      </c>
      <c r="T132" s="304">
        <f t="shared" ref="T132:T195" ca="1" si="59">m*g</f>
        <v>28.399949999999997</v>
      </c>
      <c r="U132" s="311">
        <f t="shared" ref="U132:U195" ca="1" si="60">IF(pos_xz&lt;L_rampe,Poids*COS(Beta),0)</f>
        <v>0</v>
      </c>
      <c r="V132" s="306">
        <f t="shared" ref="V132:V195" ca="1" si="61">Rho_moyen*(20000-Alt_rampe-pos_z)/(20000+Alt_rampe+pos_z)</f>
        <v>1.1100153723807076</v>
      </c>
      <c r="W132" s="304">
        <f t="shared" ref="W132:W195" ca="1" si="62">1/2*Rho*Sref*Cx*vit_xz^2</f>
        <v>14.214159741704888</v>
      </c>
      <c r="Y132" s="314" t="str">
        <f t="shared" ca="1" si="51"/>
        <v/>
      </c>
      <c r="Z132" s="315" t="str">
        <f t="shared" ca="1" si="52"/>
        <v/>
      </c>
      <c r="AA132" s="316" t="str">
        <f t="shared" ca="1" si="53"/>
        <v/>
      </c>
      <c r="AC132" s="310">
        <f t="shared" ca="1" si="54"/>
        <v>6.9999999999999689</v>
      </c>
      <c r="AD132" s="323">
        <f t="shared" ca="1" si="55"/>
        <v>255.91377462857491</v>
      </c>
      <c r="AE132" s="324">
        <f t="shared" ref="AE132:AE195" ca="1" si="63">IF(t&lt;T_para, pos_z, NA())</f>
        <v>984.87255355460582</v>
      </c>
      <c r="AG132" s="306">
        <f t="shared" ca="1" si="56"/>
        <v>-14.302366549491808</v>
      </c>
      <c r="AH132" s="304">
        <f t="shared" ca="1" si="57"/>
        <v>-5.0928375543434603</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-1.7110952102904791</v>
      </c>
      <c r="E133" s="307">
        <f t="shared" ref="E133:E196" ca="1" si="67">IF(AND(L132&lt;L_rampe,Poussee&lt;Poids*SIN(M132)),0,(-W132+Poussee)/m*SIN(M132)+U132/m*COS(M132)-Poids/m)</f>
        <v>-14.412093938545205</v>
      </c>
      <c r="F133" s="304">
        <f t="shared" ref="F133:F196" ca="1" si="68">SQRT(acc_x^2+acc_z^2)</f>
        <v>14.513314525363613</v>
      </c>
      <c r="G133" s="306">
        <f t="shared" ref="G133:G196" ca="1" si="69">G132+acc_x*pas</f>
        <v>27.387748437740335</v>
      </c>
      <c r="H133" s="307">
        <f t="shared" ref="H133:H196" ca="1" si="70">H132+acc_z*pas</f>
        <v>72.680003968521817</v>
      </c>
      <c r="I133" s="304">
        <f t="shared" ref="I133:I196" ca="1" si="71">SQRT(vit_x^2+vit_z^2)</f>
        <v>77.668988285887281</v>
      </c>
      <c r="J133" s="306">
        <f t="shared" ref="J133:J196" ca="1" si="72">J132+0.5*(vit_x+G132)*pas*(K132&gt;=0)</f>
        <v>258.66110494840041</v>
      </c>
      <c r="K133" s="307">
        <f t="shared" ref="K133:K196" ca="1" si="73">K132+0.5*(vit_z+H132)*pas</f>
        <v>992.21261442115076</v>
      </c>
      <c r="L133" s="304">
        <f t="shared" ca="1" si="58"/>
        <v>1025.3738047315148</v>
      </c>
      <c r="M133" s="306">
        <f t="shared" ref="M133:M196" ca="1" si="74">IF(AND(L132&gt;L_rampe,G133&gt;0),ATAN2(G133,H133),$M$4)</f>
        <v>1.2104253409043007</v>
      </c>
      <c r="N133" s="304">
        <f t="shared" ref="N133:N196" ca="1" si="75">DEGREES(Beta)</f>
        <v>69.352263449500313</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2.8949999999999996</v>
      </c>
      <c r="T133" s="304">
        <f t="shared" ca="1" si="59"/>
        <v>28.399949999999997</v>
      </c>
      <c r="U133" s="311">
        <f t="shared" ca="1" si="60"/>
        <v>0</v>
      </c>
      <c r="V133" s="306">
        <f t="shared" ca="1" si="61"/>
        <v>1.1091989193810929</v>
      </c>
      <c r="W133" s="304">
        <f t="shared" ca="1" si="62"/>
        <v>13.701799349926411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992.21261442115076</v>
      </c>
      <c r="AG133" s="306">
        <f t="shared" ref="AG133:AG196" ca="1" si="85">IF(AND(L132&lt;L_rampe,Poussee&lt;Poids*SIN(M132)),0,(-W132+Poussee)/m-Poids*SIN(M132)/m)</f>
        <v>-14.104902476534534</v>
      </c>
      <c r="AH133" s="304">
        <f t="shared" ref="AH133:AH196" ca="1" si="86">IF(AND(L132&lt;L_rampe,Poussee&lt;Poids*SIN(M132)), g*SIN(M132), (-W132+Poussee)/m)</f>
        <v>-4.9098997380673195</v>
      </c>
    </row>
    <row r="134" spans="1:34" x14ac:dyDescent="0.2">
      <c r="A134" s="347">
        <f t="shared" ca="1" si="64"/>
        <v>0.1</v>
      </c>
      <c r="B134" s="304">
        <f t="shared" ca="1" si="65"/>
        <v>7.1999999999999682</v>
      </c>
      <c r="D134" s="306">
        <f t="shared" ca="1" si="66"/>
        <v>-1.6689284472672885</v>
      </c>
      <c r="E134" s="307">
        <f t="shared" ca="1" si="67"/>
        <v>-14.238904641296369</v>
      </c>
      <c r="F134" s="304">
        <f t="shared" ca="1" si="68"/>
        <v>14.33637776936801</v>
      </c>
      <c r="G134" s="306">
        <f t="shared" ca="1" si="69"/>
        <v>27.220855593013606</v>
      </c>
      <c r="H134" s="307">
        <f t="shared" ca="1" si="70"/>
        <v>71.256113504392175</v>
      </c>
      <c r="I134" s="304">
        <f t="shared" ca="1" si="71"/>
        <v>76.278494288800175</v>
      </c>
      <c r="J134" s="306">
        <f t="shared" ca="1" si="72"/>
        <v>261.39153514993808</v>
      </c>
      <c r="K134" s="307">
        <f t="shared" ca="1" si="73"/>
        <v>999.4094202947964</v>
      </c>
      <c r="L134" s="304">
        <f t="shared" ca="1" si="58"/>
        <v>1033.0269715849738</v>
      </c>
      <c r="M134" s="306">
        <f t="shared" ca="1" si="74"/>
        <v>1.2058903432535413</v>
      </c>
      <c r="N134" s="304">
        <f t="shared" ca="1" si="75"/>
        <v>69.092427224010066</v>
      </c>
      <c r="P134" s="310">
        <f t="shared" ca="1" si="76"/>
        <v>23</v>
      </c>
      <c r="Q134" s="304">
        <f t="shared" ca="1" si="77"/>
        <v>0</v>
      </c>
      <c r="R134" s="306">
        <f t="shared" ca="1" si="78"/>
        <v>0</v>
      </c>
      <c r="S134" s="307">
        <f t="shared" ca="1" si="79"/>
        <v>2.8949999999999996</v>
      </c>
      <c r="T134" s="304">
        <f t="shared" ca="1" si="59"/>
        <v>28.399949999999997</v>
      </c>
      <c r="U134" s="311">
        <f t="shared" ca="1" si="60"/>
        <v>0</v>
      </c>
      <c r="V134" s="306">
        <f t="shared" ca="1" si="61"/>
        <v>1.1083989551460502</v>
      </c>
      <c r="W134" s="304">
        <f t="shared" ca="1" si="62"/>
        <v>13.206058002396132</v>
      </c>
      <c r="Y134" s="314" t="str">
        <f t="shared" ca="1" si="80"/>
        <v/>
      </c>
      <c r="Z134" s="315" t="str">
        <f t="shared" ca="1" si="81"/>
        <v/>
      </c>
      <c r="AA134" s="316" t="str">
        <f t="shared" ca="1" si="82"/>
        <v/>
      </c>
      <c r="AC134" s="310" t="e">
        <f t="shared" ca="1" si="83"/>
        <v>#N/A</v>
      </c>
      <c r="AD134" s="323" t="e">
        <f t="shared" ca="1" si="84"/>
        <v>#N/A</v>
      </c>
      <c r="AE134" s="324">
        <f t="shared" ca="1" si="63"/>
        <v>999.4094202947964</v>
      </c>
      <c r="AG134" s="306">
        <f t="shared" ca="1" si="85"/>
        <v>-13.912783752682358</v>
      </c>
      <c r="AH134" s="304">
        <f t="shared" ca="1" si="86"/>
        <v>-4.7329186010108506</v>
      </c>
    </row>
    <row r="135" spans="1:34" x14ac:dyDescent="0.2">
      <c r="A135" s="347">
        <f t="shared" ca="1" si="64"/>
        <v>0.1</v>
      </c>
      <c r="B135" s="304">
        <f t="shared" ca="1" si="65"/>
        <v>7.2999999999999678</v>
      </c>
      <c r="D135" s="306">
        <f t="shared" ca="1" si="66"/>
        <v>-1.6278871399681634</v>
      </c>
      <c r="E135" s="307">
        <f t="shared" ca="1" si="67"/>
        <v>-14.071324939679087</v>
      </c>
      <c r="F135" s="304">
        <f t="shared" ca="1" si="68"/>
        <v>14.165175681879431</v>
      </c>
      <c r="G135" s="306">
        <f t="shared" ca="1" si="69"/>
        <v>27.058066879016788</v>
      </c>
      <c r="H135" s="307">
        <f t="shared" ca="1" si="70"/>
        <v>69.848981010424268</v>
      </c>
      <c r="I135" s="304">
        <f t="shared" ca="1" si="71"/>
        <v>74.906736221944385</v>
      </c>
      <c r="J135" s="306">
        <f t="shared" ca="1" si="72"/>
        <v>264.10548127353962</v>
      </c>
      <c r="K135" s="307">
        <f t="shared" ca="1" si="73"/>
        <v>1006.4646750205372</v>
      </c>
      <c r="L135" s="304">
        <f t="shared" ca="1" si="58"/>
        <v>1040.5396904024967</v>
      </c>
      <c r="M135" s="306">
        <f t="shared" ca="1" si="74"/>
        <v>1.2012167665626534</v>
      </c>
      <c r="N135" s="304">
        <f t="shared" ca="1" si="75"/>
        <v>68.82465100439147</v>
      </c>
      <c r="P135" s="310">
        <f t="shared" ca="1" si="76"/>
        <v>23</v>
      </c>
      <c r="Q135" s="304">
        <f t="shared" ca="1" si="77"/>
        <v>0</v>
      </c>
      <c r="R135" s="306">
        <f t="shared" ca="1" si="78"/>
        <v>0</v>
      </c>
      <c r="S135" s="307">
        <f t="shared" ca="1" si="79"/>
        <v>2.8949999999999996</v>
      </c>
      <c r="T135" s="304">
        <f t="shared" ca="1" si="59"/>
        <v>28.399949999999997</v>
      </c>
      <c r="U135" s="311">
        <f t="shared" ca="1" si="60"/>
        <v>0</v>
      </c>
      <c r="V135" s="306">
        <f t="shared" ca="1" si="61"/>
        <v>1.1076152571625955</v>
      </c>
      <c r="W135" s="304">
        <f t="shared" ca="1" si="62"/>
        <v>12.726340778392625</v>
      </c>
      <c r="Y135" s="314" t="str">
        <f t="shared" ca="1" si="80"/>
        <v/>
      </c>
      <c r="Z135" s="315" t="str">
        <f t="shared" ca="1" si="81"/>
        <v/>
      </c>
      <c r="AA135" s="316" t="str">
        <f t="shared" ca="1" si="82"/>
        <v/>
      </c>
      <c r="AC135" s="310" t="e">
        <f t="shared" ca="1" si="83"/>
        <v>#N/A</v>
      </c>
      <c r="AD135" s="323" t="e">
        <f t="shared" ca="1" si="84"/>
        <v>#N/A</v>
      </c>
      <c r="AE135" s="324">
        <f t="shared" ca="1" si="63"/>
        <v>1006.4646750205372</v>
      </c>
      <c r="AG135" s="306">
        <f t="shared" ca="1" si="85"/>
        <v>-13.725761337838584</v>
      </c>
      <c r="AH135" s="304">
        <f t="shared" ca="1" si="86"/>
        <v>-4.5616780664580769</v>
      </c>
    </row>
    <row r="136" spans="1:34" x14ac:dyDescent="0.2">
      <c r="A136" s="347">
        <f t="shared" ca="1" si="64"/>
        <v>0.1</v>
      </c>
      <c r="B136" s="304">
        <f t="shared" ca="1" si="65"/>
        <v>7.3999999999999675</v>
      </c>
      <c r="D136" s="306">
        <f t="shared" ca="1" si="66"/>
        <v>-1.587928236578857</v>
      </c>
      <c r="E136" s="307">
        <f t="shared" ca="1" si="67"/>
        <v>-13.909153488630277</v>
      </c>
      <c r="F136" s="304">
        <f t="shared" ca="1" si="68"/>
        <v>13.999502378827623</v>
      </c>
      <c r="G136" s="306">
        <f t="shared" ca="1" si="69"/>
        <v>26.899274055358902</v>
      </c>
      <c r="H136" s="307">
        <f t="shared" ca="1" si="70"/>
        <v>68.458065661561236</v>
      </c>
      <c r="I136" s="304">
        <f t="shared" ca="1" si="71"/>
        <v>73.553230376564244</v>
      </c>
      <c r="J136" s="306">
        <f t="shared" ca="1" si="72"/>
        <v>266.80334832025841</v>
      </c>
      <c r="K136" s="307">
        <f t="shared" ca="1" si="73"/>
        <v>1013.3800273541365</v>
      </c>
      <c r="L136" s="304">
        <f t="shared" ca="1" si="58"/>
        <v>1047.9136923025537</v>
      </c>
      <c r="M136" s="306">
        <f t="shared" ca="1" si="74"/>
        <v>1.1963990102696505</v>
      </c>
      <c r="N136" s="304">
        <f t="shared" ca="1" si="75"/>
        <v>68.548613902079808</v>
      </c>
      <c r="P136" s="310">
        <f t="shared" ca="1" si="76"/>
        <v>23</v>
      </c>
      <c r="Q136" s="304">
        <f t="shared" ca="1" si="77"/>
        <v>0</v>
      </c>
      <c r="R136" s="306">
        <f t="shared" ca="1" si="78"/>
        <v>0</v>
      </c>
      <c r="S136" s="307">
        <f t="shared" ca="1" si="79"/>
        <v>2.8949999999999996</v>
      </c>
      <c r="T136" s="304">
        <f t="shared" ca="1" si="59"/>
        <v>28.399949999999997</v>
      </c>
      <c r="U136" s="311">
        <f t="shared" ca="1" si="60"/>
        <v>0</v>
      </c>
      <c r="V136" s="306">
        <f t="shared" ca="1" si="61"/>
        <v>1.1068476102471059</v>
      </c>
      <c r="W136" s="304">
        <f t="shared" ca="1" si="62"/>
        <v>12.26208164813923</v>
      </c>
      <c r="Y136" s="314" t="str">
        <f t="shared" ca="1" si="80"/>
        <v/>
      </c>
      <c r="Z136" s="315" t="str">
        <f t="shared" ca="1" si="81"/>
        <v/>
      </c>
      <c r="AA136" s="316" t="str">
        <f t="shared" ca="1" si="82"/>
        <v/>
      </c>
      <c r="AC136" s="310" t="e">
        <f t="shared" ca="1" si="83"/>
        <v>#N/A</v>
      </c>
      <c r="AD136" s="323" t="e">
        <f t="shared" ca="1" si="84"/>
        <v>#N/A</v>
      </c>
      <c r="AE136" s="324">
        <f t="shared" ca="1" si="63"/>
        <v>1013.3800273541365</v>
      </c>
      <c r="AG136" s="306">
        <f t="shared" ca="1" si="85"/>
        <v>-13.543594574951413</v>
      </c>
      <c r="AH136" s="304">
        <f t="shared" ca="1" si="86"/>
        <v>-4.3959726350233597</v>
      </c>
    </row>
    <row r="137" spans="1:34" x14ac:dyDescent="0.2">
      <c r="A137" s="347">
        <f t="shared" ca="1" si="64"/>
        <v>0.1</v>
      </c>
      <c r="B137" s="304">
        <f t="shared" ca="1" si="65"/>
        <v>7.4999999999999671</v>
      </c>
      <c r="D137" s="306">
        <f t="shared" ca="1" si="66"/>
        <v>-1.5490107935280524</v>
      </c>
      <c r="E137" s="307">
        <f t="shared" ca="1" si="67"/>
        <v>-13.75219867776263</v>
      </c>
      <c r="F137" s="304">
        <f t="shared" ca="1" si="68"/>
        <v>13.839161929507243</v>
      </c>
      <c r="G137" s="306">
        <f t="shared" ca="1" si="69"/>
        <v>26.744372976006098</v>
      </c>
      <c r="H137" s="307">
        <f t="shared" ca="1" si="70"/>
        <v>67.082845793784969</v>
      </c>
      <c r="I137" s="304">
        <f t="shared" ca="1" si="71"/>
        <v>72.217516473999979</v>
      </c>
      <c r="J137" s="306">
        <f t="shared" ca="1" si="72"/>
        <v>269.48553067182667</v>
      </c>
      <c r="K137" s="307">
        <f t="shared" ca="1" si="73"/>
        <v>1020.1570729269038</v>
      </c>
      <c r="L137" s="304">
        <f t="shared" ca="1" si="58"/>
        <v>1055.1506549703054</v>
      </c>
      <c r="M137" s="306">
        <f t="shared" ca="1" si="74"/>
        <v>1.1914311765269647</v>
      </c>
      <c r="N137" s="304">
        <f t="shared" ca="1" si="75"/>
        <v>68.263977995301232</v>
      </c>
      <c r="P137" s="310">
        <f t="shared" ca="1" si="76"/>
        <v>23</v>
      </c>
      <c r="Q137" s="304">
        <f t="shared" ca="1" si="77"/>
        <v>0</v>
      </c>
      <c r="R137" s="306">
        <f t="shared" ca="1" si="78"/>
        <v>0</v>
      </c>
      <c r="S137" s="307">
        <f t="shared" ca="1" si="79"/>
        <v>2.8949999999999996</v>
      </c>
      <c r="T137" s="304">
        <f t="shared" ca="1" si="59"/>
        <v>28.399949999999997</v>
      </c>
      <c r="U137" s="311">
        <f t="shared" ca="1" si="60"/>
        <v>0</v>
      </c>
      <c r="V137" s="306">
        <f t="shared" ca="1" si="61"/>
        <v>1.1060958062777744</v>
      </c>
      <c r="W137" s="304">
        <f t="shared" ca="1" si="62"/>
        <v>11.812741857387254</v>
      </c>
      <c r="Y137" s="314" t="str">
        <f t="shared" ca="1" si="80"/>
        <v/>
      </c>
      <c r="Z137" s="315" t="str">
        <f t="shared" ca="1" si="81"/>
        <v/>
      </c>
      <c r="AA137" s="316" t="str">
        <f t="shared" ca="1" si="82"/>
        <v/>
      </c>
      <c r="AC137" s="310" t="e">
        <f t="shared" ca="1" si="83"/>
        <v>#N/A</v>
      </c>
      <c r="AD137" s="323" t="e">
        <f t="shared" ca="1" si="84"/>
        <v>#N/A</v>
      </c>
      <c r="AE137" s="324">
        <f t="shared" ca="1" si="63"/>
        <v>1020.1570729269038</v>
      </c>
      <c r="AG137" s="306">
        <f t="shared" ca="1" si="85"/>
        <v>-13.366050422119505</v>
      </c>
      <c r="AH137" s="304">
        <f t="shared" ca="1" si="86"/>
        <v>-4.2356067869220144</v>
      </c>
    </row>
    <row r="138" spans="1:34" x14ac:dyDescent="0.2">
      <c r="A138" s="347">
        <f t="shared" ca="1" si="64"/>
        <v>0.1</v>
      </c>
      <c r="B138" s="304">
        <f t="shared" ca="1" si="65"/>
        <v>7.5999999999999668</v>
      </c>
      <c r="D138" s="306">
        <f t="shared" ca="1" si="66"/>
        <v>-1.5110958627759419</v>
      </c>
      <c r="E138" s="307">
        <f t="shared" ca="1" si="67"/>
        <v>-13.600278083287595</v>
      </c>
      <c r="F138" s="304">
        <f t="shared" ca="1" si="68"/>
        <v>13.683967796266236</v>
      </c>
      <c r="G138" s="306">
        <f t="shared" ca="1" si="69"/>
        <v>26.593263389728502</v>
      </c>
      <c r="H138" s="307">
        <f t="shared" ca="1" si="70"/>
        <v>65.722817985456203</v>
      </c>
      <c r="I138" s="304">
        <f t="shared" ca="1" si="71"/>
        <v>70.899156988393585</v>
      </c>
      <c r="J138" s="306">
        <f t="shared" ca="1" si="72"/>
        <v>272.15241249011342</v>
      </c>
      <c r="K138" s="307">
        <f t="shared" ca="1" si="73"/>
        <v>1026.7973561158658</v>
      </c>
      <c r="L138" s="304">
        <f t="shared" ca="1" si="58"/>
        <v>1062.2522045873668</v>
      </c>
      <c r="M138" s="306">
        <f t="shared" ca="1" si="74"/>
        <v>1.186307051619814</v>
      </c>
      <c r="N138" s="304">
        <f t="shared" ca="1" si="75"/>
        <v>67.970387264423636</v>
      </c>
      <c r="P138" s="310">
        <f t="shared" ca="1" si="76"/>
        <v>23</v>
      </c>
      <c r="Q138" s="304">
        <f t="shared" ca="1" si="77"/>
        <v>0</v>
      </c>
      <c r="R138" s="306">
        <f t="shared" ca="1" si="78"/>
        <v>0</v>
      </c>
      <c r="S138" s="307">
        <f t="shared" ca="1" si="79"/>
        <v>2.8949999999999996</v>
      </c>
      <c r="T138" s="304">
        <f t="shared" ca="1" si="59"/>
        <v>28.399949999999997</v>
      </c>
      <c r="U138" s="311">
        <f t="shared" ca="1" si="60"/>
        <v>0</v>
      </c>
      <c r="V138" s="306">
        <f t="shared" ca="1" si="61"/>
        <v>1.105359643940157</v>
      </c>
      <c r="W138" s="304">
        <f t="shared" ca="1" si="62"/>
        <v>11.377808418380049</v>
      </c>
      <c r="Y138" s="314" t="str">
        <f t="shared" ca="1" si="80"/>
        <v/>
      </c>
      <c r="Z138" s="315" t="str">
        <f t="shared" ca="1" si="81"/>
        <v/>
      </c>
      <c r="AA138" s="316" t="str">
        <f t="shared" ca="1" si="82"/>
        <v/>
      </c>
      <c r="AC138" s="310" t="e">
        <f t="shared" ca="1" si="83"/>
        <v>#N/A</v>
      </c>
      <c r="AD138" s="323" t="e">
        <f t="shared" ca="1" si="84"/>
        <v>#N/A</v>
      </c>
      <c r="AE138" s="324">
        <f t="shared" ca="1" si="63"/>
        <v>1026.7973561158658</v>
      </c>
      <c r="AG138" s="306">
        <f t="shared" ca="1" si="85"/>
        <v>-13.192902709599139</v>
      </c>
      <c r="AH138" s="304">
        <f t="shared" ca="1" si="86"/>
        <v>-4.0803944239679639</v>
      </c>
    </row>
    <row r="139" spans="1:34" x14ac:dyDescent="0.2">
      <c r="A139" s="347">
        <f t="shared" ca="1" si="64"/>
        <v>0.1</v>
      </c>
      <c r="B139" s="304">
        <f t="shared" ca="1" si="65"/>
        <v>7.6999999999999664</v>
      </c>
      <c r="D139" s="306">
        <f t="shared" ca="1" si="66"/>
        <v>-1.4741463870616305</v>
      </c>
      <c r="E139" s="307">
        <f t="shared" ca="1" si="67"/>
        <v>-13.453217955649276</v>
      </c>
      <c r="F139" s="304">
        <f t="shared" ca="1" si="68"/>
        <v>13.533742310709588</v>
      </c>
      <c r="G139" s="306">
        <f t="shared" ca="1" si="69"/>
        <v>26.445848751022339</v>
      </c>
      <c r="H139" s="307">
        <f t="shared" ca="1" si="70"/>
        <v>64.377496189891275</v>
      </c>
      <c r="I139" s="304">
        <f t="shared" ca="1" si="71"/>
        <v>69.597736542515634</v>
      </c>
      <c r="J139" s="306">
        <f t="shared" ca="1" si="72"/>
        <v>274.80436809715098</v>
      </c>
      <c r="K139" s="307">
        <f t="shared" ca="1" si="73"/>
        <v>1033.3023718246332</v>
      </c>
      <c r="L139" s="304">
        <f t="shared" ca="1" si="58"/>
        <v>1069.2199176706758</v>
      </c>
      <c r="M139" s="306">
        <f t="shared" ca="1" si="74"/>
        <v>1.181020086093675</v>
      </c>
      <c r="N139" s="304">
        <f t="shared" ca="1" si="75"/>
        <v>67.667466453344701</v>
      </c>
      <c r="P139" s="310">
        <f t="shared" ca="1" si="76"/>
        <v>23</v>
      </c>
      <c r="Q139" s="304">
        <f t="shared" ca="1" si="77"/>
        <v>0</v>
      </c>
      <c r="R139" s="306">
        <f t="shared" ca="1" si="78"/>
        <v>0</v>
      </c>
      <c r="S139" s="307">
        <f t="shared" ca="1" si="79"/>
        <v>2.8949999999999996</v>
      </c>
      <c r="T139" s="304">
        <f t="shared" ca="1" si="59"/>
        <v>28.399949999999997</v>
      </c>
      <c r="U139" s="311">
        <f t="shared" ca="1" si="60"/>
        <v>0</v>
      </c>
      <c r="V139" s="306">
        <f t="shared" ca="1" si="61"/>
        <v>1.1046389284850693</v>
      </c>
      <c r="W139" s="304">
        <f t="shared" ca="1" si="62"/>
        <v>10.956792699293111</v>
      </c>
      <c r="Y139" s="314" t="str">
        <f t="shared" ca="1" si="80"/>
        <v/>
      </c>
      <c r="Z139" s="315" t="str">
        <f t="shared" ca="1" si="81"/>
        <v/>
      </c>
      <c r="AA139" s="316" t="str">
        <f t="shared" ca="1" si="82"/>
        <v/>
      </c>
      <c r="AC139" s="310" t="e">
        <f t="shared" ca="1" si="83"/>
        <v>#N/A</v>
      </c>
      <c r="AD139" s="323" t="e">
        <f t="shared" ca="1" si="84"/>
        <v>#N/A</v>
      </c>
      <c r="AE139" s="324">
        <f t="shared" ca="1" si="63"/>
        <v>1033.3023718246332</v>
      </c>
      <c r="AG139" s="306">
        <f t="shared" ca="1" si="85"/>
        <v>-13.02393141733852</v>
      </c>
      <c r="AH139" s="304">
        <f t="shared" ca="1" si="86"/>
        <v>-3.9301583483178066</v>
      </c>
    </row>
    <row r="140" spans="1:34" x14ac:dyDescent="0.2">
      <c r="A140" s="347">
        <f t="shared" ca="1" si="64"/>
        <v>0.1</v>
      </c>
      <c r="B140" s="304">
        <f t="shared" ca="1" si="65"/>
        <v>7.7999999999999661</v>
      </c>
      <c r="D140" s="306">
        <f t="shared" ca="1" si="66"/>
        <v>-1.4381271025689335</v>
      </c>
      <c r="E140" s="307">
        <f t="shared" ca="1" si="67"/>
        <v>-13.310852740172761</v>
      </c>
      <c r="F140" s="304">
        <f t="shared" ca="1" si="68"/>
        <v>13.388316183662083</v>
      </c>
      <c r="G140" s="306">
        <f t="shared" ca="1" si="69"/>
        <v>26.302036040765447</v>
      </c>
      <c r="H140" s="307">
        <f t="shared" ca="1" si="70"/>
        <v>63.046410915873999</v>
      </c>
      <c r="I140" s="304">
        <f t="shared" ca="1" si="71"/>
        <v>68.312861375168296</v>
      </c>
      <c r="J140" s="306">
        <f t="shared" ca="1" si="72"/>
        <v>277.4417623367404</v>
      </c>
      <c r="K140" s="307">
        <f t="shared" ca="1" si="73"/>
        <v>1039.6735671799215</v>
      </c>
      <c r="L140" s="304">
        <f t="shared" ca="1" si="58"/>
        <v>1076.0553228255224</v>
      </c>
      <c r="M140" s="306">
        <f t="shared" ca="1" si="74"/>
        <v>1.1755633735002002</v>
      </c>
      <c r="N140" s="304">
        <f t="shared" ca="1" si="75"/>
        <v>67.354819851722709</v>
      </c>
      <c r="P140" s="310">
        <f t="shared" ca="1" si="76"/>
        <v>23</v>
      </c>
      <c r="Q140" s="304">
        <f t="shared" ca="1" si="77"/>
        <v>0</v>
      </c>
      <c r="R140" s="306">
        <f t="shared" ca="1" si="78"/>
        <v>0</v>
      </c>
      <c r="S140" s="307">
        <f t="shared" ca="1" si="79"/>
        <v>2.8949999999999996</v>
      </c>
      <c r="T140" s="304">
        <f t="shared" ca="1" si="59"/>
        <v>28.399949999999997</v>
      </c>
      <c r="U140" s="311">
        <f t="shared" ca="1" si="60"/>
        <v>0</v>
      </c>
      <c r="V140" s="306">
        <f t="shared" ca="1" si="61"/>
        <v>1.1039334714981406</v>
      </c>
      <c r="W140" s="304">
        <f t="shared" ca="1" si="62"/>
        <v>10.549229104902233</v>
      </c>
      <c r="Y140" s="314" t="str">
        <f t="shared" ca="1" si="80"/>
        <v/>
      </c>
      <c r="Z140" s="315" t="str">
        <f t="shared" ca="1" si="81"/>
        <v/>
      </c>
      <c r="AA140" s="316" t="str">
        <f t="shared" ca="1" si="82"/>
        <v/>
      </c>
      <c r="AC140" s="310" t="e">
        <f t="shared" ca="1" si="83"/>
        <v>#N/A</v>
      </c>
      <c r="AD140" s="323" t="e">
        <f t="shared" ca="1" si="84"/>
        <v>#N/A</v>
      </c>
      <c r="AE140" s="324">
        <f t="shared" ca="1" si="63"/>
        <v>1039.6735671799215</v>
      </c>
      <c r="AG140" s="306">
        <f t="shared" ca="1" si="85"/>
        <v>-12.858921968780617</v>
      </c>
      <c r="AH140" s="304">
        <f t="shared" ca="1" si="86"/>
        <v>-3.7847297752307814</v>
      </c>
    </row>
    <row r="141" spans="1:34" x14ac:dyDescent="0.2">
      <c r="A141" s="347">
        <f t="shared" ca="1" si="64"/>
        <v>0.1</v>
      </c>
      <c r="B141" s="304">
        <f t="shared" ca="1" si="65"/>
        <v>7.8999999999999657</v>
      </c>
      <c r="D141" s="306">
        <f t="shared" ca="1" si="66"/>
        <v>-1.4030044485200421</v>
      </c>
      <c r="E141" s="307">
        <f t="shared" ca="1" si="67"/>
        <v>-13.173024628249257</v>
      </c>
      <c r="F141" s="304">
        <f t="shared" ca="1" si="68"/>
        <v>13.247528046357498</v>
      </c>
      <c r="G141" s="306">
        <f t="shared" ca="1" si="69"/>
        <v>26.161735595913441</v>
      </c>
      <c r="H141" s="307">
        <f t="shared" ca="1" si="70"/>
        <v>61.729108453049072</v>
      </c>
      <c r="I141" s="304">
        <f t="shared" ca="1" si="71"/>
        <v>67.044158879046122</v>
      </c>
      <c r="J141" s="306">
        <f t="shared" ca="1" si="72"/>
        <v>280.06495091857437</v>
      </c>
      <c r="K141" s="307">
        <f t="shared" ca="1" si="73"/>
        <v>1045.9123431483677</v>
      </c>
      <c r="L141" s="304">
        <f t="shared" ca="1" si="58"/>
        <v>1082.7599024174899</v>
      </c>
      <c r="M141" s="306">
        <f t="shared" ca="1" si="74"/>
        <v>1.1699296276658204</v>
      </c>
      <c r="N141" s="304">
        <f t="shared" ca="1" si="75"/>
        <v>67.032029992563338</v>
      </c>
      <c r="P141" s="310">
        <f t="shared" ca="1" si="76"/>
        <v>23</v>
      </c>
      <c r="Q141" s="304">
        <f t="shared" ca="1" si="77"/>
        <v>0</v>
      </c>
      <c r="R141" s="306">
        <f t="shared" ca="1" si="78"/>
        <v>0</v>
      </c>
      <c r="S141" s="307">
        <f t="shared" ca="1" si="79"/>
        <v>2.8949999999999996</v>
      </c>
      <c r="T141" s="304">
        <f t="shared" ca="1" si="59"/>
        <v>28.399949999999997</v>
      </c>
      <c r="U141" s="311">
        <f t="shared" ca="1" si="60"/>
        <v>0</v>
      </c>
      <c r="V141" s="306">
        <f t="shared" ca="1" si="61"/>
        <v>1.1032430906803747</v>
      </c>
      <c r="W141" s="304">
        <f t="shared" ca="1" si="62"/>
        <v>10.154673841828458</v>
      </c>
      <c r="Y141" s="314" t="str">
        <f t="shared" ca="1" si="80"/>
        <v/>
      </c>
      <c r="Z141" s="315" t="str">
        <f t="shared" ca="1" si="81"/>
        <v/>
      </c>
      <c r="AA141" s="316" t="str">
        <f t="shared" ca="1" si="82"/>
        <v/>
      </c>
      <c r="AC141" s="310" t="e">
        <f t="shared" ca="1" si="83"/>
        <v>#N/A</v>
      </c>
      <c r="AD141" s="323" t="e">
        <f t="shared" ca="1" si="84"/>
        <v>#N/A</v>
      </c>
      <c r="AE141" s="324">
        <f t="shared" ca="1" si="63"/>
        <v>1045.9123431483677</v>
      </c>
      <c r="AG141" s="306">
        <f t="shared" ca="1" si="85"/>
        <v>-12.697664536756822</v>
      </c>
      <c r="AH141" s="304">
        <f t="shared" ca="1" si="86"/>
        <v>-3.6439478773410139</v>
      </c>
    </row>
    <row r="142" spans="1:34" x14ac:dyDescent="0.2">
      <c r="A142" s="347">
        <f t="shared" ca="1" si="64"/>
        <v>0.1</v>
      </c>
      <c r="B142" s="304">
        <f t="shared" ca="1" si="65"/>
        <v>7.9999999999999654</v>
      </c>
      <c r="D142" s="306">
        <f t="shared" ca="1" si="66"/>
        <v>-1.3687464832523928</v>
      </c>
      <c r="E142" s="307">
        <f t="shared" ca="1" si="67"/>
        <v>-13.03958313677837</v>
      </c>
      <c r="F142" s="304">
        <f t="shared" ca="1" si="68"/>
        <v>13.111224020524196</v>
      </c>
      <c r="G142" s="306">
        <f t="shared" ca="1" si="69"/>
        <v>26.024860947588202</v>
      </c>
      <c r="H142" s="307">
        <f t="shared" ca="1" si="70"/>
        <v>60.425150139371233</v>
      </c>
      <c r="I142" s="304">
        <f t="shared" ca="1" si="71"/>
        <v>65.79127720835686</v>
      </c>
      <c r="J142" s="306">
        <f t="shared" ca="1" si="72"/>
        <v>282.67428074574946</v>
      </c>
      <c r="K142" s="307">
        <f t="shared" ca="1" si="73"/>
        <v>1052.0200560779886</v>
      </c>
      <c r="L142" s="304">
        <f t="shared" ca="1" si="58"/>
        <v>1089.33509416775</v>
      </c>
      <c r="M142" s="306">
        <f t="shared" ca="1" si="74"/>
        <v>1.1641111583823098</v>
      </c>
      <c r="N142" s="304">
        <f t="shared" ca="1" si="75"/>
        <v>66.698656259391683</v>
      </c>
      <c r="P142" s="310">
        <f t="shared" ca="1" si="76"/>
        <v>23</v>
      </c>
      <c r="Q142" s="304">
        <f t="shared" ca="1" si="77"/>
        <v>0</v>
      </c>
      <c r="R142" s="306">
        <f t="shared" ca="1" si="78"/>
        <v>0</v>
      </c>
      <c r="S142" s="307">
        <f t="shared" ca="1" si="79"/>
        <v>2.8949999999999996</v>
      </c>
      <c r="T142" s="304">
        <f t="shared" ca="1" si="59"/>
        <v>28.399949999999997</v>
      </c>
      <c r="U142" s="311">
        <f t="shared" ca="1" si="60"/>
        <v>0</v>
      </c>
      <c r="V142" s="306">
        <f t="shared" ca="1" si="61"/>
        <v>1.1025676096391077</v>
      </c>
      <c r="W142" s="304">
        <f t="shared" ca="1" si="62"/>
        <v>9.7727037622508419</v>
      </c>
      <c r="Y142" s="314" t="str">
        <f t="shared" ca="1" si="80"/>
        <v/>
      </c>
      <c r="Z142" s="315" t="str">
        <f t="shared" ca="1" si="81"/>
        <v/>
      </c>
      <c r="AA142" s="316" t="str">
        <f t="shared" ca="1" si="82"/>
        <v/>
      </c>
      <c r="AC142" s="310">
        <f t="shared" ca="1" si="83"/>
        <v>7.9999999999999654</v>
      </c>
      <c r="AD142" s="323">
        <f t="shared" ca="1" si="84"/>
        <v>282.67428074574946</v>
      </c>
      <c r="AE142" s="324">
        <f t="shared" ca="1" si="63"/>
        <v>1052.0200560779886</v>
      </c>
      <c r="AG142" s="306">
        <f t="shared" ca="1" si="85"/>
        <v>-12.539953357341439</v>
      </c>
      <c r="AH142" s="304">
        <f t="shared" ca="1" si="86"/>
        <v>-3.5076593581445459</v>
      </c>
    </row>
    <row r="143" spans="1:34" x14ac:dyDescent="0.2">
      <c r="A143" s="347">
        <f t="shared" ca="1" si="64"/>
        <v>0.1</v>
      </c>
      <c r="B143" s="304">
        <f t="shared" ca="1" si="65"/>
        <v>8.0999999999999659</v>
      </c>
      <c r="D143" s="306">
        <f t="shared" ca="1" si="66"/>
        <v>-1.3353228063762836</v>
      </c>
      <c r="E143" s="307">
        <f t="shared" ca="1" si="67"/>
        <v>-12.910384713766971</v>
      </c>
      <c r="F143" s="304">
        <f t="shared" ca="1" si="68"/>
        <v>12.979257315220178</v>
      </c>
      <c r="G143" s="306">
        <f t="shared" ca="1" si="69"/>
        <v>25.891328666950574</v>
      </c>
      <c r="H143" s="307">
        <f t="shared" ca="1" si="70"/>
        <v>59.134111667994539</v>
      </c>
      <c r="I143" s="304">
        <f t="shared" ca="1" si="71"/>
        <v>64.55388495592581</v>
      </c>
      <c r="J143" s="306">
        <f t="shared" ca="1" si="72"/>
        <v>285.27009022647638</v>
      </c>
      <c r="K143" s="307">
        <f t="shared" ca="1" si="73"/>
        <v>1057.9980191683569</v>
      </c>
      <c r="L143" s="304">
        <f t="shared" ca="1" si="58"/>
        <v>1095.7822926758713</v>
      </c>
      <c r="M143" s="306">
        <f t="shared" ca="1" si="74"/>
        <v>1.1580998454138816</v>
      </c>
      <c r="N143" s="304">
        <f t="shared" ca="1" si="75"/>
        <v>66.354233396968482</v>
      </c>
      <c r="P143" s="310">
        <f t="shared" ca="1" si="76"/>
        <v>23</v>
      </c>
      <c r="Q143" s="304">
        <f t="shared" ca="1" si="77"/>
        <v>0</v>
      </c>
      <c r="R143" s="306">
        <f t="shared" ca="1" si="78"/>
        <v>0</v>
      </c>
      <c r="S143" s="307">
        <f t="shared" ca="1" si="79"/>
        <v>2.8949999999999996</v>
      </c>
      <c r="T143" s="304">
        <f t="shared" ca="1" si="59"/>
        <v>28.399949999999997</v>
      </c>
      <c r="U143" s="311">
        <f t="shared" ca="1" si="60"/>
        <v>0</v>
      </c>
      <c r="V143" s="306">
        <f t="shared" ca="1" si="61"/>
        <v>1.1019068576887994</v>
      </c>
      <c r="W143" s="304">
        <f t="shared" ca="1" si="62"/>
        <v>9.402915280471758</v>
      </c>
      <c r="Y143" s="314" t="str">
        <f t="shared" ca="1" si="80"/>
        <v/>
      </c>
      <c r="Z143" s="315" t="str">
        <f t="shared" ca="1" si="81"/>
        <v/>
      </c>
      <c r="AA143" s="316" t="str">
        <f t="shared" ca="1" si="82"/>
        <v/>
      </c>
      <c r="AC143" s="310" t="e">
        <f t="shared" ca="1" si="83"/>
        <v>#N/A</v>
      </c>
      <c r="AD143" s="323" t="e">
        <f t="shared" ca="1" si="84"/>
        <v>#N/A</v>
      </c>
      <c r="AE143" s="324">
        <f t="shared" ca="1" si="63"/>
        <v>1057.9980191683569</v>
      </c>
      <c r="AG143" s="306">
        <f t="shared" ca="1" si="85"/>
        <v>-12.385586047552728</v>
      </c>
      <c r="AH143" s="304">
        <f t="shared" ca="1" si="86"/>
        <v>-3.3757180525909649</v>
      </c>
    </row>
    <row r="144" spans="1:34" x14ac:dyDescent="0.2">
      <c r="A144" s="347">
        <f t="shared" ca="1" si="64"/>
        <v>0.1</v>
      </c>
      <c r="B144" s="304">
        <f t="shared" ca="1" si="65"/>
        <v>8.1999999999999655</v>
      </c>
      <c r="D144" s="306">
        <f t="shared" ca="1" si="66"/>
        <v>-1.3027044866497846</v>
      </c>
      <c r="E144" s="307">
        <f t="shared" ca="1" si="67"/>
        <v>-12.785292368146312</v>
      </c>
      <c r="F144" s="304">
        <f t="shared" ca="1" si="68"/>
        <v>12.851487848436763</v>
      </c>
      <c r="G144" s="306">
        <f t="shared" ca="1" si="69"/>
        <v>25.761058218285594</v>
      </c>
      <c r="H144" s="307">
        <f t="shared" ca="1" si="70"/>
        <v>57.855582431179904</v>
      </c>
      <c r="I144" s="304">
        <f t="shared" ca="1" si="71"/>
        <v>63.331670899929307</v>
      </c>
      <c r="J144" s="306">
        <f t="shared" ca="1" si="72"/>
        <v>287.85270957073817</v>
      </c>
      <c r="K144" s="307">
        <f t="shared" ca="1" si="73"/>
        <v>1063.8475038733156</v>
      </c>
      <c r="L144" s="304">
        <f t="shared" ca="1" si="58"/>
        <v>1102.1028508740462</v>
      </c>
      <c r="M144" s="306">
        <f t="shared" ca="1" si="74"/>
        <v>1.1518871107111019</v>
      </c>
      <c r="N144" s="304">
        <f t="shared" ca="1" si="75"/>
        <v>65.998269919264743</v>
      </c>
      <c r="P144" s="310">
        <f t="shared" ca="1" si="76"/>
        <v>23</v>
      </c>
      <c r="Q144" s="304">
        <f t="shared" ca="1" si="77"/>
        <v>0</v>
      </c>
      <c r="R144" s="306">
        <f t="shared" ca="1" si="78"/>
        <v>0</v>
      </c>
      <c r="S144" s="307">
        <f t="shared" ca="1" si="79"/>
        <v>2.8949999999999996</v>
      </c>
      <c r="T144" s="304">
        <f t="shared" ca="1" si="59"/>
        <v>28.399949999999997</v>
      </c>
      <c r="U144" s="311">
        <f t="shared" ca="1" si="60"/>
        <v>0</v>
      </c>
      <c r="V144" s="306">
        <f t="shared" ca="1" si="61"/>
        <v>1.1012606696611178</v>
      </c>
      <c r="W144" s="304">
        <f t="shared" ca="1" si="62"/>
        <v>9.0449233571686936</v>
      </c>
      <c r="Y144" s="314" t="str">
        <f t="shared" ca="1" si="80"/>
        <v/>
      </c>
      <c r="Z144" s="315" t="str">
        <f t="shared" ca="1" si="81"/>
        <v/>
      </c>
      <c r="AA144" s="316" t="str">
        <f t="shared" ca="1" si="82"/>
        <v/>
      </c>
      <c r="AC144" s="310" t="e">
        <f t="shared" ca="1" si="83"/>
        <v>#N/A</v>
      </c>
      <c r="AD144" s="323" t="e">
        <f t="shared" ca="1" si="84"/>
        <v>#N/A</v>
      </c>
      <c r="AE144" s="324">
        <f t="shared" ca="1" si="63"/>
        <v>1063.8475038733156</v>
      </c>
      <c r="AG144" s="306">
        <f t="shared" ca="1" si="85"/>
        <v>-12.234362922772233</v>
      </c>
      <c r="AH144" s="304">
        <f t="shared" ca="1" si="86"/>
        <v>-3.247984552839986</v>
      </c>
    </row>
    <row r="145" spans="1:34" x14ac:dyDescent="0.2">
      <c r="A145" s="347">
        <f t="shared" ca="1" si="64"/>
        <v>0.1</v>
      </c>
      <c r="B145" s="304">
        <f t="shared" ca="1" si="65"/>
        <v>8.2999999999999652</v>
      </c>
      <c r="D145" s="306">
        <f t="shared" ca="1" si="66"/>
        <v>-1.2708639952436183</v>
      </c>
      <c r="E145" s="307">
        <f t="shared" ca="1" si="67"/>
        <v>-12.664175322015517</v>
      </c>
      <c r="F145" s="304">
        <f t="shared" ca="1" si="68"/>
        <v>12.727781891639776</v>
      </c>
      <c r="G145" s="306">
        <f t="shared" ca="1" si="69"/>
        <v>25.633971818761232</v>
      </c>
      <c r="H145" s="307">
        <f t="shared" ca="1" si="70"/>
        <v>56.589164898978353</v>
      </c>
      <c r="I145" s="304">
        <f t="shared" ca="1" si="71"/>
        <v>62.124343820830887</v>
      </c>
      <c r="J145" s="306">
        <f t="shared" ca="1" si="72"/>
        <v>290.42246107259052</v>
      </c>
      <c r="K145" s="307">
        <f t="shared" ca="1" si="73"/>
        <v>1069.5697412398235</v>
      </c>
      <c r="L145" s="304">
        <f t="shared" ca="1" si="58"/>
        <v>1108.2980814164046</v>
      </c>
      <c r="M145" s="306">
        <f t="shared" ca="1" si="74"/>
        <v>1.1454638887182986</v>
      </c>
      <c r="N145" s="304">
        <f t="shared" ca="1" si="75"/>
        <v>65.630246408201501</v>
      </c>
      <c r="P145" s="310">
        <f t="shared" ca="1" si="76"/>
        <v>23</v>
      </c>
      <c r="Q145" s="304">
        <f t="shared" ca="1" si="77"/>
        <v>0</v>
      </c>
      <c r="R145" s="306">
        <f t="shared" ca="1" si="78"/>
        <v>0</v>
      </c>
      <c r="S145" s="307">
        <f t="shared" ca="1" si="79"/>
        <v>2.8949999999999996</v>
      </c>
      <c r="T145" s="304">
        <f t="shared" ca="1" si="59"/>
        <v>28.399949999999997</v>
      </c>
      <c r="U145" s="311">
        <f t="shared" ca="1" si="60"/>
        <v>0</v>
      </c>
      <c r="V145" s="306">
        <f t="shared" ca="1" si="61"/>
        <v>1.1006288857238258</v>
      </c>
      <c r="W145" s="304">
        <f t="shared" ca="1" si="62"/>
        <v>8.6983605465762821</v>
      </c>
      <c r="Y145" s="314" t="str">
        <f t="shared" ca="1" si="80"/>
        <v/>
      </c>
      <c r="Z145" s="315" t="str">
        <f t="shared" ca="1" si="81"/>
        <v/>
      </c>
      <c r="AA145" s="316" t="str">
        <f t="shared" ca="1" si="82"/>
        <v/>
      </c>
      <c r="AC145" s="310" t="e">
        <f t="shared" ca="1" si="83"/>
        <v>#N/A</v>
      </c>
      <c r="AD145" s="323" t="e">
        <f t="shared" ca="1" si="84"/>
        <v>#N/A</v>
      </c>
      <c r="AE145" s="324">
        <f t="shared" ca="1" si="63"/>
        <v>1069.5697412398235</v>
      </c>
      <c r="AG145" s="306">
        <f t="shared" ca="1" si="85"/>
        <v>-12.086086309711298</v>
      </c>
      <c r="AH145" s="304">
        <f t="shared" ca="1" si="86"/>
        <v>-3.1243258573985129</v>
      </c>
    </row>
    <row r="146" spans="1:34" x14ac:dyDescent="0.2">
      <c r="A146" s="347">
        <f t="shared" ca="1" si="64"/>
        <v>0.1</v>
      </c>
      <c r="B146" s="304">
        <f t="shared" ca="1" si="65"/>
        <v>8.3999999999999648</v>
      </c>
      <c r="D146" s="306">
        <f t="shared" ca="1" si="66"/>
        <v>-1.239775144102319</v>
      </c>
      <c r="E146" s="307">
        <f t="shared" ca="1" si="67"/>
        <v>-12.546908683652099</v>
      </c>
      <c r="F146" s="304">
        <f t="shared" ca="1" si="68"/>
        <v>12.60801173555285</v>
      </c>
      <c r="G146" s="306">
        <f t="shared" ca="1" si="69"/>
        <v>25.509994304351</v>
      </c>
      <c r="H146" s="307">
        <f t="shared" ca="1" si="70"/>
        <v>55.334474030613144</v>
      </c>
      <c r="I146" s="304">
        <f t="shared" ca="1" si="71"/>
        <v>60.931632389528353</v>
      </c>
      <c r="J146" s="306">
        <f t="shared" ca="1" si="72"/>
        <v>292.97965937874613</v>
      </c>
      <c r="K146" s="307">
        <f t="shared" ca="1" si="73"/>
        <v>1075.1659231863032</v>
      </c>
      <c r="L146" s="304">
        <f t="shared" ca="1" si="58"/>
        <v>1114.3692580068519</v>
      </c>
      <c r="M146" s="306">
        <f t="shared" ca="1" si="74"/>
        <v>1.1388205946584693</v>
      </c>
      <c r="N146" s="304">
        <f t="shared" ca="1" si="75"/>
        <v>65.249613696508959</v>
      </c>
      <c r="P146" s="310">
        <f t="shared" ca="1" si="76"/>
        <v>23</v>
      </c>
      <c r="Q146" s="304">
        <f t="shared" ca="1" si="77"/>
        <v>0</v>
      </c>
      <c r="R146" s="306">
        <f t="shared" ca="1" si="78"/>
        <v>0</v>
      </c>
      <c r="S146" s="307">
        <f t="shared" ca="1" si="79"/>
        <v>2.8949999999999996</v>
      </c>
      <c r="T146" s="304">
        <f t="shared" ca="1" si="59"/>
        <v>28.399949999999997</v>
      </c>
      <c r="U146" s="311">
        <f t="shared" ca="1" si="60"/>
        <v>0</v>
      </c>
      <c r="V146" s="306">
        <f t="shared" ca="1" si="61"/>
        <v>1.1000113512079917</v>
      </c>
      <c r="W146" s="304">
        <f t="shared" ca="1" si="62"/>
        <v>8.3628761022157949</v>
      </c>
      <c r="Y146" s="314" t="str">
        <f t="shared" ca="1" si="80"/>
        <v/>
      </c>
      <c r="Z146" s="315" t="str">
        <f t="shared" ca="1" si="81"/>
        <v/>
      </c>
      <c r="AA146" s="316" t="str">
        <f t="shared" ca="1" si="82"/>
        <v/>
      </c>
      <c r="AC146" s="310" t="e">
        <f t="shared" ca="1" si="83"/>
        <v>#N/A</v>
      </c>
      <c r="AD146" s="323" t="e">
        <f t="shared" ca="1" si="84"/>
        <v>#N/A</v>
      </c>
      <c r="AE146" s="324">
        <f t="shared" ca="1" si="63"/>
        <v>1075.1659231863032</v>
      </c>
      <c r="AG146" s="306">
        <f t="shared" ca="1" si="85"/>
        <v>-11.940559850684478</v>
      </c>
      <c r="AH146" s="304">
        <f t="shared" ca="1" si="86"/>
        <v>-3.0046150419952617</v>
      </c>
    </row>
    <row r="147" spans="1:34" x14ac:dyDescent="0.2">
      <c r="A147" s="347">
        <f t="shared" ca="1" si="64"/>
        <v>0.1</v>
      </c>
      <c r="B147" s="304">
        <f t="shared" ca="1" si="65"/>
        <v>8.4999999999999645</v>
      </c>
      <c r="D147" s="306">
        <f t="shared" ca="1" si="66"/>
        <v>-1.2094130291393452</v>
      </c>
      <c r="E147" s="307">
        <f t="shared" ca="1" si="67"/>
        <v>-12.433373139749467</v>
      </c>
      <c r="F147" s="304">
        <f t="shared" ca="1" si="68"/>
        <v>12.492055375609553</v>
      </c>
      <c r="G147" s="306">
        <f t="shared" ca="1" si="69"/>
        <v>25.389053001437066</v>
      </c>
      <c r="H147" s="307">
        <f t="shared" ca="1" si="70"/>
        <v>54.091136716638196</v>
      </c>
      <c r="I147" s="304">
        <f t="shared" ca="1" si="71"/>
        <v>59.753285128165338</v>
      </c>
      <c r="J147" s="306">
        <f t="shared" ca="1" si="72"/>
        <v>295.52461174403555</v>
      </c>
      <c r="K147" s="307">
        <f t="shared" ca="1" si="73"/>
        <v>1080.6372037236658</v>
      </c>
      <c r="L147" s="304">
        <f t="shared" ca="1" si="58"/>
        <v>1120.317616668669</v>
      </c>
      <c r="M147" s="306">
        <f t="shared" ca="1" si="74"/>
        <v>1.1319470906783493</v>
      </c>
      <c r="N147" s="304">
        <f t="shared" ca="1" si="75"/>
        <v>64.855790927981701</v>
      </c>
      <c r="P147" s="310">
        <f t="shared" ca="1" si="76"/>
        <v>23</v>
      </c>
      <c r="Q147" s="304">
        <f t="shared" ca="1" si="77"/>
        <v>0</v>
      </c>
      <c r="R147" s="306">
        <f t="shared" ca="1" si="78"/>
        <v>0</v>
      </c>
      <c r="S147" s="307">
        <f t="shared" ca="1" si="79"/>
        <v>2.8949999999999996</v>
      </c>
      <c r="T147" s="304">
        <f t="shared" ca="1" si="59"/>
        <v>28.399949999999997</v>
      </c>
      <c r="U147" s="311">
        <f t="shared" ca="1" si="60"/>
        <v>0</v>
      </c>
      <c r="V147" s="306">
        <f t="shared" ca="1" si="61"/>
        <v>1.0994079164430894</v>
      </c>
      <c r="W147" s="304">
        <f t="shared" ca="1" si="62"/>
        <v>8.0381351371304319</v>
      </c>
      <c r="Y147" s="314" t="str">
        <f t="shared" ca="1" si="80"/>
        <v/>
      </c>
      <c r="Z147" s="315" t="str">
        <f t="shared" ca="1" si="81"/>
        <v/>
      </c>
      <c r="AA147" s="316" t="str">
        <f t="shared" ca="1" si="82"/>
        <v/>
      </c>
      <c r="AC147" s="310" t="e">
        <f t="shared" ca="1" si="83"/>
        <v>#N/A</v>
      </c>
      <c r="AD147" s="323" t="e">
        <f t="shared" ca="1" si="84"/>
        <v>#N/A</v>
      </c>
      <c r="AE147" s="324">
        <f t="shared" ca="1" si="63"/>
        <v>1080.6372037236658</v>
      </c>
      <c r="AG147" s="306">
        <f t="shared" ca="1" si="85"/>
        <v>-11.79758779485584</v>
      </c>
      <c r="AH147" s="304">
        <f t="shared" ca="1" si="86"/>
        <v>-2.8887309506790313</v>
      </c>
    </row>
    <row r="148" spans="1:34" x14ac:dyDescent="0.2">
      <c r="A148" s="347">
        <f t="shared" ca="1" si="64"/>
        <v>0.1</v>
      </c>
      <c r="B148" s="304">
        <f t="shared" ca="1" si="65"/>
        <v>8.5999999999999641</v>
      </c>
      <c r="D148" s="306">
        <f t="shared" ca="1" si="66"/>
        <v>-1.1797539780332342</v>
      </c>
      <c r="E148" s="307">
        <f t="shared" ca="1" si="67"/>
        <v>-12.323454665448981</v>
      </c>
      <c r="F148" s="304">
        <f t="shared" ca="1" si="68"/>
        <v>12.379796215611206</v>
      </c>
      <c r="G148" s="306">
        <f t="shared" ca="1" si="69"/>
        <v>25.271077603633742</v>
      </c>
      <c r="H148" s="307">
        <f t="shared" ca="1" si="70"/>
        <v>52.858791250093297</v>
      </c>
      <c r="I148" s="304">
        <f t="shared" ca="1" si="71"/>
        <v>58.589070445517557</v>
      </c>
      <c r="J148" s="306">
        <f t="shared" ca="1" si="72"/>
        <v>298.0576182742891</v>
      </c>
      <c r="K148" s="307">
        <f t="shared" ca="1" si="73"/>
        <v>1085.9847001220023</v>
      </c>
      <c r="L148" s="304">
        <f t="shared" ca="1" si="58"/>
        <v>1126.1443569589189</v>
      </c>
      <c r="M148" s="306">
        <f t="shared" ca="1" si="74"/>
        <v>1.1248326497367118</v>
      </c>
      <c r="N148" s="304">
        <f t="shared" ca="1" si="75"/>
        <v>64.448163488430794</v>
      </c>
      <c r="P148" s="310">
        <f t="shared" ca="1" si="76"/>
        <v>23</v>
      </c>
      <c r="Q148" s="304">
        <f t="shared" ca="1" si="77"/>
        <v>0</v>
      </c>
      <c r="R148" s="306">
        <f t="shared" ca="1" si="78"/>
        <v>0</v>
      </c>
      <c r="S148" s="307">
        <f t="shared" ca="1" si="79"/>
        <v>2.8949999999999996</v>
      </c>
      <c r="T148" s="304">
        <f t="shared" ca="1" si="59"/>
        <v>28.399949999999997</v>
      </c>
      <c r="U148" s="311">
        <f t="shared" ca="1" si="60"/>
        <v>0</v>
      </c>
      <c r="V148" s="306">
        <f t="shared" ca="1" si="61"/>
        <v>1.0988184365995715</v>
      </c>
      <c r="W148" s="304">
        <f t="shared" ca="1" si="62"/>
        <v>7.7238178348963116</v>
      </c>
      <c r="Y148" s="314" t="str">
        <f t="shared" ca="1" si="80"/>
        <v/>
      </c>
      <c r="Z148" s="315" t="str">
        <f t="shared" ca="1" si="81"/>
        <v/>
      </c>
      <c r="AA148" s="316" t="str">
        <f t="shared" ca="1" si="82"/>
        <v/>
      </c>
      <c r="AC148" s="310" t="e">
        <f t="shared" ca="1" si="83"/>
        <v>#N/A</v>
      </c>
      <c r="AD148" s="323" t="e">
        <f t="shared" ca="1" si="84"/>
        <v>#N/A</v>
      </c>
      <c r="AE148" s="324">
        <f t="shared" ca="1" si="63"/>
        <v>1085.9847001220023</v>
      </c>
      <c r="AG148" s="306">
        <f t="shared" ca="1" si="85"/>
        <v>-11.656974272008906</v>
      </c>
      <c r="AH148" s="304">
        <f t="shared" ca="1" si="86"/>
        <v>-2.7765579057445366</v>
      </c>
    </row>
    <row r="149" spans="1:34" x14ac:dyDescent="0.2">
      <c r="A149" s="347">
        <f t="shared" ca="1" si="64"/>
        <v>0.1</v>
      </c>
      <c r="B149" s="304">
        <f t="shared" ca="1" si="65"/>
        <v>8.6999999999999638</v>
      </c>
      <c r="D149" s="306">
        <f t="shared" ca="1" si="66"/>
        <v>-1.15077550241958</v>
      </c>
      <c r="E149" s="307">
        <f t="shared" ca="1" si="67"/>
        <v>-12.217044250830494</v>
      </c>
      <c r="F149" s="304">
        <f t="shared" ca="1" si="68"/>
        <v>12.271122788226</v>
      </c>
      <c r="G149" s="306">
        <f t="shared" ca="1" si="69"/>
        <v>25.156000053391786</v>
      </c>
      <c r="H149" s="307">
        <f t="shared" ca="1" si="70"/>
        <v>51.63708682501025</v>
      </c>
      <c r="I149" s="304">
        <f t="shared" ca="1" si="71"/>
        <v>57.438776749334544</v>
      </c>
      <c r="J149" s="306">
        <f t="shared" ca="1" si="72"/>
        <v>300.57897215714036</v>
      </c>
      <c r="K149" s="307">
        <f t="shared" ca="1" si="73"/>
        <v>1091.2094940257575</v>
      </c>
      <c r="L149" s="304">
        <f t="shared" ca="1" si="58"/>
        <v>1131.8506431305293</v>
      </c>
      <c r="M149" s="306">
        <f t="shared" ca="1" si="74"/>
        <v>1.1174659171217467</v>
      </c>
      <c r="N149" s="304">
        <f t="shared" ca="1" si="75"/>
        <v>64.026080800791917</v>
      </c>
      <c r="P149" s="310">
        <f t="shared" ca="1" si="76"/>
        <v>23</v>
      </c>
      <c r="Q149" s="304">
        <f t="shared" ca="1" si="77"/>
        <v>0</v>
      </c>
      <c r="R149" s="306">
        <f t="shared" ca="1" si="78"/>
        <v>0</v>
      </c>
      <c r="S149" s="307">
        <f t="shared" ca="1" si="79"/>
        <v>2.8949999999999996</v>
      </c>
      <c r="T149" s="304">
        <f t="shared" ca="1" si="59"/>
        <v>28.399949999999997</v>
      </c>
      <c r="U149" s="311">
        <f t="shared" ca="1" si="60"/>
        <v>0</v>
      </c>
      <c r="V149" s="306">
        <f t="shared" ca="1" si="61"/>
        <v>1.0982427715385226</v>
      </c>
      <c r="W149" s="304">
        <f t="shared" ca="1" si="62"/>
        <v>7.4196187079638056</v>
      </c>
      <c r="Y149" s="314" t="str">
        <f t="shared" ca="1" si="80"/>
        <v/>
      </c>
      <c r="Z149" s="315" t="str">
        <f t="shared" ca="1" si="81"/>
        <v/>
      </c>
      <c r="AA149" s="316" t="str">
        <f t="shared" ca="1" si="82"/>
        <v/>
      </c>
      <c r="AC149" s="310" t="e">
        <f t="shared" ca="1" si="83"/>
        <v>#N/A</v>
      </c>
      <c r="AD149" s="323" t="e">
        <f t="shared" ca="1" si="84"/>
        <v>#N/A</v>
      </c>
      <c r="AE149" s="324">
        <f t="shared" ca="1" si="63"/>
        <v>1091.2094940257575</v>
      </c>
      <c r="AG149" s="306">
        <f t="shared" ca="1" si="85"/>
        <v>-11.518522544257884</v>
      </c>
      <c r="AH149" s="304">
        <f t="shared" ca="1" si="86"/>
        <v>-2.6679854351973447</v>
      </c>
    </row>
    <row r="150" spans="1:34" x14ac:dyDescent="0.2">
      <c r="A150" s="347">
        <f t="shared" ca="1" si="64"/>
        <v>0.1</v>
      </c>
      <c r="B150" s="304">
        <f t="shared" ca="1" si="65"/>
        <v>8.7999999999999634</v>
      </c>
      <c r="D150" s="306">
        <f t="shared" ca="1" si="66"/>
        <v>-1.1224562542997572</v>
      </c>
      <c r="E150" s="307">
        <f t="shared" ca="1" si="67"/>
        <v>-12.114037642611532</v>
      </c>
      <c r="F150" s="304">
        <f t="shared" ca="1" si="68"/>
        <v>12.165928491053439</v>
      </c>
      <c r="G150" s="306">
        <f t="shared" ca="1" si="69"/>
        <v>25.043754427961812</v>
      </c>
      <c r="H150" s="307">
        <f t="shared" ca="1" si="70"/>
        <v>50.425683060749094</v>
      </c>
      <c r="I150" s="304">
        <f t="shared" ca="1" si="71"/>
        <v>56.302212638502716</v>
      </c>
      <c r="J150" s="306">
        <f t="shared" ca="1" si="72"/>
        <v>303.08895988120804</v>
      </c>
      <c r="K150" s="307">
        <f t="shared" ca="1" si="73"/>
        <v>1096.3126325200456</v>
      </c>
      <c r="L150" s="304">
        <f t="shared" ca="1" si="58"/>
        <v>1137.4376052447469</v>
      </c>
      <c r="M150" s="306">
        <f t="shared" ca="1" si="74"/>
        <v>1.1098348694891988</v>
      </c>
      <c r="N150" s="304">
        <f t="shared" ca="1" si="75"/>
        <v>63.588853978183636</v>
      </c>
      <c r="P150" s="310">
        <f t="shared" ca="1" si="76"/>
        <v>23</v>
      </c>
      <c r="Q150" s="304">
        <f t="shared" ca="1" si="77"/>
        <v>0</v>
      </c>
      <c r="R150" s="306">
        <f t="shared" ca="1" si="78"/>
        <v>0</v>
      </c>
      <c r="S150" s="307">
        <f t="shared" ca="1" si="79"/>
        <v>2.8949999999999996</v>
      </c>
      <c r="T150" s="304">
        <f t="shared" ca="1" si="59"/>
        <v>28.399949999999997</v>
      </c>
      <c r="U150" s="311">
        <f t="shared" ca="1" si="60"/>
        <v>0</v>
      </c>
      <c r="V150" s="306">
        <f t="shared" ca="1" si="61"/>
        <v>1.097680785668028</v>
      </c>
      <c r="W150" s="304">
        <f t="shared" ca="1" si="62"/>
        <v>7.1252459001443782</v>
      </c>
      <c r="Y150" s="314" t="str">
        <f t="shared" ca="1" si="80"/>
        <v/>
      </c>
      <c r="Z150" s="315" t="str">
        <f t="shared" ca="1" si="81"/>
        <v/>
      </c>
      <c r="AA150" s="316" t="str">
        <f t="shared" ca="1" si="82"/>
        <v/>
      </c>
      <c r="AC150" s="310" t="e">
        <f t="shared" ca="1" si="83"/>
        <v>#N/A</v>
      </c>
      <c r="AD150" s="323" t="e">
        <f t="shared" ca="1" si="84"/>
        <v>#N/A</v>
      </c>
      <c r="AE150" s="324">
        <f t="shared" ca="1" si="63"/>
        <v>1096.3126325200456</v>
      </c>
      <c r="AG150" s="306">
        <f t="shared" ca="1" si="85"/>
        <v>-11.382034230971728</v>
      </c>
      <c r="AH150" s="304">
        <f t="shared" ca="1" si="86"/>
        <v>-2.5629080165678091</v>
      </c>
    </row>
    <row r="151" spans="1:34" x14ac:dyDescent="0.2">
      <c r="A151" s="347">
        <f t="shared" ca="1" si="64"/>
        <v>0.1</v>
      </c>
      <c r="B151" s="304">
        <f t="shared" ca="1" si="65"/>
        <v>8.8999999999999631</v>
      </c>
      <c r="D151" s="306">
        <f t="shared" ca="1" si="66"/>
        <v>-1.0947759865120923</v>
      </c>
      <c r="E151" s="307">
        <f t="shared" ca="1" si="67"/>
        <v>-12.014335099881849</v>
      </c>
      <c r="F151" s="304">
        <f t="shared" ca="1" si="68"/>
        <v>12.064111337056556</v>
      </c>
      <c r="G151" s="306">
        <f t="shared" ca="1" si="69"/>
        <v>24.934276829310601</v>
      </c>
      <c r="H151" s="307">
        <f t="shared" ca="1" si="70"/>
        <v>49.224249550760909</v>
      </c>
      <c r="I151" s="304">
        <f t="shared" ca="1" si="71"/>
        <v>55.179207178395387</v>
      </c>
      <c r="J151" s="306">
        <f t="shared" ca="1" si="72"/>
        <v>305.58786144407168</v>
      </c>
      <c r="K151" s="307">
        <f t="shared" ca="1" si="73"/>
        <v>1101.2951291506211</v>
      </c>
      <c r="L151" s="304">
        <f t="shared" ca="1" si="58"/>
        <v>1142.9063402365236</v>
      </c>
      <c r="M151" s="306">
        <f t="shared" ca="1" si="74"/>
        <v>1.1019267713227261</v>
      </c>
      <c r="N151" s="304">
        <f t="shared" ca="1" si="75"/>
        <v>63.135753329269598</v>
      </c>
      <c r="P151" s="310">
        <f t="shared" ca="1" si="76"/>
        <v>23</v>
      </c>
      <c r="Q151" s="304">
        <f t="shared" ca="1" si="77"/>
        <v>0</v>
      </c>
      <c r="R151" s="306">
        <f t="shared" ca="1" si="78"/>
        <v>0</v>
      </c>
      <c r="S151" s="307">
        <f t="shared" ca="1" si="79"/>
        <v>2.8949999999999996</v>
      </c>
      <c r="T151" s="304">
        <f t="shared" ca="1" si="59"/>
        <v>28.399949999999997</v>
      </c>
      <c r="U151" s="311">
        <f t="shared" ca="1" si="60"/>
        <v>0</v>
      </c>
      <c r="V151" s="306">
        <f t="shared" ca="1" si="61"/>
        <v>1.0971323478059127</v>
      </c>
      <c r="W151" s="304">
        <f t="shared" ca="1" si="62"/>
        <v>6.8404205302965879</v>
      </c>
      <c r="Y151" s="314" t="str">
        <f t="shared" ca="1" si="80"/>
        <v/>
      </c>
      <c r="Z151" s="315" t="str">
        <f t="shared" ca="1" si="81"/>
        <v/>
      </c>
      <c r="AA151" s="316" t="str">
        <f t="shared" ca="1" si="82"/>
        <v/>
      </c>
      <c r="AC151" s="310" t="e">
        <f t="shared" ca="1" si="83"/>
        <v>#N/A</v>
      </c>
      <c r="AD151" s="323" t="e">
        <f t="shared" ca="1" si="84"/>
        <v>#N/A</v>
      </c>
      <c r="AE151" s="324">
        <f t="shared" ca="1" si="63"/>
        <v>1101.2951291506211</v>
      </c>
      <c r="AG151" s="306">
        <f t="shared" ca="1" si="85"/>
        <v>-11.24730850202967</v>
      </c>
      <c r="AH151" s="304">
        <f t="shared" ca="1" si="86"/>
        <v>-2.4612248359738786</v>
      </c>
    </row>
    <row r="152" spans="1:34" x14ac:dyDescent="0.2">
      <c r="A152" s="347">
        <f t="shared" ca="1" si="64"/>
        <v>0.1</v>
      </c>
      <c r="B152" s="304">
        <f t="shared" ca="1" si="65"/>
        <v>8.9999999999999627</v>
      </c>
      <c r="D152" s="306">
        <f t="shared" ca="1" si="66"/>
        <v>-1.0677155171348214</v>
      </c>
      <c r="E152" s="307">
        <f t="shared" ca="1" si="67"/>
        <v>-11.917841162767637</v>
      </c>
      <c r="F152" s="304">
        <f t="shared" ca="1" si="68"/>
        <v>11.965573718233872</v>
      </c>
      <c r="G152" s="306">
        <f t="shared" ca="1" si="69"/>
        <v>24.827505277597119</v>
      </c>
      <c r="H152" s="307">
        <f t="shared" ca="1" si="70"/>
        <v>48.032465434484145</v>
      </c>
      <c r="I152" s="304">
        <f t="shared" ca="1" si="71"/>
        <v>54.069610263289547</v>
      </c>
      <c r="J152" s="306">
        <f t="shared" ca="1" si="72"/>
        <v>308.07595054941709</v>
      </c>
      <c r="K152" s="307">
        <f t="shared" ca="1" si="73"/>
        <v>1106.1579648998834</v>
      </c>
      <c r="L152" s="304">
        <f t="shared" ca="1" si="58"/>
        <v>1148.2579129352337</v>
      </c>
      <c r="M152" s="306">
        <f t="shared" ca="1" si="74"/>
        <v>1.0937281287327769</v>
      </c>
      <c r="N152" s="304">
        <f t="shared" ca="1" si="75"/>
        <v>62.666005711129309</v>
      </c>
      <c r="P152" s="310">
        <f t="shared" ca="1" si="76"/>
        <v>23</v>
      </c>
      <c r="Q152" s="304">
        <f t="shared" ca="1" si="77"/>
        <v>0</v>
      </c>
      <c r="R152" s="306">
        <f t="shared" ca="1" si="78"/>
        <v>0</v>
      </c>
      <c r="S152" s="307">
        <f t="shared" ca="1" si="79"/>
        <v>2.8949999999999996</v>
      </c>
      <c r="T152" s="304">
        <f t="shared" ca="1" si="59"/>
        <v>28.399949999999997</v>
      </c>
      <c r="U152" s="311">
        <f t="shared" ca="1" si="60"/>
        <v>0</v>
      </c>
      <c r="V152" s="306">
        <f t="shared" ca="1" si="61"/>
        <v>1.0965973310485184</v>
      </c>
      <c r="W152" s="304">
        <f t="shared" ca="1" si="62"/>
        <v>6.5648760744831067</v>
      </c>
      <c r="Y152" s="314" t="str">
        <f t="shared" ca="1" si="80"/>
        <v/>
      </c>
      <c r="Z152" s="315" t="str">
        <f t="shared" ca="1" si="81"/>
        <v/>
      </c>
      <c r="AA152" s="316" t="str">
        <f t="shared" ca="1" si="82"/>
        <v/>
      </c>
      <c r="AC152" s="310">
        <f t="shared" ca="1" si="83"/>
        <v>8.9999999999999627</v>
      </c>
      <c r="AD152" s="323">
        <f t="shared" ca="1" si="84"/>
        <v>308.07595054941709</v>
      </c>
      <c r="AE152" s="324">
        <f t="shared" ca="1" si="63"/>
        <v>1106.1579648998834</v>
      </c>
      <c r="AG152" s="306">
        <f t="shared" ca="1" si="85"/>
        <v>-11.114141234376262</v>
      </c>
      <c r="AH152" s="304">
        <f t="shared" ca="1" si="86"/>
        <v>-2.3628395614150568</v>
      </c>
    </row>
    <row r="153" spans="1:34" x14ac:dyDescent="0.2">
      <c r="A153" s="347">
        <f t="shared" ca="1" si="64"/>
        <v>0.1</v>
      </c>
      <c r="B153" s="304">
        <f t="shared" ca="1" si="65"/>
        <v>9.0999999999999623</v>
      </c>
      <c r="D153" s="306">
        <f t="shared" ca="1" si="66"/>
        <v>-1.0412566977126172</v>
      </c>
      <c r="E153" s="307">
        <f t="shared" ca="1" si="67"/>
        <v>-11.824464432978541</v>
      </c>
      <c r="F153" s="304">
        <f t="shared" ca="1" si="68"/>
        <v>11.870222181463408</v>
      </c>
      <c r="G153" s="306">
        <f t="shared" ca="1" si="69"/>
        <v>24.723379607825859</v>
      </c>
      <c r="H153" s="307">
        <f t="shared" ca="1" si="70"/>
        <v>46.850018991186289</v>
      </c>
      <c r="I153" s="304">
        <f t="shared" ca="1" si="71"/>
        <v>52.973293070255458</v>
      </c>
      <c r="J153" s="306">
        <f t="shared" ca="1" si="72"/>
        <v>310.55349479368823</v>
      </c>
      <c r="K153" s="307">
        <f t="shared" ca="1" si="73"/>
        <v>1110.9020891211669</v>
      </c>
      <c r="L153" s="304">
        <f t="shared" ca="1" si="58"/>
        <v>1153.4933570430071</v>
      </c>
      <c r="M153" s="306">
        <f t="shared" ca="1" si="74"/>
        <v>1.0852246405315282</v>
      </c>
      <c r="N153" s="304">
        <f t="shared" ca="1" si="75"/>
        <v>62.178791726058463</v>
      </c>
      <c r="P153" s="310">
        <f t="shared" ca="1" si="76"/>
        <v>23</v>
      </c>
      <c r="Q153" s="304">
        <f t="shared" ca="1" si="77"/>
        <v>0</v>
      </c>
      <c r="R153" s="306">
        <f t="shared" ca="1" si="78"/>
        <v>0</v>
      </c>
      <c r="S153" s="307">
        <f t="shared" ca="1" si="79"/>
        <v>2.8949999999999996</v>
      </c>
      <c r="T153" s="304">
        <f t="shared" ca="1" si="59"/>
        <v>28.399949999999997</v>
      </c>
      <c r="U153" s="311">
        <f t="shared" ca="1" si="60"/>
        <v>0</v>
      </c>
      <c r="V153" s="306">
        <f t="shared" ca="1" si="61"/>
        <v>1.0960756126452122</v>
      </c>
      <c r="W153" s="304">
        <f t="shared" ca="1" si="62"/>
        <v>6.2983577840707747</v>
      </c>
      <c r="Y153" s="314" t="str">
        <f t="shared" ca="1" si="80"/>
        <v/>
      </c>
      <c r="Z153" s="315" t="str">
        <f t="shared" ca="1" si="81"/>
        <v/>
      </c>
      <c r="AA153" s="316" t="str">
        <f t="shared" ca="1" si="82"/>
        <v/>
      </c>
      <c r="AC153" s="310" t="e">
        <f t="shared" ca="1" si="83"/>
        <v>#N/A</v>
      </c>
      <c r="AD153" s="323" t="e">
        <f t="shared" ca="1" si="84"/>
        <v>#N/A</v>
      </c>
      <c r="AE153" s="324">
        <f t="shared" ca="1" si="63"/>
        <v>1110.9020891211669</v>
      </c>
      <c r="AG153" s="306">
        <f t="shared" ca="1" si="85"/>
        <v>-10.98232412670613</v>
      </c>
      <c r="AH153" s="304">
        <f t="shared" ca="1" si="86"/>
        <v>-2.2676601293551322</v>
      </c>
    </row>
    <row r="154" spans="1:34" x14ac:dyDescent="0.2">
      <c r="A154" s="347">
        <f t="shared" ca="1" si="64"/>
        <v>0.1</v>
      </c>
      <c r="B154" s="304">
        <f t="shared" ca="1" si="65"/>
        <v>9.199999999999962</v>
      </c>
      <c r="D154" s="306">
        <f t="shared" ca="1" si="66"/>
        <v>-1.0153823852200066</v>
      </c>
      <c r="E154" s="307">
        <f t="shared" ca="1" si="67"/>
        <v>-11.734117365241421</v>
      </c>
      <c r="F154" s="304">
        <f t="shared" ca="1" si="68"/>
        <v>11.777967215503502</v>
      </c>
      <c r="G154" s="306">
        <f t="shared" ca="1" si="69"/>
        <v>24.621841369303858</v>
      </c>
      <c r="H154" s="307">
        <f t="shared" ca="1" si="70"/>
        <v>45.676607254662144</v>
      </c>
      <c r="I154" s="304">
        <f t="shared" ca="1" si="71"/>
        <v>51.890148609459743</v>
      </c>
      <c r="J154" s="306">
        <f t="shared" ca="1" si="72"/>
        <v>313.0207558425447</v>
      </c>
      <c r="K154" s="307">
        <f t="shared" ca="1" si="73"/>
        <v>1115.5284204334594</v>
      </c>
      <c r="L154" s="304">
        <f t="shared" ca="1" si="58"/>
        <v>1158.6136760728343</v>
      </c>
      <c r="M154" s="306">
        <f t="shared" ca="1" si="74"/>
        <v>1.0764011465507328</v>
      </c>
      <c r="N154" s="304">
        <f t="shared" ca="1" si="75"/>
        <v>61.673242760399802</v>
      </c>
      <c r="P154" s="310">
        <f t="shared" ca="1" si="76"/>
        <v>23</v>
      </c>
      <c r="Q154" s="304">
        <f t="shared" ca="1" si="77"/>
        <v>0</v>
      </c>
      <c r="R154" s="306">
        <f t="shared" ca="1" si="78"/>
        <v>0</v>
      </c>
      <c r="S154" s="307">
        <f t="shared" ca="1" si="79"/>
        <v>2.8949999999999996</v>
      </c>
      <c r="T154" s="304">
        <f t="shared" ca="1" si="59"/>
        <v>28.399949999999997</v>
      </c>
      <c r="U154" s="311">
        <f t="shared" ca="1" si="60"/>
        <v>0</v>
      </c>
      <c r="V154" s="306">
        <f t="shared" ca="1" si="61"/>
        <v>1.0955670738783305</v>
      </c>
      <c r="W154" s="304">
        <f t="shared" ca="1" si="62"/>
        <v>6.0406221374289073</v>
      </c>
      <c r="Y154" s="314" t="str">
        <f t="shared" ca="1" si="80"/>
        <v/>
      </c>
      <c r="Z154" s="315" t="str">
        <f t="shared" ca="1" si="81"/>
        <v/>
      </c>
      <c r="AA154" s="316" t="str">
        <f t="shared" ca="1" si="82"/>
        <v/>
      </c>
      <c r="AC154" s="310" t="e">
        <f t="shared" ca="1" si="83"/>
        <v>#N/A</v>
      </c>
      <c r="AD154" s="323" t="e">
        <f t="shared" ca="1" si="84"/>
        <v>#N/A</v>
      </c>
      <c r="AE154" s="324">
        <f t="shared" ca="1" si="63"/>
        <v>1115.5284204334594</v>
      </c>
      <c r="AG154" s="306">
        <f t="shared" ca="1" si="85"/>
        <v>-10.851643766999269</v>
      </c>
      <c r="AH154" s="304">
        <f t="shared" ca="1" si="86"/>
        <v>-2.1755985437204752</v>
      </c>
    </row>
    <row r="155" spans="1:34" x14ac:dyDescent="0.2">
      <c r="A155" s="347">
        <f t="shared" ca="1" si="64"/>
        <v>0.1</v>
      </c>
      <c r="B155" s="304">
        <f t="shared" ca="1" si="65"/>
        <v>9.2999999999999616</v>
      </c>
      <c r="D155" s="306">
        <f t="shared" ca="1" si="66"/>
        <v>-0.99007641769547006</v>
      </c>
      <c r="E155" s="307">
        <f t="shared" ca="1" si="67"/>
        <v>-11.646716068667347</v>
      </c>
      <c r="F155" s="304">
        <f t="shared" ca="1" si="68"/>
        <v>11.688723048178996</v>
      </c>
      <c r="G155" s="306">
        <f t="shared" ca="1" si="69"/>
        <v>24.522833727534312</v>
      </c>
      <c r="H155" s="307">
        <f t="shared" ca="1" si="70"/>
        <v>44.511935647795411</v>
      </c>
      <c r="I155" s="304">
        <f t="shared" ca="1" si="71"/>
        <v>50.820092376360101</v>
      </c>
      <c r="J155" s="306">
        <f t="shared" ca="1" si="72"/>
        <v>315.47798959738662</v>
      </c>
      <c r="K155" s="307">
        <f t="shared" ca="1" si="73"/>
        <v>1120.0378475785822</v>
      </c>
      <c r="L155" s="304">
        <f t="shared" ca="1" si="58"/>
        <v>1163.6198442484865</v>
      </c>
      <c r="M155" s="306">
        <f t="shared" ca="1" si="74"/>
        <v>1.0672415732087286</v>
      </c>
      <c r="N155" s="304">
        <f t="shared" ca="1" si="75"/>
        <v>61.148437865762418</v>
      </c>
      <c r="P155" s="310">
        <f t="shared" ca="1" si="76"/>
        <v>23</v>
      </c>
      <c r="Q155" s="304">
        <f t="shared" ca="1" si="77"/>
        <v>0</v>
      </c>
      <c r="R155" s="306">
        <f t="shared" ca="1" si="78"/>
        <v>0</v>
      </c>
      <c r="S155" s="307">
        <f t="shared" ca="1" si="79"/>
        <v>2.8949999999999996</v>
      </c>
      <c r="T155" s="304">
        <f t="shared" ca="1" si="59"/>
        <v>28.399949999999997</v>
      </c>
      <c r="U155" s="311">
        <f t="shared" ca="1" si="60"/>
        <v>0</v>
      </c>
      <c r="V155" s="306">
        <f t="shared" ca="1" si="61"/>
        <v>1.0950715999482861</v>
      </c>
      <c r="W155" s="304">
        <f t="shared" ca="1" si="62"/>
        <v>5.79143632304927</v>
      </c>
      <c r="Y155" s="314" t="str">
        <f t="shared" ca="1" si="80"/>
        <v/>
      </c>
      <c r="Z155" s="315" t="str">
        <f t="shared" ca="1" si="81"/>
        <v/>
      </c>
      <c r="AA155" s="316" t="str">
        <f t="shared" ca="1" si="82"/>
        <v/>
      </c>
      <c r="AC155" s="310" t="e">
        <f t="shared" ca="1" si="83"/>
        <v>#N/A</v>
      </c>
      <c r="AD155" s="323" t="e">
        <f t="shared" ca="1" si="84"/>
        <v>#N/A</v>
      </c>
      <c r="AE155" s="324">
        <f t="shared" ca="1" si="63"/>
        <v>1120.0378475785822</v>
      </c>
      <c r="AG155" s="306">
        <f t="shared" ca="1" si="85"/>
        <v>-10.721880647565563</v>
      </c>
      <c r="AH155" s="304">
        <f t="shared" ca="1" si="86"/>
        <v>-2.0865706865039408</v>
      </c>
    </row>
    <row r="156" spans="1:34" x14ac:dyDescent="0.2">
      <c r="A156" s="347">
        <f t="shared" ca="1" si="64"/>
        <v>0.1</v>
      </c>
      <c r="B156" s="304">
        <f t="shared" ca="1" si="65"/>
        <v>9.3999999999999613</v>
      </c>
      <c r="D156" s="306">
        <f t="shared" ca="1" si="66"/>
        <v>-0.96532359349958541</v>
      </c>
      <c r="E156" s="307">
        <f t="shared" ca="1" si="67"/>
        <v>-11.562180117133327</v>
      </c>
      <c r="F156" s="304">
        <f t="shared" ca="1" si="68"/>
        <v>11.602407452817721</v>
      </c>
      <c r="G156" s="306">
        <f t="shared" ca="1" si="69"/>
        <v>24.426301368184355</v>
      </c>
      <c r="H156" s="307">
        <f t="shared" ca="1" si="70"/>
        <v>43.355717636082076</v>
      </c>
      <c r="I156" s="304">
        <f t="shared" ca="1" si="71"/>
        <v>49.763063111800534</v>
      </c>
      <c r="J156" s="306">
        <f t="shared" ca="1" si="72"/>
        <v>317.92544635217257</v>
      </c>
      <c r="K156" s="307">
        <f t="shared" ca="1" si="73"/>
        <v>1124.4312302427761</v>
      </c>
      <c r="L156" s="304">
        <f t="shared" ca="1" si="58"/>
        <v>1168.5128073681994</v>
      </c>
      <c r="M156" s="306">
        <f t="shared" ca="1" si="74"/>
        <v>1.057728876384844</v>
      </c>
      <c r="N156" s="304">
        <f t="shared" ca="1" si="75"/>
        <v>60.603400485966333</v>
      </c>
      <c r="P156" s="310">
        <f t="shared" ca="1" si="76"/>
        <v>23</v>
      </c>
      <c r="Q156" s="304">
        <f t="shared" ca="1" si="77"/>
        <v>0</v>
      </c>
      <c r="R156" s="306">
        <f t="shared" ca="1" si="78"/>
        <v>0</v>
      </c>
      <c r="S156" s="307">
        <f t="shared" ca="1" si="79"/>
        <v>2.8949999999999996</v>
      </c>
      <c r="T156" s="304">
        <f t="shared" ca="1" si="59"/>
        <v>28.399949999999997</v>
      </c>
      <c r="U156" s="311">
        <f t="shared" ca="1" si="60"/>
        <v>0</v>
      </c>
      <c r="V156" s="306">
        <f t="shared" ca="1" si="61"/>
        <v>1.0945890798635654</v>
      </c>
      <c r="W156" s="304">
        <f t="shared" ca="1" si="62"/>
        <v>5.5505777520650268</v>
      </c>
      <c r="Y156" s="314" t="str">
        <f t="shared" ca="1" si="80"/>
        <v/>
      </c>
      <c r="Z156" s="315" t="str">
        <f t="shared" ca="1" si="81"/>
        <v/>
      </c>
      <c r="AA156" s="316" t="str">
        <f t="shared" ca="1" si="82"/>
        <v/>
      </c>
      <c r="AC156" s="310" t="e">
        <f t="shared" ca="1" si="83"/>
        <v>#N/A</v>
      </c>
      <c r="AD156" s="323" t="e">
        <f t="shared" ca="1" si="84"/>
        <v>#N/A</v>
      </c>
      <c r="AE156" s="324">
        <f t="shared" ca="1" si="63"/>
        <v>1124.4312302427761</v>
      </c>
      <c r="AG156" s="306">
        <f t="shared" ca="1" si="85"/>
        <v>-10.592808122267945</v>
      </c>
      <c r="AH156" s="304">
        <f t="shared" ca="1" si="86"/>
        <v>-2.000496139222546</v>
      </c>
    </row>
    <row r="157" spans="1:34" x14ac:dyDescent="0.2">
      <c r="A157" s="347">
        <f t="shared" ca="1" si="64"/>
        <v>0.1</v>
      </c>
      <c r="B157" s="304">
        <f t="shared" ca="1" si="65"/>
        <v>9.4999999999999609</v>
      </c>
      <c r="D157" s="306">
        <f t="shared" ca="1" si="66"/>
        <v>-0.94110965416900549</v>
      </c>
      <c r="E157" s="307">
        <f t="shared" ca="1" si="67"/>
        <v>-11.480432367787296</v>
      </c>
      <c r="F157" s="304">
        <f t="shared" ca="1" si="68"/>
        <v>11.51894156303036</v>
      </c>
      <c r="G157" s="306">
        <f t="shared" ca="1" si="69"/>
        <v>24.332190402767456</v>
      </c>
      <c r="H157" s="307">
        <f t="shared" ca="1" si="70"/>
        <v>42.207674399303343</v>
      </c>
      <c r="I157" s="304">
        <f t="shared" ca="1" si="71"/>
        <v>48.719023676528408</v>
      </c>
      <c r="J157" s="306">
        <f t="shared" ca="1" si="72"/>
        <v>320.36337094072019</v>
      </c>
      <c r="K157" s="307">
        <f t="shared" ca="1" si="73"/>
        <v>1128.7093998445455</v>
      </c>
      <c r="L157" s="304">
        <f t="shared" ca="1" si="58"/>
        <v>1173.2934836339693</v>
      </c>
      <c r="M157" s="306">
        <f t="shared" ca="1" si="74"/>
        <v>1.0478449817269824</v>
      </c>
      <c r="N157" s="304">
        <f t="shared" ca="1" si="75"/>
        <v>60.037095036918956</v>
      </c>
      <c r="P157" s="310">
        <f t="shared" ca="1" si="76"/>
        <v>23</v>
      </c>
      <c r="Q157" s="304">
        <f t="shared" ca="1" si="77"/>
        <v>0</v>
      </c>
      <c r="R157" s="306">
        <f t="shared" ca="1" si="78"/>
        <v>0</v>
      </c>
      <c r="S157" s="307">
        <f t="shared" ca="1" si="79"/>
        <v>2.8949999999999996</v>
      </c>
      <c r="T157" s="304">
        <f t="shared" ca="1" si="59"/>
        <v>28.399949999999997</v>
      </c>
      <c r="U157" s="311">
        <f t="shared" ca="1" si="60"/>
        <v>0</v>
      </c>
      <c r="V157" s="306">
        <f t="shared" ca="1" si="61"/>
        <v>1.0941194063353685</v>
      </c>
      <c r="W157" s="304">
        <f t="shared" ca="1" si="62"/>
        <v>5.317833598287419</v>
      </c>
      <c r="Y157" s="314" t="str">
        <f t="shared" ca="1" si="80"/>
        <v/>
      </c>
      <c r="Z157" s="315" t="str">
        <f t="shared" ca="1" si="81"/>
        <v/>
      </c>
      <c r="AA157" s="316" t="str">
        <f t="shared" ca="1" si="82"/>
        <v/>
      </c>
      <c r="AC157" s="310" t="e">
        <f t="shared" ca="1" si="83"/>
        <v>#N/A</v>
      </c>
      <c r="AD157" s="323" t="e">
        <f t="shared" ca="1" si="84"/>
        <v>#N/A</v>
      </c>
      <c r="AE157" s="324">
        <f t="shared" ca="1" si="63"/>
        <v>1128.7093998445455</v>
      </c>
      <c r="AG157" s="306">
        <f t="shared" ca="1" si="85"/>
        <v>-10.464191300709542</v>
      </c>
      <c r="AH157" s="304">
        <f t="shared" ca="1" si="86"/>
        <v>-1.9172980145302341</v>
      </c>
    </row>
    <row r="158" spans="1:34" x14ac:dyDescent="0.2">
      <c r="A158" s="347">
        <f t="shared" ca="1" si="64"/>
        <v>0.1</v>
      </c>
      <c r="B158" s="304">
        <f t="shared" ca="1" si="65"/>
        <v>9.5999999999999606</v>
      </c>
      <c r="D158" s="306">
        <f t="shared" ca="1" si="66"/>
        <v>-0.91742127085536251</v>
      </c>
      <c r="E158" s="307">
        <f t="shared" ca="1" si="67"/>
        <v>-11.401398786804418</v>
      </c>
      <c r="F158" s="304">
        <f t="shared" ca="1" si="68"/>
        <v>11.438249694947348</v>
      </c>
      <c r="G158" s="306">
        <f t="shared" ca="1" si="69"/>
        <v>24.240448275681921</v>
      </c>
      <c r="H158" s="307">
        <f t="shared" ca="1" si="70"/>
        <v>41.0675345206229</v>
      </c>
      <c r="I158" s="304">
        <f t="shared" ca="1" si="71"/>
        <v>47.687962047130554</v>
      </c>
      <c r="J158" s="306">
        <f t="shared" ca="1" si="72"/>
        <v>322.79200287464266</v>
      </c>
      <c r="K158" s="307">
        <f t="shared" ca="1" si="73"/>
        <v>1132.8731602905418</v>
      </c>
      <c r="L158" s="304">
        <f t="shared" ca="1" si="58"/>
        <v>1177.9627644482243</v>
      </c>
      <c r="M158" s="306">
        <f t="shared" ca="1" si="74"/>
        <v>1.0375707226049073</v>
      </c>
      <c r="N158" s="304">
        <f t="shared" ca="1" si="75"/>
        <v>59.448423351600269</v>
      </c>
      <c r="P158" s="310">
        <f t="shared" ca="1" si="76"/>
        <v>23</v>
      </c>
      <c r="Q158" s="304">
        <f t="shared" ca="1" si="77"/>
        <v>0</v>
      </c>
      <c r="R158" s="306">
        <f t="shared" ca="1" si="78"/>
        <v>0</v>
      </c>
      <c r="S158" s="307">
        <f t="shared" ca="1" si="79"/>
        <v>2.8949999999999996</v>
      </c>
      <c r="T158" s="304">
        <f t="shared" ca="1" si="59"/>
        <v>28.399949999999997</v>
      </c>
      <c r="U158" s="311">
        <f t="shared" ca="1" si="60"/>
        <v>0</v>
      </c>
      <c r="V158" s="306">
        <f t="shared" ca="1" si="61"/>
        <v>1.0936624756766549</v>
      </c>
      <c r="W158" s="304">
        <f t="shared" ca="1" si="62"/>
        <v>5.0930003640082973</v>
      </c>
      <c r="Y158" s="314" t="str">
        <f t="shared" ca="1" si="80"/>
        <v/>
      </c>
      <c r="Z158" s="315" t="str">
        <f t="shared" ca="1" si="81"/>
        <v/>
      </c>
      <c r="AA158" s="316" t="str">
        <f t="shared" ca="1" si="82"/>
        <v/>
      </c>
      <c r="AC158" s="310" t="e">
        <f t="shared" ca="1" si="83"/>
        <v>#N/A</v>
      </c>
      <c r="AD158" s="323" t="e">
        <f t="shared" ca="1" si="84"/>
        <v>#N/A</v>
      </c>
      <c r="AE158" s="324">
        <f t="shared" ca="1" si="63"/>
        <v>1132.8731602905418</v>
      </c>
      <c r="AG158" s="306">
        <f t="shared" ca="1" si="85"/>
        <v>-10.335785874433522</v>
      </c>
      <c r="AH158" s="304">
        <f t="shared" ca="1" si="86"/>
        <v>-1.8369027973358962</v>
      </c>
    </row>
    <row r="159" spans="1:34" x14ac:dyDescent="0.2">
      <c r="A159" s="347">
        <f t="shared" ca="1" si="64"/>
        <v>0.1</v>
      </c>
      <c r="B159" s="304">
        <f t="shared" ca="1" si="65"/>
        <v>9.6999999999999602</v>
      </c>
      <c r="D159" s="306">
        <f t="shared" ca="1" si="66"/>
        <v>-0.8942460343540225</v>
      </c>
      <c r="E159" s="307">
        <f t="shared" ca="1" si="67"/>
        <v>-11.325008281534382</v>
      </c>
      <c r="F159" s="304">
        <f t="shared" ca="1" si="68"/>
        <v>11.360259176039085</v>
      </c>
      <c r="G159" s="306">
        <f t="shared" ca="1" si="69"/>
        <v>24.151023672246517</v>
      </c>
      <c r="H159" s="307">
        <f t="shared" ca="1" si="70"/>
        <v>39.93503369246946</v>
      </c>
      <c r="I159" s="304">
        <f t="shared" ca="1" si="71"/>
        <v>46.669892440802592</v>
      </c>
      <c r="J159" s="306">
        <f t="shared" ca="1" si="72"/>
        <v>325.2115764720391</v>
      </c>
      <c r="K159" s="307">
        <f t="shared" ca="1" si="73"/>
        <v>1136.9232887011965</v>
      </c>
      <c r="L159" s="304">
        <f t="shared" ca="1" si="58"/>
        <v>1182.5215151795644</v>
      </c>
      <c r="M159" s="306">
        <f t="shared" ca="1" si="74"/>
        <v>1.026885776032032</v>
      </c>
      <c r="N159" s="304">
        <f t="shared" ca="1" si="75"/>
        <v>58.836221008651741</v>
      </c>
      <c r="P159" s="310">
        <f t="shared" ca="1" si="76"/>
        <v>23</v>
      </c>
      <c r="Q159" s="304">
        <f t="shared" ca="1" si="77"/>
        <v>0</v>
      </c>
      <c r="R159" s="306">
        <f t="shared" ca="1" si="78"/>
        <v>0</v>
      </c>
      <c r="S159" s="307">
        <f t="shared" ca="1" si="79"/>
        <v>2.8949999999999996</v>
      </c>
      <c r="T159" s="304">
        <f t="shared" ca="1" si="59"/>
        <v>28.399949999999997</v>
      </c>
      <c r="U159" s="311">
        <f t="shared" ca="1" si="60"/>
        <v>0</v>
      </c>
      <c r="V159" s="306">
        <f t="shared" ca="1" si="61"/>
        <v>1.0932181877053551</v>
      </c>
      <c r="W159" s="304">
        <f t="shared" ca="1" si="62"/>
        <v>4.8758834699353155</v>
      </c>
      <c r="Y159" s="314" t="str">
        <f t="shared" ca="1" si="80"/>
        <v/>
      </c>
      <c r="Z159" s="315" t="str">
        <f t="shared" ca="1" si="81"/>
        <v/>
      </c>
      <c r="AA159" s="316" t="str">
        <f t="shared" ca="1" si="82"/>
        <v/>
      </c>
      <c r="AC159" s="310" t="e">
        <f t="shared" ca="1" si="83"/>
        <v>#N/A</v>
      </c>
      <c r="AD159" s="323" t="e">
        <f t="shared" ca="1" si="84"/>
        <v>#N/A</v>
      </c>
      <c r="AE159" s="324">
        <f t="shared" ca="1" si="63"/>
        <v>1136.9232887011965</v>
      </c>
      <c r="AG159" s="306">
        <f t="shared" ca="1" si="85"/>
        <v>-10.20733687064816</v>
      </c>
      <c r="AH159" s="304">
        <f t="shared" ca="1" si="86"/>
        <v>-1.7592401948215193</v>
      </c>
    </row>
    <row r="160" spans="1:34" x14ac:dyDescent="0.2">
      <c r="A160" s="347">
        <f t="shared" ca="1" si="64"/>
        <v>0.1</v>
      </c>
      <c r="B160" s="304">
        <f t="shared" ca="1" si="65"/>
        <v>9.7999999999999599</v>
      </c>
      <c r="D160" s="306">
        <f t="shared" ca="1" si="66"/>
        <v>-0.87157244874167794</v>
      </c>
      <c r="E160" s="307">
        <f t="shared" ca="1" si="67"/>
        <v>-11.251192538183181</v>
      </c>
      <c r="F160" s="304">
        <f t="shared" ca="1" si="68"/>
        <v>11.284900179650437</v>
      </c>
      <c r="G160" s="306">
        <f t="shared" ca="1" si="69"/>
        <v>24.06386642737235</v>
      </c>
      <c r="H160" s="307">
        <f t="shared" ca="1" si="70"/>
        <v>38.809914438651141</v>
      </c>
      <c r="I160" s="304">
        <f t="shared" ca="1" si="71"/>
        <v>45.664856576691889</v>
      </c>
      <c r="J160" s="306">
        <f t="shared" ca="1" si="72"/>
        <v>327.62232097702002</v>
      </c>
      <c r="K160" s="307">
        <f t="shared" ca="1" si="73"/>
        <v>1140.8605361077525</v>
      </c>
      <c r="L160" s="304">
        <f t="shared" ca="1" si="58"/>
        <v>1186.9705758991829</v>
      </c>
      <c r="M160" s="306">
        <f t="shared" ca="1" si="74"/>
        <v>1.0157685970174992</v>
      </c>
      <c r="N160" s="304">
        <f t="shared" ca="1" si="75"/>
        <v>58.199253571027604</v>
      </c>
      <c r="P160" s="310">
        <f t="shared" ca="1" si="76"/>
        <v>23</v>
      </c>
      <c r="Q160" s="304">
        <f t="shared" ca="1" si="77"/>
        <v>0</v>
      </c>
      <c r="R160" s="306">
        <f t="shared" ca="1" si="78"/>
        <v>0</v>
      </c>
      <c r="S160" s="307">
        <f t="shared" ca="1" si="79"/>
        <v>2.8949999999999996</v>
      </c>
      <c r="T160" s="304">
        <f t="shared" ca="1" si="59"/>
        <v>28.399949999999997</v>
      </c>
      <c r="U160" s="311">
        <f t="shared" ca="1" si="60"/>
        <v>0</v>
      </c>
      <c r="V160" s="306">
        <f t="shared" ca="1" si="61"/>
        <v>1.0927864456515353</v>
      </c>
      <c r="W160" s="304">
        <f t="shared" ca="1" si="62"/>
        <v>4.6662968677352126</v>
      </c>
      <c r="Y160" s="314" t="str">
        <f t="shared" ca="1" si="80"/>
        <v/>
      </c>
      <c r="Z160" s="315" t="str">
        <f t="shared" ca="1" si="81"/>
        <v/>
      </c>
      <c r="AA160" s="316" t="str">
        <f t="shared" ca="1" si="82"/>
        <v/>
      </c>
      <c r="AC160" s="310" t="e">
        <f t="shared" ca="1" si="83"/>
        <v>#N/A</v>
      </c>
      <c r="AD160" s="323" t="e">
        <f t="shared" ca="1" si="84"/>
        <v>#N/A</v>
      </c>
      <c r="AE160" s="324">
        <f t="shared" ca="1" si="63"/>
        <v>1140.8605361077525</v>
      </c>
      <c r="AG160" s="306">
        <f t="shared" ca="1" si="85"/>
        <v>-10.078577329722158</v>
      </c>
      <c r="AH160" s="304">
        <f t="shared" ca="1" si="86"/>
        <v>-1.6842429947963096</v>
      </c>
    </row>
    <row r="161" spans="1:34" x14ac:dyDescent="0.2">
      <c r="A161" s="347">
        <f t="shared" ca="1" si="64"/>
        <v>0.1</v>
      </c>
      <c r="B161" s="304">
        <f t="shared" ca="1" si="65"/>
        <v>9.8999999999999595</v>
      </c>
      <c r="D161" s="306">
        <f t="shared" ca="1" si="66"/>
        <v>-0.8493899286536013</v>
      </c>
      <c r="E161" s="307">
        <f t="shared" ca="1" si="67"/>
        <v>-11.179885864168581</v>
      </c>
      <c r="F161" s="304">
        <f t="shared" ca="1" si="68"/>
        <v>11.212105564377042</v>
      </c>
      <c r="G161" s="306">
        <f t="shared" ca="1" si="69"/>
        <v>23.978927434506989</v>
      </c>
      <c r="H161" s="307">
        <f t="shared" ca="1" si="70"/>
        <v>37.691925852234284</v>
      </c>
      <c r="I161" s="304">
        <f t="shared" ca="1" si="71"/>
        <v>44.67292508175035</v>
      </c>
      <c r="J161" s="306">
        <f t="shared" ca="1" si="72"/>
        <v>330.02446067011397</v>
      </c>
      <c r="K161" s="307">
        <f t="shared" ca="1" si="73"/>
        <v>1144.6856281222967</v>
      </c>
      <c r="L161" s="304">
        <f t="shared" ca="1" si="58"/>
        <v>1191.3107620895298</v>
      </c>
      <c r="M161" s="306">
        <f t="shared" ca="1" si="74"/>
        <v>1.0041963519841843</v>
      </c>
      <c r="N161" s="304">
        <f t="shared" ca="1" si="75"/>
        <v>57.536212771127431</v>
      </c>
      <c r="P161" s="310">
        <f t="shared" ca="1" si="76"/>
        <v>23</v>
      </c>
      <c r="Q161" s="304">
        <f t="shared" ca="1" si="77"/>
        <v>0</v>
      </c>
      <c r="R161" s="306">
        <f t="shared" ca="1" si="78"/>
        <v>0</v>
      </c>
      <c r="S161" s="307">
        <f t="shared" ca="1" si="79"/>
        <v>2.8949999999999996</v>
      </c>
      <c r="T161" s="304">
        <f t="shared" ca="1" si="59"/>
        <v>28.399949999999997</v>
      </c>
      <c r="U161" s="311">
        <f t="shared" ca="1" si="60"/>
        <v>0</v>
      </c>
      <c r="V161" s="306">
        <f t="shared" ca="1" si="61"/>
        <v>1.092367156068299</v>
      </c>
      <c r="W161" s="304">
        <f t="shared" ca="1" si="62"/>
        <v>4.464062673759992</v>
      </c>
      <c r="Y161" s="314" t="str">
        <f t="shared" ca="1" si="80"/>
        <v/>
      </c>
      <c r="Z161" s="315" t="str">
        <f t="shared" ca="1" si="81"/>
        <v/>
      </c>
      <c r="AA161" s="316" t="str">
        <f t="shared" ca="1" si="82"/>
        <v/>
      </c>
      <c r="AC161" s="310" t="e">
        <f t="shared" ca="1" si="83"/>
        <v>#N/A</v>
      </c>
      <c r="AD161" s="323" t="e">
        <f t="shared" ca="1" si="84"/>
        <v>#N/A</v>
      </c>
      <c r="AE161" s="324">
        <f t="shared" ca="1" si="63"/>
        <v>1144.6856281222967</v>
      </c>
      <c r="AG161" s="306">
        <f t="shared" ca="1" si="85"/>
        <v>-9.9492269037814367</v>
      </c>
      <c r="AH161" s="304">
        <f t="shared" ca="1" si="86"/>
        <v>-1.6118469318601774</v>
      </c>
    </row>
    <row r="162" spans="1:34" x14ac:dyDescent="0.2">
      <c r="A162" s="347">
        <f t="shared" ca="1" si="64"/>
        <v>0.1</v>
      </c>
      <c r="B162" s="304">
        <f t="shared" ca="1" si="65"/>
        <v>9.9999999999999591</v>
      </c>
      <c r="D162" s="306">
        <f t="shared" ca="1" si="66"/>
        <v>-0.82768880024030311</v>
      </c>
      <c r="E162" s="307">
        <f t="shared" ca="1" si="67"/>
        <v>-11.111025034276047</v>
      </c>
      <c r="F162" s="304">
        <f t="shared" ca="1" si="68"/>
        <v>11.141810717399226</v>
      </c>
      <c r="G162" s="306">
        <f t="shared" ca="1" si="69"/>
        <v>23.896158554482959</v>
      </c>
      <c r="H162" s="307">
        <f t="shared" ca="1" si="70"/>
        <v>36.580823348806682</v>
      </c>
      <c r="I162" s="304">
        <f t="shared" ca="1" si="71"/>
        <v>43.694199049045281</v>
      </c>
      <c r="J162" s="306">
        <f t="shared" ca="1" si="72"/>
        <v>332.41821496956345</v>
      </c>
      <c r="K162" s="307">
        <f t="shared" ca="1" si="73"/>
        <v>1148.3992655823488</v>
      </c>
      <c r="L162" s="304">
        <f t="shared" ca="1" si="58"/>
        <v>1195.542865326722</v>
      </c>
      <c r="M162" s="306">
        <f t="shared" ca="1" si="74"/>
        <v>0.9921448521041123</v>
      </c>
      <c r="N162" s="304">
        <f t="shared" ca="1" si="75"/>
        <v>56.845712691196887</v>
      </c>
      <c r="P162" s="310">
        <f t="shared" ca="1" si="76"/>
        <v>23</v>
      </c>
      <c r="Q162" s="304">
        <f t="shared" ca="1" si="77"/>
        <v>0</v>
      </c>
      <c r="R162" s="306">
        <f t="shared" ca="1" si="78"/>
        <v>0</v>
      </c>
      <c r="S162" s="307">
        <f t="shared" ca="1" si="79"/>
        <v>2.8949999999999996</v>
      </c>
      <c r="T162" s="304">
        <f t="shared" ca="1" si="59"/>
        <v>28.399949999999997</v>
      </c>
      <c r="U162" s="311">
        <f t="shared" ca="1" si="60"/>
        <v>0</v>
      </c>
      <c r="V162" s="306">
        <f t="shared" ca="1" si="61"/>
        <v>1.0919602287462167</v>
      </c>
      <c r="W162" s="304">
        <f t="shared" ca="1" si="62"/>
        <v>4.2690108226214605</v>
      </c>
      <c r="Y162" s="314" t="str">
        <f t="shared" ca="1" si="80"/>
        <v/>
      </c>
      <c r="Z162" s="315" t="str">
        <f t="shared" ca="1" si="81"/>
        <v/>
      </c>
      <c r="AA162" s="316" t="str">
        <f t="shared" ca="1" si="82"/>
        <v/>
      </c>
      <c r="AC162" s="310">
        <f t="shared" ca="1" si="83"/>
        <v>9.9999999999999591</v>
      </c>
      <c r="AD162" s="323">
        <f t="shared" ca="1" si="84"/>
        <v>332.41821496956345</v>
      </c>
      <c r="AE162" s="324">
        <f t="shared" ca="1" si="63"/>
        <v>1148.3992655823488</v>
      </c>
      <c r="AG162" s="306">
        <f t="shared" ca="1" si="85"/>
        <v>-9.8189903752857504</v>
      </c>
      <c r="AH162" s="304">
        <f t="shared" ca="1" si="86"/>
        <v>-1.5419905608842808</v>
      </c>
    </row>
    <row r="163" spans="1:34" x14ac:dyDescent="0.2">
      <c r="A163" s="347">
        <f t="shared" ca="1" si="64"/>
        <v>0.1</v>
      </c>
      <c r="B163" s="304">
        <f t="shared" ca="1" si="65"/>
        <v>10.099999999999959</v>
      </c>
      <c r="D163" s="306">
        <f t="shared" ca="1" si="66"/>
        <v>-0.80646030584854422</v>
      </c>
      <c r="E163" s="307">
        <f t="shared" ca="1" si="67"/>
        <v>-11.044549139720861</v>
      </c>
      <c r="F163" s="304">
        <f t="shared" ca="1" si="68"/>
        <v>11.073953400869001</v>
      </c>
      <c r="G163" s="306">
        <f t="shared" ca="1" si="69"/>
        <v>23.815512523898104</v>
      </c>
      <c r="H163" s="307">
        <f t="shared" ca="1" si="70"/>
        <v>35.476368434834598</v>
      </c>
      <c r="I163" s="304">
        <f t="shared" ca="1" si="71"/>
        <v>42.728811756238628</v>
      </c>
      <c r="J163" s="306">
        <f t="shared" ca="1" si="72"/>
        <v>334.8037985234825</v>
      </c>
      <c r="K163" s="307">
        <f t="shared" ca="1" si="73"/>
        <v>1152.0021251715309</v>
      </c>
      <c r="L163" s="304">
        <f t="shared" ca="1" si="58"/>
        <v>1199.6676539381549</v>
      </c>
      <c r="M163" s="306">
        <f t="shared" ca="1" si="74"/>
        <v>0.97958848766906192</v>
      </c>
      <c r="N163" s="304">
        <f t="shared" ca="1" si="75"/>
        <v>56.126286003040335</v>
      </c>
      <c r="P163" s="310">
        <f t="shared" ca="1" si="76"/>
        <v>23</v>
      </c>
      <c r="Q163" s="304">
        <f t="shared" ca="1" si="77"/>
        <v>0</v>
      </c>
      <c r="R163" s="306">
        <f t="shared" ca="1" si="78"/>
        <v>0</v>
      </c>
      <c r="S163" s="307">
        <f t="shared" ca="1" si="79"/>
        <v>2.8949999999999996</v>
      </c>
      <c r="T163" s="304">
        <f t="shared" ca="1" si="59"/>
        <v>28.399949999999997</v>
      </c>
      <c r="U163" s="311">
        <f t="shared" ca="1" si="60"/>
        <v>0</v>
      </c>
      <c r="V163" s="306">
        <f t="shared" ca="1" si="61"/>
        <v>1.091565576631089</v>
      </c>
      <c r="W163" s="304">
        <f t="shared" ca="1" si="62"/>
        <v>4.0809787393623962</v>
      </c>
      <c r="Y163" s="314" t="str">
        <f t="shared" ca="1" si="80"/>
        <v/>
      </c>
      <c r="Z163" s="315" t="str">
        <f t="shared" ca="1" si="81"/>
        <v/>
      </c>
      <c r="AA163" s="316" t="str">
        <f t="shared" ca="1" si="82"/>
        <v/>
      </c>
      <c r="AC163" s="310" t="e">
        <f t="shared" ca="1" si="83"/>
        <v>#N/A</v>
      </c>
      <c r="AD163" s="323" t="e">
        <f t="shared" ca="1" si="84"/>
        <v>#N/A</v>
      </c>
      <c r="AE163" s="324">
        <f t="shared" ca="1" si="63"/>
        <v>1152.0021251715309</v>
      </c>
      <c r="AG163" s="306">
        <f t="shared" ca="1" si="85"/>
        <v>-9.687556096603771</v>
      </c>
      <c r="AH163" s="304">
        <f t="shared" ca="1" si="86"/>
        <v>-1.474615137347655</v>
      </c>
    </row>
    <row r="164" spans="1:34" x14ac:dyDescent="0.2">
      <c r="A164" s="347">
        <f t="shared" ca="1" si="64"/>
        <v>0.1</v>
      </c>
      <c r="B164" s="304">
        <f t="shared" ca="1" si="65"/>
        <v>10.199999999999958</v>
      </c>
      <c r="D164" s="306">
        <f t="shared" ca="1" si="66"/>
        <v>-0.78569661247198297</v>
      </c>
      <c r="E164" s="307">
        <f t="shared" ca="1" si="67"/>
        <v>-10.98039943919272</v>
      </c>
      <c r="F164" s="304">
        <f t="shared" ca="1" si="68"/>
        <v>11.008473600416805</v>
      </c>
      <c r="G164" s="306">
        <f t="shared" ca="1" si="69"/>
        <v>23.736942862650906</v>
      </c>
      <c r="H164" s="307">
        <f t="shared" ca="1" si="70"/>
        <v>34.378328490915322</v>
      </c>
      <c r="I164" s="304">
        <f t="shared" ca="1" si="71"/>
        <v>41.776930551370505</v>
      </c>
      <c r="J164" s="306">
        <f t="shared" ca="1" si="72"/>
        <v>337.18142129280994</v>
      </c>
      <c r="K164" s="307">
        <f t="shared" ca="1" si="73"/>
        <v>1155.4948600178184</v>
      </c>
      <c r="L164" s="304">
        <f t="shared" ca="1" si="58"/>
        <v>1203.6858736367381</v>
      </c>
      <c r="M164" s="306">
        <f t="shared" ca="1" si="74"/>
        <v>0.96650016494032398</v>
      </c>
      <c r="N164" s="304">
        <f t="shared" ca="1" si="75"/>
        <v>55.376380349778501</v>
      </c>
      <c r="P164" s="310">
        <f t="shared" ca="1" si="76"/>
        <v>23</v>
      </c>
      <c r="Q164" s="304">
        <f t="shared" ca="1" si="77"/>
        <v>0</v>
      </c>
      <c r="R164" s="306">
        <f t="shared" ca="1" si="78"/>
        <v>0</v>
      </c>
      <c r="S164" s="307">
        <f t="shared" ca="1" si="79"/>
        <v>2.8949999999999996</v>
      </c>
      <c r="T164" s="304">
        <f t="shared" ca="1" si="59"/>
        <v>28.399949999999997</v>
      </c>
      <c r="U164" s="311">
        <f t="shared" ca="1" si="60"/>
        <v>0</v>
      </c>
      <c r="V164" s="306">
        <f t="shared" ca="1" si="61"/>
        <v>1.0911831157448393</v>
      </c>
      <c r="W164" s="304">
        <f t="shared" ca="1" si="62"/>
        <v>3.8998110290476093</v>
      </c>
      <c r="Y164" s="314" t="str">
        <f t="shared" ca="1" si="80"/>
        <v/>
      </c>
      <c r="Z164" s="315" t="str">
        <f t="shared" ca="1" si="81"/>
        <v/>
      </c>
      <c r="AA164" s="316" t="str">
        <f t="shared" ca="1" si="82"/>
        <v/>
      </c>
      <c r="AC164" s="310" t="e">
        <f t="shared" ca="1" si="83"/>
        <v>#N/A</v>
      </c>
      <c r="AD164" s="323" t="e">
        <f t="shared" ca="1" si="84"/>
        <v>#N/A</v>
      </c>
      <c r="AE164" s="324">
        <f t="shared" ca="1" si="63"/>
        <v>1155.4948600178184</v>
      </c>
      <c r="AG164" s="306">
        <f t="shared" ca="1" si="85"/>
        <v>-9.5545943545026262</v>
      </c>
      <c r="AH164" s="304">
        <f t="shared" ca="1" si="86"/>
        <v>-1.4096645040975464</v>
      </c>
    </row>
    <row r="165" spans="1:34" x14ac:dyDescent="0.2">
      <c r="A165" s="347">
        <f t="shared" ca="1" si="64"/>
        <v>0.1</v>
      </c>
      <c r="B165" s="304">
        <f t="shared" ca="1" si="65"/>
        <v>10.299999999999958</v>
      </c>
      <c r="D165" s="306">
        <f t="shared" ca="1" si="66"/>
        <v>-0.76539082401084102</v>
      </c>
      <c r="E165" s="307">
        <f t="shared" ca="1" si="67"/>
        <v>-10.918519210920765</v>
      </c>
      <c r="F165" s="304">
        <f t="shared" ca="1" si="68"/>
        <v>10.945313374806855</v>
      </c>
      <c r="G165" s="306">
        <f t="shared" ca="1" si="69"/>
        <v>23.660403780249823</v>
      </c>
      <c r="H165" s="307">
        <f t="shared" ca="1" si="70"/>
        <v>33.286476569823243</v>
      </c>
      <c r="I165" s="304">
        <f t="shared" ca="1" si="71"/>
        <v>40.838758912066019</v>
      </c>
      <c r="J165" s="306">
        <f t="shared" ca="1" si="72"/>
        <v>339.55128862495496</v>
      </c>
      <c r="K165" s="307">
        <f t="shared" ca="1" si="73"/>
        <v>1158.8781002708554</v>
      </c>
      <c r="L165" s="304">
        <f t="shared" ca="1" si="58"/>
        <v>1207.5982481331505</v>
      </c>
      <c r="M165" s="306">
        <f t="shared" ca="1" si="74"/>
        <v>0.95285124731853021</v>
      </c>
      <c r="N165" s="304">
        <f t="shared" ca="1" si="75"/>
        <v>54.594354975127985</v>
      </c>
      <c r="P165" s="310">
        <f t="shared" ca="1" si="76"/>
        <v>23</v>
      </c>
      <c r="Q165" s="304">
        <f t="shared" ca="1" si="77"/>
        <v>0</v>
      </c>
      <c r="R165" s="306">
        <f t="shared" ca="1" si="78"/>
        <v>0</v>
      </c>
      <c r="S165" s="307">
        <f t="shared" ca="1" si="79"/>
        <v>2.8949999999999996</v>
      </c>
      <c r="T165" s="304">
        <f t="shared" ca="1" si="59"/>
        <v>28.399949999999997</v>
      </c>
      <c r="U165" s="311">
        <f t="shared" ca="1" si="60"/>
        <v>0</v>
      </c>
      <c r="V165" s="306">
        <f t="shared" ca="1" si="61"/>
        <v>1.0908127651093538</v>
      </c>
      <c r="W165" s="304">
        <f t="shared" ca="1" si="62"/>
        <v>3.7253591826663919</v>
      </c>
      <c r="Y165" s="314" t="str">
        <f t="shared" ca="1" si="80"/>
        <v/>
      </c>
      <c r="Z165" s="315" t="str">
        <f t="shared" ca="1" si="81"/>
        <v/>
      </c>
      <c r="AA165" s="316" t="str">
        <f t="shared" ca="1" si="82"/>
        <v/>
      </c>
      <c r="AC165" s="310" t="e">
        <f t="shared" ca="1" si="83"/>
        <v>#N/A</v>
      </c>
      <c r="AD165" s="323" t="e">
        <f t="shared" ca="1" si="84"/>
        <v>#N/A</v>
      </c>
      <c r="AE165" s="324">
        <f t="shared" ca="1" si="63"/>
        <v>1158.8781002708554</v>
      </c>
      <c r="AG165" s="306">
        <f t="shared" ca="1" si="85"/>
        <v>-9.4197556673209561</v>
      </c>
      <c r="AH165" s="304">
        <f t="shared" ca="1" si="86"/>
        <v>-1.347084984126981</v>
      </c>
    </row>
    <row r="166" spans="1:34" x14ac:dyDescent="0.2">
      <c r="A166" s="347">
        <f t="shared" ca="1" si="64"/>
        <v>0.1</v>
      </c>
      <c r="B166" s="304">
        <f t="shared" ca="1" si="65"/>
        <v>10.399999999999958</v>
      </c>
      <c r="D166" s="306">
        <f t="shared" ca="1" si="66"/>
        <v>-0.74553699736603496</v>
      </c>
      <c r="E166" s="307">
        <f t="shared" ca="1" si="67"/>
        <v>-10.858853604750227</v>
      </c>
      <c r="F166" s="304">
        <f t="shared" ca="1" si="68"/>
        <v>10.884416705723764</v>
      </c>
      <c r="G166" s="306">
        <f t="shared" ca="1" si="69"/>
        <v>23.585850080513218</v>
      </c>
      <c r="H166" s="307">
        <f t="shared" ca="1" si="70"/>
        <v>32.200591209348218</v>
      </c>
      <c r="I166" s="304">
        <f t="shared" ca="1" si="71"/>
        <v>39.914538682690534</v>
      </c>
      <c r="J166" s="306">
        <f t="shared" ca="1" si="72"/>
        <v>341.91360131799314</v>
      </c>
      <c r="K166" s="307">
        <f t="shared" ca="1" si="73"/>
        <v>1162.152453659814</v>
      </c>
      <c r="L166" s="304">
        <f t="shared" ca="1" si="58"/>
        <v>1211.4054797274798</v>
      </c>
      <c r="M166" s="306">
        <f t="shared" ca="1" si="74"/>
        <v>0.93861150315396613</v>
      </c>
      <c r="N166" s="304">
        <f t="shared" ca="1" si="75"/>
        <v>53.778477733152414</v>
      </c>
      <c r="P166" s="310">
        <f t="shared" ca="1" si="76"/>
        <v>23</v>
      </c>
      <c r="Q166" s="304">
        <f t="shared" ca="1" si="77"/>
        <v>0</v>
      </c>
      <c r="R166" s="306">
        <f t="shared" ca="1" si="78"/>
        <v>0</v>
      </c>
      <c r="S166" s="307">
        <f t="shared" ca="1" si="79"/>
        <v>2.8949999999999996</v>
      </c>
      <c r="T166" s="304">
        <f t="shared" ca="1" si="59"/>
        <v>28.399949999999997</v>
      </c>
      <c r="U166" s="311">
        <f t="shared" ca="1" si="60"/>
        <v>0</v>
      </c>
      <c r="V166" s="306">
        <f t="shared" ca="1" si="61"/>
        <v>1.0904544466730683</v>
      </c>
      <c r="W166" s="304">
        <f t="shared" ca="1" si="62"/>
        <v>3.5574812982990416</v>
      </c>
      <c r="Y166" s="314" t="str">
        <f t="shared" ca="1" si="80"/>
        <v/>
      </c>
      <c r="Z166" s="315" t="str">
        <f t="shared" ca="1" si="81"/>
        <v/>
      </c>
      <c r="AA166" s="316" t="str">
        <f t="shared" ca="1" si="82"/>
        <v/>
      </c>
      <c r="AC166" s="310" t="e">
        <f t="shared" ca="1" si="83"/>
        <v>#N/A</v>
      </c>
      <c r="AD166" s="323" t="e">
        <f t="shared" ca="1" si="84"/>
        <v>#N/A</v>
      </c>
      <c r="AE166" s="324">
        <f t="shared" ca="1" si="63"/>
        <v>1162.152453659814</v>
      </c>
      <c r="AG166" s="306">
        <f t="shared" ca="1" si="85"/>
        <v>-9.2826690276439727</v>
      </c>
      <c r="AH166" s="304">
        <f t="shared" ca="1" si="86"/>
        <v>-1.2868252789866641</v>
      </c>
    </row>
    <row r="167" spans="1:34" x14ac:dyDescent="0.2">
      <c r="A167" s="347">
        <f t="shared" ca="1" si="64"/>
        <v>0.1</v>
      </c>
      <c r="B167" s="304">
        <f t="shared" ca="1" si="65"/>
        <v>10.499999999999957</v>
      </c>
      <c r="D167" s="306">
        <f t="shared" ca="1" si="66"/>
        <v>-0.72613016236900529</v>
      </c>
      <c r="E167" s="307">
        <f t="shared" ca="1" si="67"/>
        <v>-10.801349493166677</v>
      </c>
      <c r="F167" s="304">
        <f t="shared" ca="1" si="68"/>
        <v>10.825729346618363</v>
      </c>
      <c r="G167" s="306">
        <f t="shared" ca="1" si="69"/>
        <v>23.513237064276318</v>
      </c>
      <c r="H167" s="307">
        <f t="shared" ca="1" si="70"/>
        <v>31.120456260031549</v>
      </c>
      <c r="I167" s="304">
        <f t="shared" ca="1" si="71"/>
        <v>39.004552491643771</v>
      </c>
      <c r="J167" s="306">
        <f t="shared" ca="1" si="72"/>
        <v>344.26855567523262</v>
      </c>
      <c r="K167" s="307">
        <f t="shared" ca="1" si="73"/>
        <v>1165.318506033283</v>
      </c>
      <c r="L167" s="304">
        <f t="shared" ca="1" si="58"/>
        <v>1215.1082498816118</v>
      </c>
      <c r="M167" s="306">
        <f t="shared" ca="1" si="74"/>
        <v>0.92374906309253613</v>
      </c>
      <c r="N167" s="304">
        <f t="shared" ca="1" si="75"/>
        <v>52.926922644366321</v>
      </c>
      <c r="P167" s="310">
        <f t="shared" ca="1" si="76"/>
        <v>23</v>
      </c>
      <c r="Q167" s="304">
        <f t="shared" ca="1" si="77"/>
        <v>0</v>
      </c>
      <c r="R167" s="306">
        <f t="shared" ca="1" si="78"/>
        <v>0</v>
      </c>
      <c r="S167" s="307">
        <f t="shared" ca="1" si="79"/>
        <v>2.8949999999999996</v>
      </c>
      <c r="T167" s="304">
        <f t="shared" ca="1" si="59"/>
        <v>28.399949999999997</v>
      </c>
      <c r="U167" s="311">
        <f t="shared" ca="1" si="60"/>
        <v>0</v>
      </c>
      <c r="V167" s="306">
        <f t="shared" ca="1" si="61"/>
        <v>1.0901080852401204</v>
      </c>
      <c r="W167" s="304">
        <f t="shared" ca="1" si="62"/>
        <v>3.3960418165552007</v>
      </c>
      <c r="Y167" s="314" t="str">
        <f t="shared" ca="1" si="80"/>
        <v/>
      </c>
      <c r="Z167" s="315" t="str">
        <f t="shared" ca="1" si="81"/>
        <v/>
      </c>
      <c r="AA167" s="316" t="str">
        <f t="shared" ca="1" si="82"/>
        <v/>
      </c>
      <c r="AC167" s="310" t="e">
        <f t="shared" ca="1" si="83"/>
        <v>#N/A</v>
      </c>
      <c r="AD167" s="323" t="e">
        <f t="shared" ca="1" si="84"/>
        <v>#N/A</v>
      </c>
      <c r="AE167" s="324">
        <f t="shared" ca="1" si="63"/>
        <v>1165.318506033283</v>
      </c>
      <c r="AG167" s="306">
        <f t="shared" ca="1" si="85"/>
        <v>-9.1429401098300609</v>
      </c>
      <c r="AH167" s="304">
        <f t="shared" ca="1" si="86"/>
        <v>-1.2288363724694447</v>
      </c>
    </row>
    <row r="168" spans="1:34" x14ac:dyDescent="0.2">
      <c r="A168" s="347">
        <f t="shared" ca="1" si="64"/>
        <v>0.1</v>
      </c>
      <c r="B168" s="304">
        <f t="shared" ca="1" si="65"/>
        <v>10.599999999999957</v>
      </c>
      <c r="D168" s="306">
        <f t="shared" ca="1" si="66"/>
        <v>-0.70716634551130764</v>
      </c>
      <c r="E168" s="307">
        <f t="shared" ca="1" si="67"/>
        <v>-10.745955320141215</v>
      </c>
      <c r="F168" s="304">
        <f t="shared" ca="1" si="68"/>
        <v>10.769198669478389</v>
      </c>
      <c r="G168" s="306">
        <f t="shared" ca="1" si="69"/>
        <v>23.442520429725185</v>
      </c>
      <c r="H168" s="307">
        <f t="shared" ca="1" si="70"/>
        <v>30.045860728017427</v>
      </c>
      <c r="I168" s="304">
        <f t="shared" ca="1" si="71"/>
        <v>38.10912634770709</v>
      </c>
      <c r="J168" s="306">
        <f t="shared" ca="1" si="72"/>
        <v>346.61634354993271</v>
      </c>
      <c r="K168" s="307">
        <f t="shared" ca="1" si="73"/>
        <v>1168.3768218826856</v>
      </c>
      <c r="L168" s="304">
        <f t="shared" ca="1" si="58"/>
        <v>1218.707219773728</v>
      </c>
      <c r="M168" s="306">
        <f t="shared" ca="1" si="74"/>
        <v>0.90823039053546817</v>
      </c>
      <c r="N168" s="304">
        <f t="shared" ca="1" si="75"/>
        <v>52.037768203200834</v>
      </c>
      <c r="P168" s="310">
        <f t="shared" ca="1" si="76"/>
        <v>23</v>
      </c>
      <c r="Q168" s="304">
        <f t="shared" ca="1" si="77"/>
        <v>0</v>
      </c>
      <c r="R168" s="306">
        <f t="shared" ca="1" si="78"/>
        <v>0</v>
      </c>
      <c r="S168" s="307">
        <f t="shared" ca="1" si="79"/>
        <v>2.8949999999999996</v>
      </c>
      <c r="T168" s="304">
        <f t="shared" ca="1" si="59"/>
        <v>28.399949999999997</v>
      </c>
      <c r="U168" s="311">
        <f t="shared" ca="1" si="60"/>
        <v>0</v>
      </c>
      <c r="V168" s="306">
        <f t="shared" ca="1" si="61"/>
        <v>1.0897736084018754</v>
      </c>
      <c r="W168" s="304">
        <f t="shared" ca="1" si="62"/>
        <v>3.2409112693405429</v>
      </c>
      <c r="Y168" s="314" t="str">
        <f t="shared" ca="1" si="80"/>
        <v/>
      </c>
      <c r="Z168" s="315" t="str">
        <f t="shared" ca="1" si="81"/>
        <v/>
      </c>
      <c r="AA168" s="316" t="str">
        <f t="shared" ca="1" si="82"/>
        <v/>
      </c>
      <c r="AC168" s="310" t="e">
        <f t="shared" ca="1" si="83"/>
        <v>#N/A</v>
      </c>
      <c r="AD168" s="323" t="e">
        <f t="shared" ca="1" si="84"/>
        <v>#N/A</v>
      </c>
      <c r="AE168" s="324">
        <f t="shared" ca="1" si="63"/>
        <v>1168.3768218826856</v>
      </c>
      <c r="AG168" s="306">
        <f t="shared" ca="1" si="85"/>
        <v>-9.0001494700855904</v>
      </c>
      <c r="AH168" s="304">
        <f t="shared" ca="1" si="86"/>
        <v>-1.1730714392245944</v>
      </c>
    </row>
    <row r="169" spans="1:34" x14ac:dyDescent="0.2">
      <c r="A169" s="347">
        <f t="shared" ca="1" si="64"/>
        <v>0.1</v>
      </c>
      <c r="B169" s="304">
        <f t="shared" ca="1" si="65"/>
        <v>10.699999999999957</v>
      </c>
      <c r="D169" s="306">
        <f t="shared" ca="1" si="66"/>
        <v>-0.68864259738449629</v>
      </c>
      <c r="E169" s="307">
        <f t="shared" ca="1" si="67"/>
        <v>-10.692620946600892</v>
      </c>
      <c r="F169" s="304">
        <f t="shared" ca="1" si="68"/>
        <v>10.714773508321144</v>
      </c>
      <c r="G169" s="306">
        <f t="shared" ca="1" si="69"/>
        <v>23.373656169986734</v>
      </c>
      <c r="H169" s="307">
        <f t="shared" ca="1" si="70"/>
        <v>28.976598633357337</v>
      </c>
      <c r="I169" s="304">
        <f t="shared" ca="1" si="71"/>
        <v>37.228632409899845</v>
      </c>
      <c r="J169" s="306">
        <f t="shared" ca="1" si="72"/>
        <v>348.95715237991828</v>
      </c>
      <c r="K169" s="307">
        <f t="shared" ca="1" si="73"/>
        <v>1171.3279448507544</v>
      </c>
      <c r="L169" s="304">
        <f t="shared" ca="1" si="58"/>
        <v>1222.2030308362819</v>
      </c>
      <c r="M169" s="306">
        <f t="shared" ca="1" si="74"/>
        <v>0.8920202695942725</v>
      </c>
      <c r="N169" s="304">
        <f t="shared" ca="1" si="75"/>
        <v>51.108996687873692</v>
      </c>
      <c r="P169" s="310">
        <f t="shared" ca="1" si="76"/>
        <v>23</v>
      </c>
      <c r="Q169" s="304">
        <f t="shared" ca="1" si="77"/>
        <v>0</v>
      </c>
      <c r="R169" s="306">
        <f t="shared" ca="1" si="78"/>
        <v>0</v>
      </c>
      <c r="S169" s="307">
        <f t="shared" ca="1" si="79"/>
        <v>2.8949999999999996</v>
      </c>
      <c r="T169" s="304">
        <f t="shared" ca="1" si="59"/>
        <v>28.399949999999997</v>
      </c>
      <c r="U169" s="311">
        <f t="shared" ca="1" si="60"/>
        <v>0</v>
      </c>
      <c r="V169" s="306">
        <f t="shared" ca="1" si="61"/>
        <v>1.0894509464706337</v>
      </c>
      <c r="W169" s="304">
        <f t="shared" ca="1" si="62"/>
        <v>3.0919660410512924</v>
      </c>
      <c r="Y169" s="314" t="str">
        <f t="shared" ca="1" si="80"/>
        <v/>
      </c>
      <c r="Z169" s="315" t="str">
        <f t="shared" ca="1" si="81"/>
        <v/>
      </c>
      <c r="AA169" s="316" t="str">
        <f t="shared" ca="1" si="82"/>
        <v/>
      </c>
      <c r="AC169" s="310" t="e">
        <f t="shared" ca="1" si="83"/>
        <v>#N/A</v>
      </c>
      <c r="AD169" s="323" t="e">
        <f t="shared" ca="1" si="84"/>
        <v>#N/A</v>
      </c>
      <c r="AE169" s="324">
        <f t="shared" ca="1" si="63"/>
        <v>1171.3279448507544</v>
      </c>
      <c r="AG169" s="306">
        <f t="shared" ca="1" si="85"/>
        <v>-8.8538507773300967</v>
      </c>
      <c r="AH169" s="304">
        <f t="shared" ca="1" si="86"/>
        <v>-1.119485757976008</v>
      </c>
    </row>
    <row r="170" spans="1:34" x14ac:dyDescent="0.2">
      <c r="A170" s="347">
        <f t="shared" ca="1" si="64"/>
        <v>0.1</v>
      </c>
      <c r="B170" s="304">
        <f t="shared" ca="1" si="65"/>
        <v>10.799999999999956</v>
      </c>
      <c r="D170" s="306">
        <f t="shared" ca="1" si="66"/>
        <v>-0.67055702366699665</v>
      </c>
      <c r="E170" s="307">
        <f t="shared" ca="1" si="67"/>
        <v>-10.641297491255443</v>
      </c>
      <c r="F170" s="304">
        <f t="shared" ca="1" si="68"/>
        <v>10.662403998132341</v>
      </c>
      <c r="G170" s="306">
        <f t="shared" ca="1" si="69"/>
        <v>23.306600467620036</v>
      </c>
      <c r="H170" s="307">
        <f t="shared" ca="1" si="70"/>
        <v>27.912468884231792</v>
      </c>
      <c r="I170" s="304">
        <f t="shared" ca="1" si="71"/>
        <v>36.363491919375328</v>
      </c>
      <c r="J170" s="306">
        <f t="shared" ca="1" si="72"/>
        <v>351.29116521179861</v>
      </c>
      <c r="K170" s="307">
        <f t="shared" ca="1" si="73"/>
        <v>1174.172398226634</v>
      </c>
      <c r="L170" s="304">
        <f t="shared" ca="1" si="58"/>
        <v>1225.5963052788418</v>
      </c>
      <c r="M170" s="306">
        <f t="shared" ca="1" si="74"/>
        <v>0.87508181585671585</v>
      </c>
      <c r="N170" s="304">
        <f t="shared" ca="1" si="75"/>
        <v>50.138494777234101</v>
      </c>
      <c r="P170" s="310">
        <f t="shared" ca="1" si="76"/>
        <v>23</v>
      </c>
      <c r="Q170" s="304">
        <f t="shared" ca="1" si="77"/>
        <v>0</v>
      </c>
      <c r="R170" s="306">
        <f t="shared" ca="1" si="78"/>
        <v>0</v>
      </c>
      <c r="S170" s="307">
        <f t="shared" ca="1" si="79"/>
        <v>2.8949999999999996</v>
      </c>
      <c r="T170" s="304">
        <f t="shared" ca="1" si="59"/>
        <v>28.399949999999997</v>
      </c>
      <c r="U170" s="311">
        <f t="shared" ca="1" si="60"/>
        <v>0</v>
      </c>
      <c r="V170" s="306">
        <f t="shared" ca="1" si="61"/>
        <v>1.0891400324153315</v>
      </c>
      <c r="W170" s="304">
        <f t="shared" ca="1" si="62"/>
        <v>2.9490881413333416</v>
      </c>
      <c r="Y170" s="314" t="str">
        <f t="shared" ca="1" si="80"/>
        <v/>
      </c>
      <c r="Z170" s="315" t="str">
        <f t="shared" ca="1" si="81"/>
        <v/>
      </c>
      <c r="AA170" s="316" t="str">
        <f t="shared" ca="1" si="82"/>
        <v/>
      </c>
      <c r="AC170" s="310" t="e">
        <f t="shared" ca="1" si="83"/>
        <v>#N/A</v>
      </c>
      <c r="AD170" s="323" t="e">
        <f t="shared" ca="1" si="84"/>
        <v>#N/A</v>
      </c>
      <c r="AE170" s="324">
        <f t="shared" ca="1" si="63"/>
        <v>1174.172398226634</v>
      </c>
      <c r="AG170" s="306">
        <f t="shared" ca="1" si="85"/>
        <v>-8.7035691262636696</v>
      </c>
      <c r="AH170" s="304">
        <f t="shared" ca="1" si="86"/>
        <v>-1.0680366290332617</v>
      </c>
    </row>
    <row r="171" spans="1:34" x14ac:dyDescent="0.2">
      <c r="A171" s="347">
        <f t="shared" ca="1" si="64"/>
        <v>0.1</v>
      </c>
      <c r="B171" s="304">
        <f t="shared" ca="1" si="65"/>
        <v>10.899999999999956</v>
      </c>
      <c r="D171" s="306">
        <f t="shared" ca="1" si="66"/>
        <v>-0.6529088193957806</v>
      </c>
      <c r="E171" s="307">
        <f t="shared" ca="1" si="67"/>
        <v>-10.591937165437077</v>
      </c>
      <c r="F171" s="304">
        <f t="shared" ca="1" si="68"/>
        <v>10.612041407901311</v>
      </c>
      <c r="G171" s="306">
        <f t="shared" ca="1" si="69"/>
        <v>23.241309585680458</v>
      </c>
      <c r="H171" s="307">
        <f t="shared" ca="1" si="70"/>
        <v>26.853275167688086</v>
      </c>
      <c r="I171" s="304">
        <f t="shared" ca="1" si="71"/>
        <v>35.514178274162788</v>
      </c>
      <c r="J171" s="306">
        <f t="shared" ca="1" si="72"/>
        <v>353.61856071446363</v>
      </c>
      <c r="K171" s="307">
        <f t="shared" ca="1" si="73"/>
        <v>1176.9106854292299</v>
      </c>
      <c r="L171" s="304">
        <f t="shared" ca="1" si="58"/>
        <v>1228.887646597226</v>
      </c>
      <c r="M171" s="306">
        <f t="shared" ca="1" si="74"/>
        <v>0.85737651635091594</v>
      </c>
      <c r="N171" s="304">
        <f t="shared" ca="1" si="75"/>
        <v>49.124055840536698</v>
      </c>
      <c r="P171" s="310">
        <f t="shared" ca="1" si="76"/>
        <v>23</v>
      </c>
      <c r="Q171" s="304">
        <f t="shared" ca="1" si="77"/>
        <v>0</v>
      </c>
      <c r="R171" s="306">
        <f t="shared" ca="1" si="78"/>
        <v>0</v>
      </c>
      <c r="S171" s="307">
        <f t="shared" ca="1" si="79"/>
        <v>2.8949999999999996</v>
      </c>
      <c r="T171" s="304">
        <f t="shared" ca="1" si="59"/>
        <v>28.399949999999997</v>
      </c>
      <c r="U171" s="311">
        <f t="shared" ca="1" si="60"/>
        <v>0</v>
      </c>
      <c r="V171" s="306">
        <f t="shared" ca="1" si="61"/>
        <v>1.0888408017990294</v>
      </c>
      <c r="W171" s="304">
        <f t="shared" ca="1" si="62"/>
        <v>2.8121649885743394</v>
      </c>
      <c r="Y171" s="314" t="str">
        <f t="shared" ca="1" si="80"/>
        <v/>
      </c>
      <c r="Z171" s="315" t="str">
        <f t="shared" ca="1" si="81"/>
        <v/>
      </c>
      <c r="AA171" s="316" t="str">
        <f t="shared" ca="1" si="82"/>
        <v/>
      </c>
      <c r="AC171" s="310" t="e">
        <f t="shared" ca="1" si="83"/>
        <v>#N/A</v>
      </c>
      <c r="AD171" s="323" t="e">
        <f t="shared" ca="1" si="84"/>
        <v>#N/A</v>
      </c>
      <c r="AE171" s="324">
        <f t="shared" ca="1" si="63"/>
        <v>1176.9106854292299</v>
      </c>
      <c r="AG171" s="306">
        <f t="shared" ca="1" si="85"/>
        <v>-8.5487995002979318</v>
      </c>
      <c r="AH171" s="304">
        <f t="shared" ca="1" si="86"/>
        <v>-1.0186832957973548</v>
      </c>
    </row>
    <row r="172" spans="1:34" x14ac:dyDescent="0.2">
      <c r="A172" s="347">
        <f t="shared" ca="1" si="64"/>
        <v>0.1</v>
      </c>
      <c r="B172" s="304">
        <f t="shared" ca="1" si="65"/>
        <v>10.999999999999956</v>
      </c>
      <c r="D172" s="306">
        <f t="shared" ca="1" si="66"/>
        <v>-0.63569830613122769</v>
      </c>
      <c r="E172" s="307">
        <f t="shared" ca="1" si="67"/>
        <v>-10.54449310053908</v>
      </c>
      <c r="F172" s="304">
        <f t="shared" ca="1" si="68"/>
        <v>10.563637966332166</v>
      </c>
      <c r="G172" s="306">
        <f t="shared" ca="1" si="69"/>
        <v>23.177739755067336</v>
      </c>
      <c r="H172" s="307">
        <f t="shared" ca="1" si="70"/>
        <v>25.798825857634178</v>
      </c>
      <c r="I172" s="304">
        <f t="shared" ca="1" si="71"/>
        <v>34.681220217664809</v>
      </c>
      <c r="J172" s="306">
        <f t="shared" ca="1" si="72"/>
        <v>355.93951318150101</v>
      </c>
      <c r="K172" s="307">
        <f t="shared" ca="1" si="73"/>
        <v>1179.5432904804961</v>
      </c>
      <c r="L172" s="304">
        <f t="shared" ca="1" si="58"/>
        <v>1232.0776400703974</v>
      </c>
      <c r="M172" s="306">
        <f t="shared" ca="1" si="74"/>
        <v>0.83886430630233344</v>
      </c>
      <c r="N172" s="304">
        <f t="shared" ca="1" si="75"/>
        <v>48.06338433529325</v>
      </c>
      <c r="P172" s="310">
        <f t="shared" ca="1" si="76"/>
        <v>23</v>
      </c>
      <c r="Q172" s="304">
        <f t="shared" ca="1" si="77"/>
        <v>0</v>
      </c>
      <c r="R172" s="306">
        <f t="shared" ca="1" si="78"/>
        <v>0</v>
      </c>
      <c r="S172" s="307">
        <f t="shared" ca="1" si="79"/>
        <v>2.8949999999999996</v>
      </c>
      <c r="T172" s="304">
        <f t="shared" ca="1" si="59"/>
        <v>28.399949999999997</v>
      </c>
      <c r="U172" s="311">
        <f t="shared" ca="1" si="60"/>
        <v>0</v>
      </c>
      <c r="V172" s="306">
        <f t="shared" ca="1" si="61"/>
        <v>1.0885531927179886</v>
      </c>
      <c r="W172" s="304">
        <f t="shared" ca="1" si="62"/>
        <v>2.6810892033235207</v>
      </c>
      <c r="Y172" s="314" t="str">
        <f t="shared" ca="1" si="80"/>
        <v/>
      </c>
      <c r="Z172" s="315" t="str">
        <f t="shared" ca="1" si="81"/>
        <v/>
      </c>
      <c r="AA172" s="316" t="str">
        <f t="shared" ca="1" si="82"/>
        <v/>
      </c>
      <c r="AC172" s="310">
        <f t="shared" ca="1" si="83"/>
        <v>10.999999999999956</v>
      </c>
      <c r="AD172" s="323">
        <f t="shared" ca="1" si="84"/>
        <v>355.93951318150101</v>
      </c>
      <c r="AE172" s="324">
        <f t="shared" ca="1" si="63"/>
        <v>1179.5432904804961</v>
      </c>
      <c r="AG172" s="306">
        <f t="shared" ca="1" si="85"/>
        <v>-8.3890054718005835</v>
      </c>
      <c r="AH172" s="304">
        <f t="shared" ca="1" si="86"/>
        <v>-0.97138686997386525</v>
      </c>
    </row>
    <row r="173" spans="1:34" x14ac:dyDescent="0.2">
      <c r="A173" s="347">
        <f t="shared" ca="1" si="64"/>
        <v>0.1</v>
      </c>
      <c r="B173" s="304">
        <f t="shared" ca="1" si="65"/>
        <v>11.099999999999955</v>
      </c>
      <c r="D173" s="306">
        <f t="shared" ca="1" si="66"/>
        <v>-0.6189269714574952</v>
      </c>
      <c r="E173" s="307">
        <f t="shared" ca="1" si="67"/>
        <v>-10.498919166578091</v>
      </c>
      <c r="F173" s="304">
        <f t="shared" ca="1" si="68"/>
        <v>10.517146678749819</v>
      </c>
      <c r="G173" s="306">
        <f t="shared" ca="1" si="69"/>
        <v>23.115847057921584</v>
      </c>
      <c r="H173" s="307">
        <f t="shared" ca="1" si="70"/>
        <v>24.748933940976368</v>
      </c>
      <c r="I173" s="304">
        <f t="shared" ca="1" si="71"/>
        <v>33.865205099335128</v>
      </c>
      <c r="J173" s="306">
        <f t="shared" ca="1" si="72"/>
        <v>358.25419252215045</v>
      </c>
      <c r="K173" s="307">
        <f t="shared" ca="1" si="73"/>
        <v>1182.0706784704266</v>
      </c>
      <c r="L173" s="304">
        <f t="shared" ca="1" si="58"/>
        <v>1235.1668532466506</v>
      </c>
      <c r="M173" s="306">
        <f t="shared" ca="1" si="74"/>
        <v>0.819503691610592</v>
      </c>
      <c r="N173" s="304">
        <f t="shared" ca="1" si="75"/>
        <v>46.954102824677491</v>
      </c>
      <c r="P173" s="310">
        <f t="shared" ca="1" si="76"/>
        <v>23</v>
      </c>
      <c r="Q173" s="304">
        <f t="shared" ca="1" si="77"/>
        <v>0</v>
      </c>
      <c r="R173" s="306">
        <f t="shared" ca="1" si="78"/>
        <v>0</v>
      </c>
      <c r="S173" s="307">
        <f t="shared" ca="1" si="79"/>
        <v>2.8949999999999996</v>
      </c>
      <c r="T173" s="304">
        <f t="shared" ca="1" si="59"/>
        <v>28.399949999999997</v>
      </c>
      <c r="U173" s="311">
        <f t="shared" ca="1" si="60"/>
        <v>0</v>
      </c>
      <c r="V173" s="306">
        <f t="shared" ca="1" si="61"/>
        <v>1.0882771457421239</v>
      </c>
      <c r="W173" s="304">
        <f t="shared" ca="1" si="62"/>
        <v>2.5557584108549496</v>
      </c>
      <c r="Y173" s="314" t="str">
        <f t="shared" ca="1" si="80"/>
        <v/>
      </c>
      <c r="Z173" s="315" t="str">
        <f t="shared" ca="1" si="81"/>
        <v/>
      </c>
      <c r="AA173" s="316" t="str">
        <f t="shared" ca="1" si="82"/>
        <v/>
      </c>
      <c r="AC173" s="310" t="e">
        <f t="shared" ca="1" si="83"/>
        <v>#N/A</v>
      </c>
      <c r="AD173" s="323" t="e">
        <f t="shared" ca="1" si="84"/>
        <v>#N/A</v>
      </c>
      <c r="AE173" s="324">
        <f t="shared" ca="1" si="63"/>
        <v>1182.0706784704266</v>
      </c>
      <c r="AG173" s="306">
        <f t="shared" ca="1" si="85"/>
        <v>-8.2236182508506719</v>
      </c>
      <c r="AH173" s="304">
        <f t="shared" ca="1" si="86"/>
        <v>-0.92611026021537868</v>
      </c>
    </row>
    <row r="174" spans="1:34" x14ac:dyDescent="0.2">
      <c r="A174" s="347">
        <f t="shared" ca="1" si="64"/>
        <v>0.1</v>
      </c>
      <c r="B174" s="304">
        <f t="shared" ca="1" si="65"/>
        <v>11.199999999999955</v>
      </c>
      <c r="D174" s="306">
        <f t="shared" ca="1" si="66"/>
        <v>-0.60259751005116446</v>
      </c>
      <c r="E174" s="307">
        <f t="shared" ca="1" si="67"/>
        <v>-10.455169780362532</v>
      </c>
      <c r="F174" s="304">
        <f t="shared" ca="1" si="68"/>
        <v>10.472521133677686</v>
      </c>
      <c r="G174" s="306">
        <f t="shared" ca="1" si="69"/>
        <v>23.055587306916468</v>
      </c>
      <c r="H174" s="307">
        <f t="shared" ca="1" si="70"/>
        <v>23.703416962940114</v>
      </c>
      <c r="I174" s="304">
        <f t="shared" ca="1" si="71"/>
        <v>33.066782150457954</v>
      </c>
      <c r="J174" s="306">
        <f t="shared" ca="1" si="72"/>
        <v>360.56276424039237</v>
      </c>
      <c r="K174" s="307">
        <f t="shared" ca="1" si="73"/>
        <v>1184.4932960156225</v>
      </c>
      <c r="L174" s="304">
        <f t="shared" ca="1" si="58"/>
        <v>1238.155836420693</v>
      </c>
      <c r="M174" s="306">
        <f t="shared" ca="1" si="74"/>
        <v>0.79925192740124995</v>
      </c>
      <c r="N174" s="304">
        <f t="shared" ca="1" si="75"/>
        <v>45.793762207788099</v>
      </c>
      <c r="P174" s="310">
        <f t="shared" ca="1" si="76"/>
        <v>23</v>
      </c>
      <c r="Q174" s="304">
        <f t="shared" ca="1" si="77"/>
        <v>0</v>
      </c>
      <c r="R174" s="306">
        <f t="shared" ca="1" si="78"/>
        <v>0</v>
      </c>
      <c r="S174" s="307">
        <f t="shared" ca="1" si="79"/>
        <v>2.8949999999999996</v>
      </c>
      <c r="T174" s="304">
        <f t="shared" ca="1" si="59"/>
        <v>28.399949999999997</v>
      </c>
      <c r="U174" s="311">
        <f t="shared" ca="1" si="60"/>
        <v>0</v>
      </c>
      <c r="V174" s="306">
        <f t="shared" ca="1" si="61"/>
        <v>1.0880126038566105</v>
      </c>
      <c r="W174" s="304">
        <f t="shared" ca="1" si="62"/>
        <v>2.4360750521056795</v>
      </c>
      <c r="Y174" s="314" t="str">
        <f t="shared" ca="1" si="80"/>
        <v/>
      </c>
      <c r="Z174" s="315" t="str">
        <f t="shared" ca="1" si="81"/>
        <v/>
      </c>
      <c r="AA174" s="316" t="str">
        <f t="shared" ca="1" si="82"/>
        <v/>
      </c>
      <c r="AC174" s="310" t="e">
        <f t="shared" ca="1" si="83"/>
        <v>#N/A</v>
      </c>
      <c r="AD174" s="323" t="e">
        <f t="shared" ca="1" si="84"/>
        <v>#N/A</v>
      </c>
      <c r="AE174" s="324">
        <f t="shared" ca="1" si="63"/>
        <v>1184.4932960156225</v>
      </c>
      <c r="AG174" s="306">
        <f t="shared" ca="1" si="85"/>
        <v>-8.0520362217167047</v>
      </c>
      <c r="AH174" s="304">
        <f t="shared" ca="1" si="86"/>
        <v>-0.88281810392226256</v>
      </c>
    </row>
    <row r="175" spans="1:34" x14ac:dyDescent="0.2">
      <c r="A175" s="347">
        <f t="shared" ca="1" si="64"/>
        <v>0.1</v>
      </c>
      <c r="B175" s="304">
        <f t="shared" ca="1" si="65"/>
        <v>11.299999999999955</v>
      </c>
      <c r="D175" s="306">
        <f t="shared" ca="1" si="66"/>
        <v>-0.58671386529095726</v>
      </c>
      <c r="E175" s="307">
        <f t="shared" ca="1" si="67"/>
        <v>-10.413199701738147</v>
      </c>
      <c r="F175" s="304">
        <f t="shared" ca="1" si="68"/>
        <v>10.429715297552665</v>
      </c>
      <c r="G175" s="306">
        <f t="shared" ca="1" si="69"/>
        <v>22.996915920387373</v>
      </c>
      <c r="H175" s="307">
        <f t="shared" ca="1" si="70"/>
        <v>22.662096992766301</v>
      </c>
      <c r="I175" s="304">
        <f t="shared" ca="1" si="71"/>
        <v>32.286665698998924</v>
      </c>
      <c r="J175" s="306">
        <f t="shared" ca="1" si="72"/>
        <v>362.86538940175757</v>
      </c>
      <c r="K175" s="307">
        <f t="shared" ca="1" si="73"/>
        <v>1186.8115717134078</v>
      </c>
      <c r="L175" s="304">
        <f t="shared" ca="1" si="58"/>
        <v>1241.0451231033214</v>
      </c>
      <c r="M175" s="306">
        <f t="shared" ca="1" si="74"/>
        <v>0.77806526447980917</v>
      </c>
      <c r="N175" s="304">
        <f t="shared" ca="1" si="75"/>
        <v>44.579855840423228</v>
      </c>
      <c r="P175" s="310">
        <f t="shared" ca="1" si="76"/>
        <v>23</v>
      </c>
      <c r="Q175" s="304">
        <f t="shared" ca="1" si="77"/>
        <v>0</v>
      </c>
      <c r="R175" s="306">
        <f t="shared" ca="1" si="78"/>
        <v>0</v>
      </c>
      <c r="S175" s="307">
        <f t="shared" ca="1" si="79"/>
        <v>2.8949999999999996</v>
      </c>
      <c r="T175" s="304">
        <f t="shared" ca="1" si="59"/>
        <v>28.399949999999997</v>
      </c>
      <c r="U175" s="311">
        <f t="shared" ca="1" si="60"/>
        <v>0</v>
      </c>
      <c r="V175" s="306">
        <f t="shared" ca="1" si="61"/>
        <v>1.0877595124044097</v>
      </c>
      <c r="W175" s="304">
        <f t="shared" ca="1" si="62"/>
        <v>2.3219462022311856</v>
      </c>
      <c r="Y175" s="314" t="str">
        <f t="shared" ca="1" si="80"/>
        <v/>
      </c>
      <c r="Z175" s="315" t="str">
        <f t="shared" ca="1" si="81"/>
        <v/>
      </c>
      <c r="AA175" s="316" t="str">
        <f t="shared" ca="1" si="82"/>
        <v/>
      </c>
      <c r="AC175" s="310" t="e">
        <f t="shared" ca="1" si="83"/>
        <v>#N/A</v>
      </c>
      <c r="AD175" s="323" t="e">
        <f t="shared" ca="1" si="84"/>
        <v>#N/A</v>
      </c>
      <c r="AE175" s="324">
        <f t="shared" ca="1" si="63"/>
        <v>1186.8115717134078</v>
      </c>
      <c r="AG175" s="306">
        <f t="shared" ca="1" si="85"/>
        <v>-7.8736251386484319</v>
      </c>
      <c r="AH175" s="304">
        <f t="shared" ca="1" si="86"/>
        <v>-0.84147670193633162</v>
      </c>
    </row>
    <row r="176" spans="1:34" x14ac:dyDescent="0.2">
      <c r="A176" s="347">
        <f t="shared" ca="1" si="64"/>
        <v>0.1</v>
      </c>
      <c r="B176" s="304">
        <f t="shared" ca="1" si="65"/>
        <v>11.399999999999954</v>
      </c>
      <c r="D176" s="306">
        <f t="shared" ca="1" si="66"/>
        <v>-0.57128127006404883</v>
      </c>
      <c r="E176" s="307">
        <f t="shared" ca="1" si="67"/>
        <v>-10.372963816416133</v>
      </c>
      <c r="F176" s="304">
        <f t="shared" ca="1" si="68"/>
        <v>10.388683296077724</v>
      </c>
      <c r="G176" s="306">
        <f t="shared" ca="1" si="69"/>
        <v>22.939787793380969</v>
      </c>
      <c r="H176" s="307">
        <f t="shared" ca="1" si="70"/>
        <v>21.624800611124687</v>
      </c>
      <c r="I176" s="304">
        <f t="shared" ca="1" si="71"/>
        <v>31.525638224725114</v>
      </c>
      <c r="J176" s="306">
        <f t="shared" ca="1" si="72"/>
        <v>365.16222458744596</v>
      </c>
      <c r="K176" s="307">
        <f t="shared" ca="1" si="73"/>
        <v>1189.0259165936025</v>
      </c>
      <c r="L176" s="304">
        <f t="shared" ca="1" si="58"/>
        <v>1243.8352304854966</v>
      </c>
      <c r="M176" s="306">
        <f t="shared" ca="1" si="74"/>
        <v>0.75589927694691439</v>
      </c>
      <c r="N176" s="304">
        <f t="shared" ca="1" si="75"/>
        <v>43.309838306048761</v>
      </c>
      <c r="P176" s="310">
        <f t="shared" ca="1" si="76"/>
        <v>23</v>
      </c>
      <c r="Q176" s="304">
        <f t="shared" ca="1" si="77"/>
        <v>0</v>
      </c>
      <c r="R176" s="306">
        <f t="shared" ca="1" si="78"/>
        <v>0</v>
      </c>
      <c r="S176" s="307">
        <f t="shared" ca="1" si="79"/>
        <v>2.8949999999999996</v>
      </c>
      <c r="T176" s="304">
        <f t="shared" ca="1" si="59"/>
        <v>28.399949999999997</v>
      </c>
      <c r="U176" s="311">
        <f t="shared" ca="1" si="60"/>
        <v>0</v>
      </c>
      <c r="V176" s="306">
        <f t="shared" ca="1" si="61"/>
        <v>1.0875178190294721</v>
      </c>
      <c r="W176" s="304">
        <f t="shared" ca="1" si="62"/>
        <v>2.2132833960263318</v>
      </c>
      <c r="Y176" s="314" t="str">
        <f t="shared" ca="1" si="80"/>
        <v/>
      </c>
      <c r="Z176" s="315" t="str">
        <f t="shared" ca="1" si="81"/>
        <v/>
      </c>
      <c r="AA176" s="316" t="str">
        <f t="shared" ca="1" si="82"/>
        <v/>
      </c>
      <c r="AC176" s="310" t="e">
        <f t="shared" ca="1" si="83"/>
        <v>#N/A</v>
      </c>
      <c r="AD176" s="323" t="e">
        <f t="shared" ca="1" si="84"/>
        <v>#N/A</v>
      </c>
      <c r="AE176" s="324">
        <f t="shared" ca="1" si="63"/>
        <v>1189.0259165936025</v>
      </c>
      <c r="AG176" s="306">
        <f t="shared" ca="1" si="85"/>
        <v>-7.6877191890498846</v>
      </c>
      <c r="AH176" s="304">
        <f t="shared" ca="1" si="86"/>
        <v>-0.80205395586569461</v>
      </c>
    </row>
    <row r="177" spans="1:34" x14ac:dyDescent="0.2">
      <c r="A177" s="347">
        <f t="shared" ca="1" si="64"/>
        <v>0.1</v>
      </c>
      <c r="B177" s="304">
        <f t="shared" ca="1" si="65"/>
        <v>11.499999999999954</v>
      </c>
      <c r="D177" s="306">
        <f t="shared" ca="1" si="66"/>
        <v>-0.55630628504410695</v>
      </c>
      <c r="E177" s="307">
        <f t="shared" ca="1" si="67"/>
        <v>-10.334416903990082</v>
      </c>
      <c r="F177" s="304">
        <f t="shared" ca="1" si="68"/>
        <v>10.349379180813481</v>
      </c>
      <c r="G177" s="306">
        <f t="shared" ca="1" si="69"/>
        <v>22.884157164876559</v>
      </c>
      <c r="H177" s="307">
        <f t="shared" ca="1" si="70"/>
        <v>20.591358920725678</v>
      </c>
      <c r="I177" s="304">
        <f t="shared" ca="1" si="71"/>
        <v>30.784553128946346</v>
      </c>
      <c r="J177" s="306">
        <f t="shared" ca="1" si="72"/>
        <v>367.45342183535882</v>
      </c>
      <c r="K177" s="307">
        <f t="shared" ca="1" si="73"/>
        <v>1191.1367245701949</v>
      </c>
      <c r="L177" s="304">
        <f t="shared" ca="1" si="58"/>
        <v>1246.5266598987471</v>
      </c>
      <c r="M177" s="306">
        <f t="shared" ca="1" si="74"/>
        <v>0.73270928549772452</v>
      </c>
      <c r="N177" s="304">
        <f t="shared" ca="1" si="75"/>
        <v>41.981149669065708</v>
      </c>
      <c r="P177" s="310">
        <f t="shared" ca="1" si="76"/>
        <v>23</v>
      </c>
      <c r="Q177" s="304">
        <f t="shared" ca="1" si="77"/>
        <v>0</v>
      </c>
      <c r="R177" s="306">
        <f t="shared" ca="1" si="78"/>
        <v>0</v>
      </c>
      <c r="S177" s="307">
        <f t="shared" ca="1" si="79"/>
        <v>2.8949999999999996</v>
      </c>
      <c r="T177" s="304">
        <f t="shared" ca="1" si="59"/>
        <v>28.399949999999997</v>
      </c>
      <c r="U177" s="311">
        <f t="shared" ca="1" si="60"/>
        <v>0</v>
      </c>
      <c r="V177" s="306">
        <f t="shared" ca="1" si="61"/>
        <v>1.0872874736203577</v>
      </c>
      <c r="W177" s="304">
        <f t="shared" ca="1" si="62"/>
        <v>2.1100024594616911</v>
      </c>
      <c r="Y177" s="314" t="str">
        <f t="shared" ca="1" si="80"/>
        <v/>
      </c>
      <c r="Z177" s="315" t="str">
        <f t="shared" ca="1" si="81"/>
        <v/>
      </c>
      <c r="AA177" s="316" t="str">
        <f t="shared" ca="1" si="82"/>
        <v/>
      </c>
      <c r="AC177" s="310" t="e">
        <f t="shared" ca="1" si="83"/>
        <v>#N/A</v>
      </c>
      <c r="AD177" s="323" t="e">
        <f t="shared" ca="1" si="84"/>
        <v>#N/A</v>
      </c>
      <c r="AE177" s="324">
        <f t="shared" ca="1" si="63"/>
        <v>1191.1367245701949</v>
      </c>
      <c r="AG177" s="306">
        <f t="shared" ca="1" si="85"/>
        <v>-7.493623171846755</v>
      </c>
      <c r="AH177" s="304">
        <f t="shared" ca="1" si="86"/>
        <v>-0.76451930778111643</v>
      </c>
    </row>
    <row r="178" spans="1:34" x14ac:dyDescent="0.2">
      <c r="A178" s="347">
        <f t="shared" ca="1" si="64"/>
        <v>0.1</v>
      </c>
      <c r="B178" s="304">
        <f t="shared" ca="1" si="65"/>
        <v>11.599999999999953</v>
      </c>
      <c r="D178" s="306">
        <f t="shared" ca="1" si="66"/>
        <v>-0.54179683226906994</v>
      </c>
      <c r="E178" s="307">
        <f t="shared" ca="1" si="67"/>
        <v>-10.297513389939821</v>
      </c>
      <c r="F178" s="304">
        <f t="shared" ca="1" si="68"/>
        <v>10.311756679802269</v>
      </c>
      <c r="G178" s="306">
        <f t="shared" ca="1" si="69"/>
        <v>22.829977481649653</v>
      </c>
      <c r="H178" s="307">
        <f t="shared" ca="1" si="70"/>
        <v>19.561607581731696</v>
      </c>
      <c r="I178" s="304">
        <f t="shared" ca="1" si="71"/>
        <v>30.064337062278511</v>
      </c>
      <c r="J178" s="306">
        <f t="shared" ca="1" si="72"/>
        <v>369.73912856768516</v>
      </c>
      <c r="K178" s="307">
        <f t="shared" ca="1" si="73"/>
        <v>1193.1443728953177</v>
      </c>
      <c r="L178" s="304">
        <f t="shared" ca="1" si="58"/>
        <v>1249.1198972739776</v>
      </c>
      <c r="M178" s="306">
        <f t="shared" ca="1" si="74"/>
        <v>0.70845089184375165</v>
      </c>
      <c r="N178" s="304">
        <f t="shared" ca="1" si="75"/>
        <v>40.591246094926127</v>
      </c>
      <c r="P178" s="310">
        <f t="shared" ca="1" si="76"/>
        <v>23</v>
      </c>
      <c r="Q178" s="304">
        <f t="shared" ca="1" si="77"/>
        <v>0</v>
      </c>
      <c r="R178" s="306">
        <f t="shared" ca="1" si="78"/>
        <v>0</v>
      </c>
      <c r="S178" s="307">
        <f t="shared" ca="1" si="79"/>
        <v>2.8949999999999996</v>
      </c>
      <c r="T178" s="304">
        <f t="shared" ca="1" si="59"/>
        <v>28.399949999999997</v>
      </c>
      <c r="U178" s="311">
        <f t="shared" ca="1" si="60"/>
        <v>0</v>
      </c>
      <c r="V178" s="306">
        <f t="shared" ca="1" si="61"/>
        <v>1.0870684282539915</v>
      </c>
      <c r="W178" s="304">
        <f t="shared" ca="1" si="62"/>
        <v>2.0120233465822936</v>
      </c>
      <c r="Y178" s="314" t="str">
        <f t="shared" ca="1" si="80"/>
        <v/>
      </c>
      <c r="Z178" s="315" t="str">
        <f t="shared" ca="1" si="81"/>
        <v/>
      </c>
      <c r="AA178" s="316" t="str">
        <f t="shared" ca="1" si="82"/>
        <v/>
      </c>
      <c r="AC178" s="310" t="e">
        <f t="shared" ca="1" si="83"/>
        <v>#N/A</v>
      </c>
      <c r="AD178" s="323" t="e">
        <f t="shared" ca="1" si="84"/>
        <v>#N/A</v>
      </c>
      <c r="AE178" s="324">
        <f t="shared" ca="1" si="63"/>
        <v>1193.1443728953177</v>
      </c>
      <c r="AG178" s="306">
        <f t="shared" ca="1" si="85"/>
        <v>-7.2906160802207802</v>
      </c>
      <c r="AH178" s="304">
        <f t="shared" ca="1" si="86"/>
        <v>-0.72884368202476391</v>
      </c>
    </row>
    <row r="179" spans="1:34" x14ac:dyDescent="0.2">
      <c r="A179" s="347">
        <f t="shared" ca="1" si="64"/>
        <v>0.1</v>
      </c>
      <c r="B179" s="304">
        <f t="shared" ca="1" si="65"/>
        <v>11.699999999999953</v>
      </c>
      <c r="D179" s="306">
        <f t="shared" ca="1" si="66"/>
        <v>-0.52776222133293538</v>
      </c>
      <c r="E179" s="307">
        <f t="shared" ca="1" si="67"/>
        <v>-10.262207080733043</v>
      </c>
      <c r="F179" s="304">
        <f t="shared" ca="1" si="68"/>
        <v>10.275768931331303</v>
      </c>
      <c r="G179" s="306">
        <f t="shared" ca="1" si="69"/>
        <v>22.77720125951636</v>
      </c>
      <c r="H179" s="307">
        <f t="shared" ca="1" si="70"/>
        <v>18.535386873658393</v>
      </c>
      <c r="I179" s="304">
        <f t="shared" ca="1" si="71"/>
        <v>29.365991619094043</v>
      </c>
      <c r="J179" s="306">
        <f t="shared" ca="1" si="72"/>
        <v>372.01948750474344</v>
      </c>
      <c r="K179" s="307">
        <f t="shared" ca="1" si="73"/>
        <v>1195.0492226180872</v>
      </c>
      <c r="L179" s="304">
        <f t="shared" ca="1" si="58"/>
        <v>1251.6154136009138</v>
      </c>
      <c r="M179" s="306">
        <f t="shared" ca="1" si="74"/>
        <v>0.68308064001610869</v>
      </c>
      <c r="N179" s="304">
        <f t="shared" ca="1" si="75"/>
        <v>39.137637740018121</v>
      </c>
      <c r="P179" s="310">
        <f t="shared" ca="1" si="76"/>
        <v>23</v>
      </c>
      <c r="Q179" s="304">
        <f t="shared" ca="1" si="77"/>
        <v>0</v>
      </c>
      <c r="R179" s="306">
        <f t="shared" ca="1" si="78"/>
        <v>0</v>
      </c>
      <c r="S179" s="307">
        <f t="shared" ca="1" si="79"/>
        <v>2.8949999999999996</v>
      </c>
      <c r="T179" s="304">
        <f t="shared" ca="1" si="59"/>
        <v>28.399949999999997</v>
      </c>
      <c r="U179" s="311">
        <f t="shared" ca="1" si="60"/>
        <v>0</v>
      </c>
      <c r="V179" s="306">
        <f t="shared" ca="1" si="61"/>
        <v>1.0868606371392682</v>
      </c>
      <c r="W179" s="304">
        <f t="shared" ca="1" si="62"/>
        <v>1.9192699810097982</v>
      </c>
      <c r="Y179" s="314" t="str">
        <f t="shared" ca="1" si="80"/>
        <v/>
      </c>
      <c r="Z179" s="315" t="str">
        <f t="shared" ca="1" si="81"/>
        <v/>
      </c>
      <c r="AA179" s="316" t="str">
        <f t="shared" ca="1" si="82"/>
        <v/>
      </c>
      <c r="AC179" s="310" t="e">
        <f t="shared" ca="1" si="83"/>
        <v>#N/A</v>
      </c>
      <c r="AD179" s="323" t="e">
        <f t="shared" ca="1" si="84"/>
        <v>#N/A</v>
      </c>
      <c r="AE179" s="324">
        <f t="shared" ca="1" si="63"/>
        <v>1195.0492226180872</v>
      </c>
      <c r="AG179" s="306">
        <f t="shared" ca="1" si="85"/>
        <v>-7.0779564180530556</v>
      </c>
      <c r="AH179" s="304">
        <f t="shared" ca="1" si="86"/>
        <v>-0.69499942887125865</v>
      </c>
    </row>
    <row r="180" spans="1:34" x14ac:dyDescent="0.2">
      <c r="A180" s="347">
        <f t="shared" ca="1" si="64"/>
        <v>0.1</v>
      </c>
      <c r="B180" s="304">
        <f t="shared" ca="1" si="65"/>
        <v>11.799999999999953</v>
      </c>
      <c r="D180" s="306">
        <f t="shared" ca="1" si="66"/>
        <v>-0.51421316493184377</v>
      </c>
      <c r="E180" s="307">
        <f t="shared" ca="1" si="67"/>
        <v>-10.22845088160504</v>
      </c>
      <c r="F180" s="304">
        <f t="shared" ca="1" si="68"/>
        <v>10.241368200411317</v>
      </c>
      <c r="G180" s="306">
        <f t="shared" ca="1" si="69"/>
        <v>22.725779943023177</v>
      </c>
      <c r="H180" s="307">
        <f t="shared" ca="1" si="70"/>
        <v>17.512541785497888</v>
      </c>
      <c r="I180" s="304">
        <f t="shared" ca="1" si="71"/>
        <v>28.690594169649469</v>
      </c>
      <c r="J180" s="306">
        <f t="shared" ca="1" si="72"/>
        <v>374.29463656487042</v>
      </c>
      <c r="K180" s="307">
        <f t="shared" ca="1" si="73"/>
        <v>1196.851619051045</v>
      </c>
      <c r="L180" s="304">
        <f t="shared" ca="1" si="58"/>
        <v>1254.0136653905874</v>
      </c>
      <c r="M180" s="306">
        <f t="shared" ca="1" si="74"/>
        <v>0.65655681971585189</v>
      </c>
      <c r="N180" s="304">
        <f t="shared" ca="1" si="75"/>
        <v>37.617934780249989</v>
      </c>
      <c r="P180" s="310">
        <f t="shared" ca="1" si="76"/>
        <v>23</v>
      </c>
      <c r="Q180" s="304">
        <f t="shared" ca="1" si="77"/>
        <v>0</v>
      </c>
      <c r="R180" s="306">
        <f t="shared" ca="1" si="78"/>
        <v>0</v>
      </c>
      <c r="S180" s="307">
        <f t="shared" ca="1" si="79"/>
        <v>2.8949999999999996</v>
      </c>
      <c r="T180" s="304">
        <f t="shared" ca="1" si="59"/>
        <v>28.399949999999997</v>
      </c>
      <c r="U180" s="311">
        <f t="shared" ca="1" si="60"/>
        <v>0</v>
      </c>
      <c r="V180" s="306">
        <f t="shared" ca="1" si="61"/>
        <v>1.0866640565601913</v>
      </c>
      <c r="W180" s="304">
        <f t="shared" ca="1" si="62"/>
        <v>1.83167010128015</v>
      </c>
      <c r="Y180" s="314" t="str">
        <f t="shared" ca="1" si="80"/>
        <v/>
      </c>
      <c r="Z180" s="315" t="str">
        <f t="shared" ca="1" si="81"/>
        <v/>
      </c>
      <c r="AA180" s="316" t="str">
        <f t="shared" ca="1" si="82"/>
        <v/>
      </c>
      <c r="AC180" s="310" t="e">
        <f t="shared" ca="1" si="83"/>
        <v>#N/A</v>
      </c>
      <c r="AD180" s="323" t="e">
        <f t="shared" ca="1" si="84"/>
        <v>#N/A</v>
      </c>
      <c r="AE180" s="324">
        <f t="shared" ca="1" si="63"/>
        <v>1196.851619051045</v>
      </c>
      <c r="AG180" s="306">
        <f t="shared" ca="1" si="85"/>
        <v>-6.8548896140738398</v>
      </c>
      <c r="AH180" s="304">
        <f t="shared" ca="1" si="86"/>
        <v>-0.66296026977885958</v>
      </c>
    </row>
    <row r="181" spans="1:34" x14ac:dyDescent="0.2">
      <c r="A181" s="347">
        <f t="shared" ca="1" si="64"/>
        <v>0.1</v>
      </c>
      <c r="B181" s="304">
        <f t="shared" ca="1" si="65"/>
        <v>11.899999999999952</v>
      </c>
      <c r="D181" s="306">
        <f t="shared" ca="1" si="66"/>
        <v>-0.50116177988560862</v>
      </c>
      <c r="E181" s="307">
        <f t="shared" ca="1" si="67"/>
        <v>-10.196196497261941</v>
      </c>
      <c r="F181" s="304">
        <f t="shared" ca="1" si="68"/>
        <v>10.208505578212453</v>
      </c>
      <c r="G181" s="306">
        <f t="shared" ca="1" si="69"/>
        <v>22.675663765034617</v>
      </c>
      <c r="H181" s="307">
        <f t="shared" ca="1" si="70"/>
        <v>16.492922135771693</v>
      </c>
      <c r="I181" s="304">
        <f t="shared" ca="1" si="71"/>
        <v>28.039297561842233</v>
      </c>
      <c r="J181" s="306">
        <f t="shared" ca="1" si="72"/>
        <v>376.56470875027333</v>
      </c>
      <c r="K181" s="307">
        <f t="shared" ca="1" si="73"/>
        <v>1198.5518922471085</v>
      </c>
      <c r="L181" s="304">
        <f t="shared" ca="1" si="58"/>
        <v>1256.3150951434527</v>
      </c>
      <c r="M181" s="306">
        <f t="shared" ca="1" si="74"/>
        <v>0.62884042497525638</v>
      </c>
      <c r="N181" s="304">
        <f t="shared" ca="1" si="75"/>
        <v>36.02990233829528</v>
      </c>
      <c r="P181" s="310">
        <f t="shared" ca="1" si="76"/>
        <v>23</v>
      </c>
      <c r="Q181" s="304">
        <f t="shared" ca="1" si="77"/>
        <v>0</v>
      </c>
      <c r="R181" s="306">
        <f t="shared" ca="1" si="78"/>
        <v>0</v>
      </c>
      <c r="S181" s="307">
        <f t="shared" ca="1" si="79"/>
        <v>2.8949999999999996</v>
      </c>
      <c r="T181" s="304">
        <f t="shared" ca="1" si="59"/>
        <v>28.399949999999997</v>
      </c>
      <c r="U181" s="311">
        <f t="shared" ca="1" si="60"/>
        <v>0</v>
      </c>
      <c r="V181" s="306">
        <f t="shared" ca="1" si="61"/>
        <v>1.0864786448182173</v>
      </c>
      <c r="W181" s="304">
        <f t="shared" ca="1" si="62"/>
        <v>1.7491551092383939</v>
      </c>
      <c r="Y181" s="314" t="str">
        <f t="shared" ca="1" si="80"/>
        <v/>
      </c>
      <c r="Z181" s="315" t="str">
        <f t="shared" ca="1" si="81"/>
        <v/>
      </c>
      <c r="AA181" s="316" t="str">
        <f t="shared" ca="1" si="82"/>
        <v/>
      </c>
      <c r="AC181" s="310" t="e">
        <f t="shared" ca="1" si="83"/>
        <v>#N/A</v>
      </c>
      <c r="AD181" s="323" t="e">
        <f t="shared" ca="1" si="84"/>
        <v>#N/A</v>
      </c>
      <c r="AE181" s="324">
        <f t="shared" ca="1" si="63"/>
        <v>1198.5518922471085</v>
      </c>
      <c r="AG181" s="306">
        <f t="shared" ca="1" si="85"/>
        <v>-6.6206579206338496</v>
      </c>
      <c r="AH181" s="304">
        <f t="shared" ca="1" si="86"/>
        <v>-0.63270124396550953</v>
      </c>
    </row>
    <row r="182" spans="1:34" x14ac:dyDescent="0.2">
      <c r="A182" s="347">
        <f t="shared" ca="1" si="64"/>
        <v>0.1</v>
      </c>
      <c r="B182" s="304">
        <f t="shared" ca="1" si="65"/>
        <v>11.999999999999952</v>
      </c>
      <c r="D182" s="306">
        <f t="shared" ca="1" si="66"/>
        <v>-0.48862156911925886</v>
      </c>
      <c r="E182" s="307">
        <f t="shared" ca="1" si="67"/>
        <v>-10.165394116655101</v>
      </c>
      <c r="F182" s="304">
        <f t="shared" ca="1" si="68"/>
        <v>10.177130665601906</v>
      </c>
      <c r="G182" s="306">
        <f t="shared" ca="1" si="69"/>
        <v>22.62680160812269</v>
      </c>
      <c r="H182" s="307">
        <f t="shared" ca="1" si="70"/>
        <v>15.476382724106182</v>
      </c>
      <c r="I182" s="304">
        <f t="shared" ca="1" si="71"/>
        <v>27.413328386687304</v>
      </c>
      <c r="J182" s="306">
        <f t="shared" ca="1" si="72"/>
        <v>378.8298320189312</v>
      </c>
      <c r="K182" s="307">
        <f t="shared" ca="1" si="73"/>
        <v>1200.1503574901024</v>
      </c>
      <c r="L182" s="304">
        <f t="shared" ca="1" si="58"/>
        <v>1258.5201318259124</v>
      </c>
      <c r="M182" s="306">
        <f t="shared" ca="1" si="74"/>
        <v>0.59989627772241105</v>
      </c>
      <c r="N182" s="304">
        <f t="shared" ca="1" si="75"/>
        <v>34.37152485910206</v>
      </c>
      <c r="P182" s="310">
        <f t="shared" ca="1" si="76"/>
        <v>23</v>
      </c>
      <c r="Q182" s="304">
        <f t="shared" ca="1" si="77"/>
        <v>0</v>
      </c>
      <c r="R182" s="306">
        <f t="shared" ca="1" si="78"/>
        <v>0</v>
      </c>
      <c r="S182" s="307">
        <f t="shared" ca="1" si="79"/>
        <v>2.8949999999999996</v>
      </c>
      <c r="T182" s="304">
        <f t="shared" ca="1" si="59"/>
        <v>28.399949999999997</v>
      </c>
      <c r="U182" s="311">
        <f t="shared" ca="1" si="60"/>
        <v>0</v>
      </c>
      <c r="V182" s="306">
        <f t="shared" ca="1" si="61"/>
        <v>1.0863043621734547</v>
      </c>
      <c r="W182" s="304">
        <f t="shared" ca="1" si="62"/>
        <v>1.6716599207017742</v>
      </c>
      <c r="Y182" s="314" t="str">
        <f t="shared" ca="1" si="80"/>
        <v/>
      </c>
      <c r="Z182" s="315" t="str">
        <f t="shared" ca="1" si="81"/>
        <v/>
      </c>
      <c r="AA182" s="316" t="str">
        <f t="shared" ca="1" si="82"/>
        <v/>
      </c>
      <c r="AC182" s="310">
        <f t="shared" ca="1" si="83"/>
        <v>11.999999999999952</v>
      </c>
      <c r="AD182" s="323">
        <f t="shared" ca="1" si="84"/>
        <v>378.8298320189312</v>
      </c>
      <c r="AE182" s="324">
        <f t="shared" ca="1" si="63"/>
        <v>1200.1503574901024</v>
      </c>
      <c r="AG182" s="306">
        <f t="shared" ca="1" si="85"/>
        <v>-6.3745131867480627</v>
      </c>
      <c r="AH182" s="304">
        <f t="shared" ca="1" si="86"/>
        <v>-0.60419865604089606</v>
      </c>
    </row>
    <row r="183" spans="1:34" x14ac:dyDescent="0.2">
      <c r="A183" s="347">
        <f t="shared" ca="1" si="64"/>
        <v>0.1</v>
      </c>
      <c r="B183" s="304">
        <f t="shared" ca="1" si="65"/>
        <v>12.099999999999952</v>
      </c>
      <c r="D183" s="306">
        <f t="shared" ca="1" si="66"/>
        <v>-0.47660737947879483</v>
      </c>
      <c r="E183" s="307">
        <f t="shared" ca="1" si="67"/>
        <v>-10.135992084152946</v>
      </c>
      <c r="F183" s="304">
        <f t="shared" ca="1" si="68"/>
        <v>10.147191243106874</v>
      </c>
      <c r="G183" s="306">
        <f t="shared" ca="1" si="69"/>
        <v>22.579140870174811</v>
      </c>
      <c r="H183" s="307">
        <f t="shared" ca="1" si="70"/>
        <v>14.462783515690887</v>
      </c>
      <c r="I183" s="304">
        <f t="shared" ca="1" si="71"/>
        <v>26.813983468648193</v>
      </c>
      <c r="J183" s="306">
        <f t="shared" ca="1" si="72"/>
        <v>381.09012914284608</v>
      </c>
      <c r="K183" s="307">
        <f t="shared" ca="1" si="73"/>
        <v>1201.6473158020922</v>
      </c>
      <c r="L183" s="304">
        <f t="shared" ca="1" si="58"/>
        <v>1260.6291913582218</v>
      </c>
      <c r="M183" s="306">
        <f t="shared" ca="1" si="74"/>
        <v>0.56969431990059893</v>
      </c>
      <c r="N183" s="304">
        <f t="shared" ca="1" si="75"/>
        <v>32.641080142880107</v>
      </c>
      <c r="P183" s="310">
        <f t="shared" ca="1" si="76"/>
        <v>23</v>
      </c>
      <c r="Q183" s="304">
        <f t="shared" ca="1" si="77"/>
        <v>0</v>
      </c>
      <c r="R183" s="306">
        <f t="shared" ca="1" si="78"/>
        <v>0</v>
      </c>
      <c r="S183" s="307">
        <f t="shared" ca="1" si="79"/>
        <v>2.8949999999999996</v>
      </c>
      <c r="T183" s="304">
        <f t="shared" ca="1" si="59"/>
        <v>28.399949999999997</v>
      </c>
      <c r="U183" s="311">
        <f t="shared" ca="1" si="60"/>
        <v>0</v>
      </c>
      <c r="V183" s="306">
        <f t="shared" ca="1" si="61"/>
        <v>1.0861411707843633</v>
      </c>
      <c r="W183" s="304">
        <f t="shared" ca="1" si="62"/>
        <v>1.5991228175936656</v>
      </c>
      <c r="Y183" s="314" t="str">
        <f t="shared" ca="1" si="80"/>
        <v/>
      </c>
      <c r="Z183" s="315" t="str">
        <f t="shared" ca="1" si="81"/>
        <v/>
      </c>
      <c r="AA183" s="316" t="str">
        <f t="shared" ca="1" si="82"/>
        <v/>
      </c>
      <c r="AC183" s="310" t="e">
        <f t="shared" ca="1" si="83"/>
        <v>#N/A</v>
      </c>
      <c r="AD183" s="323" t="e">
        <f t="shared" ca="1" si="84"/>
        <v>#N/A</v>
      </c>
      <c r="AE183" s="324">
        <f t="shared" ca="1" si="63"/>
        <v>1201.6473158020922</v>
      </c>
      <c r="AG183" s="306">
        <f t="shared" ca="1" si="85"/>
        <v>-6.1157328668164386</v>
      </c>
      <c r="AH183" s="304">
        <f t="shared" ca="1" si="86"/>
        <v>-0.57743002442202918</v>
      </c>
    </row>
    <row r="184" spans="1:34" x14ac:dyDescent="0.2">
      <c r="A184" s="347">
        <f t="shared" ca="1" si="64"/>
        <v>0.1</v>
      </c>
      <c r="B184" s="304">
        <f t="shared" ca="1" si="65"/>
        <v>12.199999999999951</v>
      </c>
      <c r="D184" s="306">
        <f t="shared" ca="1" si="66"/>
        <v>-0.46513532973491667</v>
      </c>
      <c r="E184" s="307">
        <f t="shared" ca="1" si="67"/>
        <v>-10.10793656092299</v>
      </c>
      <c r="F184" s="304">
        <f t="shared" ca="1" si="68"/>
        <v>10.118632931113337</v>
      </c>
      <c r="G184" s="306">
        <f t="shared" ca="1" si="69"/>
        <v>22.532627337201319</v>
      </c>
      <c r="H184" s="307">
        <f t="shared" ca="1" si="70"/>
        <v>13.451989859598589</v>
      </c>
      <c r="I184" s="304">
        <f t="shared" ca="1" si="71"/>
        <v>26.242624219005528</v>
      </c>
      <c r="J184" s="306">
        <f t="shared" ca="1" si="72"/>
        <v>383.34571755321491</v>
      </c>
      <c r="K184" s="307">
        <f t="shared" ca="1" si="73"/>
        <v>1203.0430544708568</v>
      </c>
      <c r="L184" s="304">
        <f t="shared" ca="1" si="58"/>
        <v>1262.6426771169101</v>
      </c>
      <c r="M184" s="306">
        <f t="shared" ca="1" si="74"/>
        <v>0.53821106909832817</v>
      </c>
      <c r="N184" s="304">
        <f t="shared" ca="1" si="75"/>
        <v>30.837222746558126</v>
      </c>
      <c r="P184" s="310">
        <f t="shared" ca="1" si="76"/>
        <v>23</v>
      </c>
      <c r="Q184" s="304">
        <f t="shared" ca="1" si="77"/>
        <v>0</v>
      </c>
      <c r="R184" s="306">
        <f t="shared" ca="1" si="78"/>
        <v>0</v>
      </c>
      <c r="S184" s="307">
        <f t="shared" ca="1" si="79"/>
        <v>2.8949999999999996</v>
      </c>
      <c r="T184" s="304">
        <f t="shared" ca="1" si="59"/>
        <v>28.399949999999997</v>
      </c>
      <c r="U184" s="311">
        <f t="shared" ca="1" si="60"/>
        <v>0</v>
      </c>
      <c r="V184" s="306">
        <f t="shared" ca="1" si="61"/>
        <v>1.085989034645567</v>
      </c>
      <c r="W184" s="304">
        <f t="shared" ca="1" si="62"/>
        <v>1.5314853007465303</v>
      </c>
      <c r="Y184" s="314" t="str">
        <f t="shared" ca="1" si="80"/>
        <v/>
      </c>
      <c r="Z184" s="315" t="str">
        <f t="shared" ca="1" si="81"/>
        <v/>
      </c>
      <c r="AA184" s="316" t="str">
        <f t="shared" ca="1" si="82"/>
        <v/>
      </c>
      <c r="AC184" s="310" t="e">
        <f t="shared" ca="1" si="83"/>
        <v>#N/A</v>
      </c>
      <c r="AD184" s="323" t="e">
        <f t="shared" ca="1" si="84"/>
        <v>#N/A</v>
      </c>
      <c r="AE184" s="324">
        <f t="shared" ca="1" si="63"/>
        <v>1203.0430544708568</v>
      </c>
      <c r="AG184" s="306">
        <f t="shared" ca="1" si="85"/>
        <v>-5.8436395542629764</v>
      </c>
      <c r="AH184" s="304">
        <f t="shared" ca="1" si="86"/>
        <v>-0.55237403025687937</v>
      </c>
    </row>
    <row r="185" spans="1:34" x14ac:dyDescent="0.2">
      <c r="A185" s="347">
        <f t="shared" ca="1" si="64"/>
        <v>0.1</v>
      </c>
      <c r="B185" s="304">
        <f t="shared" ca="1" si="65"/>
        <v>12.299999999999951</v>
      </c>
      <c r="D185" s="306">
        <f t="shared" ca="1" si="66"/>
        <v>-0.45422270278417476</v>
      </c>
      <c r="E185" s="307">
        <f t="shared" ca="1" si="67"/>
        <v>-10.081171182144582</v>
      </c>
      <c r="F185" s="304">
        <f t="shared" ca="1" si="68"/>
        <v>10.091398845919576</v>
      </c>
      <c r="G185" s="306">
        <f t="shared" ca="1" si="69"/>
        <v>22.4872050669229</v>
      </c>
      <c r="H185" s="307">
        <f t="shared" ca="1" si="70"/>
        <v>12.44387274138413</v>
      </c>
      <c r="I185" s="304">
        <f t="shared" ca="1" si="71"/>
        <v>25.700668484022085</v>
      </c>
      <c r="J185" s="306">
        <f t="shared" ca="1" si="72"/>
        <v>385.59670917342112</v>
      </c>
      <c r="K185" s="307">
        <f t="shared" ca="1" si="73"/>
        <v>1204.3378476009059</v>
      </c>
      <c r="L185" s="304">
        <f t="shared" ca="1" si="58"/>
        <v>1264.5609804550172</v>
      </c>
      <c r="M185" s="306">
        <f t="shared" ca="1" si="74"/>
        <v>0.50543122081240011</v>
      </c>
      <c r="N185" s="304">
        <f t="shared" ca="1" si="75"/>
        <v>28.959075786695301</v>
      </c>
      <c r="P185" s="310">
        <f t="shared" ca="1" si="76"/>
        <v>23</v>
      </c>
      <c r="Q185" s="304">
        <f t="shared" ca="1" si="77"/>
        <v>0</v>
      </c>
      <c r="R185" s="306">
        <f t="shared" ca="1" si="78"/>
        <v>0</v>
      </c>
      <c r="S185" s="307">
        <f t="shared" ca="1" si="79"/>
        <v>2.8949999999999996</v>
      </c>
      <c r="T185" s="304">
        <f t="shared" ca="1" si="59"/>
        <v>28.399949999999997</v>
      </c>
      <c r="U185" s="311">
        <f t="shared" ca="1" si="60"/>
        <v>0</v>
      </c>
      <c r="V185" s="306">
        <f t="shared" ca="1" si="61"/>
        <v>1.0858479195234074</v>
      </c>
      <c r="W185" s="304">
        <f t="shared" ca="1" si="62"/>
        <v>1.4686919425751686</v>
      </c>
      <c r="Y185" s="314" t="str">
        <f t="shared" ca="1" si="80"/>
        <v/>
      </c>
      <c r="Z185" s="315" t="str">
        <f t="shared" ca="1" si="81"/>
        <v/>
      </c>
      <c r="AA185" s="316" t="str">
        <f t="shared" ca="1" si="82"/>
        <v/>
      </c>
      <c r="AC185" s="310" t="e">
        <f t="shared" ca="1" si="83"/>
        <v>#N/A</v>
      </c>
      <c r="AD185" s="323" t="e">
        <f t="shared" ca="1" si="84"/>
        <v>#N/A</v>
      </c>
      <c r="AE185" s="324">
        <f t="shared" ca="1" si="63"/>
        <v>1204.3378476009059</v>
      </c>
      <c r="AG185" s="306">
        <f t="shared" ca="1" si="85"/>
        <v>-5.5576241990080018</v>
      </c>
      <c r="AH185" s="304">
        <f t="shared" ca="1" si="86"/>
        <v>-0.52901046657911244</v>
      </c>
    </row>
    <row r="186" spans="1:34" x14ac:dyDescent="0.2">
      <c r="A186" s="347">
        <f t="shared" ca="1" si="64"/>
        <v>0.1</v>
      </c>
      <c r="B186" s="304">
        <f t="shared" ca="1" si="65"/>
        <v>12.399999999999951</v>
      </c>
      <c r="D186" s="306">
        <f t="shared" ca="1" si="66"/>
        <v>-0.44388779599842643</v>
      </c>
      <c r="E186" s="307">
        <f t="shared" ca="1" si="67"/>
        <v>-10.055636717787701</v>
      </c>
      <c r="F186" s="304">
        <f t="shared" ca="1" si="68"/>
        <v>10.065429259378686</v>
      </c>
      <c r="G186" s="306">
        <f t="shared" ca="1" si="69"/>
        <v>22.442816287323058</v>
      </c>
      <c r="H186" s="307">
        <f t="shared" ca="1" si="70"/>
        <v>11.43830906960536</v>
      </c>
      <c r="I186" s="304">
        <f t="shared" ca="1" si="71"/>
        <v>25.189579537545868</v>
      </c>
      <c r="J186" s="306">
        <f t="shared" ca="1" si="72"/>
        <v>387.84321024113342</v>
      </c>
      <c r="K186" s="307">
        <f t="shared" ca="1" si="73"/>
        <v>1205.5319566914554</v>
      </c>
      <c r="L186" s="304">
        <f t="shared" ca="1" si="58"/>
        <v>1266.384481243543</v>
      </c>
      <c r="M186" s="306">
        <f t="shared" ca="1" si="74"/>
        <v>0.47134936533937138</v>
      </c>
      <c r="N186" s="304">
        <f t="shared" ca="1" si="75"/>
        <v>27.006329310115909</v>
      </c>
      <c r="P186" s="310">
        <f t="shared" ca="1" si="76"/>
        <v>23</v>
      </c>
      <c r="Q186" s="304">
        <f t="shared" ca="1" si="77"/>
        <v>0</v>
      </c>
      <c r="R186" s="306">
        <f t="shared" ca="1" si="78"/>
        <v>0</v>
      </c>
      <c r="S186" s="307">
        <f t="shared" ca="1" si="79"/>
        <v>2.8949999999999996</v>
      </c>
      <c r="T186" s="304">
        <f t="shared" ca="1" si="59"/>
        <v>28.399949999999997</v>
      </c>
      <c r="U186" s="311">
        <f t="shared" ca="1" si="60"/>
        <v>0</v>
      </c>
      <c r="V186" s="306">
        <f t="shared" ca="1" si="61"/>
        <v>1.0857177928888475</v>
      </c>
      <c r="W186" s="304">
        <f t="shared" ca="1" si="62"/>
        <v>1.4106902388353817</v>
      </c>
      <c r="Y186" s="314" t="str">
        <f t="shared" ca="1" si="80"/>
        <v/>
      </c>
      <c r="Z186" s="315" t="str">
        <f t="shared" ca="1" si="81"/>
        <v/>
      </c>
      <c r="AA186" s="316" t="str">
        <f t="shared" ca="1" si="82"/>
        <v/>
      </c>
      <c r="AC186" s="310" t="e">
        <f t="shared" ca="1" si="83"/>
        <v>#N/A</v>
      </c>
      <c r="AD186" s="323" t="e">
        <f t="shared" ca="1" si="84"/>
        <v>#N/A</v>
      </c>
      <c r="AE186" s="324">
        <f t="shared" ca="1" si="63"/>
        <v>1205.5319566914554</v>
      </c>
      <c r="AG186" s="306">
        <f t="shared" ca="1" si="85"/>
        <v>-5.2571729653280999</v>
      </c>
      <c r="AH186" s="304">
        <f t="shared" ca="1" si="86"/>
        <v>-0.50732018741802032</v>
      </c>
    </row>
    <row r="187" spans="1:34" x14ac:dyDescent="0.2">
      <c r="A187" s="347">
        <f t="shared" ca="1" si="64"/>
        <v>0.1</v>
      </c>
      <c r="B187" s="304">
        <f t="shared" ca="1" si="65"/>
        <v>12.49999999999995</v>
      </c>
      <c r="D187" s="306">
        <f t="shared" ca="1" si="66"/>
        <v>-0.43414972403026825</v>
      </c>
      <c r="E187" s="307">
        <f t="shared" ca="1" si="67"/>
        <v>-10.031270747056247</v>
      </c>
      <c r="F187" s="304">
        <f t="shared" ca="1" si="68"/>
        <v>10.040661272228137</v>
      </c>
      <c r="G187" s="306">
        <f t="shared" ca="1" si="69"/>
        <v>22.399401314920031</v>
      </c>
      <c r="H187" s="307">
        <f t="shared" ca="1" si="70"/>
        <v>10.435181994899736</v>
      </c>
      <c r="I187" s="304">
        <f t="shared" ca="1" si="71"/>
        <v>24.710851918408657</v>
      </c>
      <c r="J187" s="306">
        <f t="shared" ca="1" si="72"/>
        <v>390.08532112124556</v>
      </c>
      <c r="K187" s="307">
        <f t="shared" ca="1" si="73"/>
        <v>1206.6256312446808</v>
      </c>
      <c r="L187" s="304">
        <f t="shared" ca="1" si="58"/>
        <v>1268.1135484375561</v>
      </c>
      <c r="M187" s="306">
        <f t="shared" ca="1" si="74"/>
        <v>0.43597176910296892</v>
      </c>
      <c r="N187" s="304">
        <f t="shared" ca="1" si="75"/>
        <v>24.979342356452143</v>
      </c>
      <c r="P187" s="310">
        <f t="shared" ca="1" si="76"/>
        <v>23</v>
      </c>
      <c r="Q187" s="304">
        <f t="shared" ca="1" si="77"/>
        <v>0</v>
      </c>
      <c r="R187" s="306">
        <f t="shared" ca="1" si="78"/>
        <v>0</v>
      </c>
      <c r="S187" s="307">
        <f t="shared" ca="1" si="79"/>
        <v>2.8949999999999996</v>
      </c>
      <c r="T187" s="304">
        <f t="shared" ca="1" si="59"/>
        <v>28.399949999999997</v>
      </c>
      <c r="U187" s="311">
        <f t="shared" ca="1" si="60"/>
        <v>0</v>
      </c>
      <c r="V187" s="306">
        <f t="shared" ca="1" si="61"/>
        <v>1.0855986238473547</v>
      </c>
      <c r="W187" s="304">
        <f t="shared" ca="1" si="62"/>
        <v>1.3574304587119608</v>
      </c>
      <c r="Y187" s="314" t="str">
        <f t="shared" ca="1" si="80"/>
        <v/>
      </c>
      <c r="Z187" s="315" t="str">
        <f t="shared" ca="1" si="81"/>
        <v/>
      </c>
      <c r="AA187" s="316" t="str">
        <f t="shared" ca="1" si="82"/>
        <v/>
      </c>
      <c r="AC187" s="310" t="e">
        <f t="shared" ca="1" si="83"/>
        <v>#N/A</v>
      </c>
      <c r="AD187" s="323" t="e">
        <f t="shared" ca="1" si="84"/>
        <v>#N/A</v>
      </c>
      <c r="AE187" s="324">
        <f t="shared" ca="1" si="63"/>
        <v>1206.6256312446808</v>
      </c>
      <c r="AG187" s="306">
        <f t="shared" ca="1" si="85"/>
        <v>-4.9418974015733728</v>
      </c>
      <c r="AH187" s="304">
        <f t="shared" ca="1" si="86"/>
        <v>-0.48728505659253263</v>
      </c>
    </row>
    <row r="188" spans="1:34" x14ac:dyDescent="0.2">
      <c r="A188" s="347">
        <f t="shared" ca="1" si="64"/>
        <v>0.1</v>
      </c>
      <c r="B188" s="304">
        <f t="shared" ca="1" si="65"/>
        <v>12.59999999999995</v>
      </c>
      <c r="D188" s="306">
        <f t="shared" ca="1" si="66"/>
        <v>-0.42502816929507131</v>
      </c>
      <c r="E188" s="307">
        <f t="shared" ca="1" si="67"/>
        <v>-10.008007359089497</v>
      </c>
      <c r="F188" s="304">
        <f t="shared" ca="1" si="68"/>
        <v>10.01702851370025</v>
      </c>
      <c r="G188" s="306">
        <f t="shared" ca="1" si="69"/>
        <v>22.356898497990525</v>
      </c>
      <c r="H188" s="307">
        <f t="shared" ca="1" si="70"/>
        <v>9.4343812589907863</v>
      </c>
      <c r="I188" s="304">
        <f t="shared" ca="1" si="71"/>
        <v>24.26599390483414</v>
      </c>
      <c r="J188" s="306">
        <f t="shared" ca="1" si="72"/>
        <v>392.32313611189107</v>
      </c>
      <c r="K188" s="307">
        <f t="shared" ca="1" si="73"/>
        <v>1207.6191094073754</v>
      </c>
      <c r="L188" s="304">
        <f t="shared" ca="1" si="58"/>
        <v>1269.748540670369</v>
      </c>
      <c r="M188" s="306">
        <f t="shared" ca="1" si="74"/>
        <v>0.39931814977828856</v>
      </c>
      <c r="N188" s="304">
        <f t="shared" ca="1" si="75"/>
        <v>22.879244665268804</v>
      </c>
      <c r="P188" s="310">
        <f t="shared" ca="1" si="76"/>
        <v>23</v>
      </c>
      <c r="Q188" s="304">
        <f t="shared" ca="1" si="77"/>
        <v>0</v>
      </c>
      <c r="R188" s="306">
        <f t="shared" ca="1" si="78"/>
        <v>0</v>
      </c>
      <c r="S188" s="307">
        <f t="shared" ca="1" si="79"/>
        <v>2.8949999999999996</v>
      </c>
      <c r="T188" s="304">
        <f t="shared" ca="1" si="59"/>
        <v>28.399949999999997</v>
      </c>
      <c r="U188" s="311">
        <f t="shared" ca="1" si="60"/>
        <v>0</v>
      </c>
      <c r="V188" s="306">
        <f t="shared" ca="1" si="61"/>
        <v>1.0854903830654119</v>
      </c>
      <c r="W188" s="304">
        <f t="shared" ca="1" si="62"/>
        <v>1.3088654925278338</v>
      </c>
      <c r="Y188" s="314" t="str">
        <f t="shared" ca="1" si="80"/>
        <v/>
      </c>
      <c r="Z188" s="315" t="str">
        <f t="shared" ca="1" si="81"/>
        <v/>
      </c>
      <c r="AA188" s="316" t="str">
        <f t="shared" ca="1" si="82"/>
        <v/>
      </c>
      <c r="AC188" s="310" t="e">
        <f t="shared" ca="1" si="83"/>
        <v>#N/A</v>
      </c>
      <c r="AD188" s="323" t="e">
        <f t="shared" ca="1" si="84"/>
        <v>#N/A</v>
      </c>
      <c r="AE188" s="324">
        <f t="shared" ca="1" si="63"/>
        <v>1207.6191094073754</v>
      </c>
      <c r="AG188" s="306">
        <f t="shared" ca="1" si="85"/>
        <v>-4.6115672219171078</v>
      </c>
      <c r="AH188" s="304">
        <f t="shared" ca="1" si="86"/>
        <v>-0.46888789592813851</v>
      </c>
    </row>
    <row r="189" spans="1:34" x14ac:dyDescent="0.2">
      <c r="A189" s="347">
        <f t="shared" ca="1" si="64"/>
        <v>0.1</v>
      </c>
      <c r="B189" s="304">
        <f t="shared" ca="1" si="65"/>
        <v>12.69999999999995</v>
      </c>
      <c r="D189" s="306">
        <f t="shared" ca="1" si="66"/>
        <v>-0.41654307695465898</v>
      </c>
      <c r="E189" s="307">
        <f t="shared" ca="1" si="67"/>
        <v>-9.9857768949542187</v>
      </c>
      <c r="F189" s="304">
        <f t="shared" ca="1" si="68"/>
        <v>9.9944608824468553</v>
      </c>
      <c r="G189" s="306">
        <f t="shared" ca="1" si="69"/>
        <v>22.315244190295058</v>
      </c>
      <c r="H189" s="307">
        <f t="shared" ca="1" si="70"/>
        <v>8.4358035694953646</v>
      </c>
      <c r="I189" s="304">
        <f t="shared" ca="1" si="71"/>
        <v>23.856506557658605</v>
      </c>
      <c r="J189" s="306">
        <f t="shared" ca="1" si="72"/>
        <v>394.55674324630536</v>
      </c>
      <c r="K189" s="307">
        <f t="shared" ca="1" si="73"/>
        <v>1208.5126186487996</v>
      </c>
      <c r="L189" s="304">
        <f t="shared" ca="1" si="58"/>
        <v>1271.2898068790255</v>
      </c>
      <c r="M189" s="306">
        <f t="shared" ca="1" si="74"/>
        <v>0.36142335340518322</v>
      </c>
      <c r="N189" s="304">
        <f t="shared" ca="1" si="75"/>
        <v>20.70803276758221</v>
      </c>
      <c r="P189" s="310">
        <f t="shared" ca="1" si="76"/>
        <v>23</v>
      </c>
      <c r="Q189" s="304">
        <f t="shared" ca="1" si="77"/>
        <v>0</v>
      </c>
      <c r="R189" s="306">
        <f t="shared" ca="1" si="78"/>
        <v>0</v>
      </c>
      <c r="S189" s="307">
        <f t="shared" ca="1" si="79"/>
        <v>2.8949999999999996</v>
      </c>
      <c r="T189" s="304">
        <f t="shared" ca="1" si="59"/>
        <v>28.399949999999997</v>
      </c>
      <c r="U189" s="311">
        <f t="shared" ca="1" si="60"/>
        <v>0</v>
      </c>
      <c r="V189" s="306">
        <f t="shared" ca="1" si="61"/>
        <v>1.0853930426933358</v>
      </c>
      <c r="W189" s="304">
        <f t="shared" ca="1" si="62"/>
        <v>1.2649506964377157</v>
      </c>
      <c r="Y189" s="314" t="str">
        <f t="shared" ca="1" si="80"/>
        <v/>
      </c>
      <c r="Z189" s="315" t="str">
        <f t="shared" ca="1" si="81"/>
        <v/>
      </c>
      <c r="AA189" s="316" t="str">
        <f t="shared" ca="1" si="82"/>
        <v/>
      </c>
      <c r="AC189" s="310" t="e">
        <f t="shared" ca="1" si="83"/>
        <v>#N/A</v>
      </c>
      <c r="AD189" s="323" t="e">
        <f t="shared" ca="1" si="84"/>
        <v>#N/A</v>
      </c>
      <c r="AE189" s="324">
        <f t="shared" ca="1" si="63"/>
        <v>1208.5126186487996</v>
      </c>
      <c r="AG189" s="306">
        <f t="shared" ca="1" si="85"/>
        <v>-4.2661445515780878</v>
      </c>
      <c r="AH189" s="304">
        <f t="shared" ca="1" si="86"/>
        <v>-0.45211243265210155</v>
      </c>
    </row>
    <row r="190" spans="1:34" x14ac:dyDescent="0.2">
      <c r="A190" s="347">
        <f t="shared" ca="1" si="64"/>
        <v>0.1</v>
      </c>
      <c r="B190" s="304">
        <f t="shared" ca="1" si="65"/>
        <v>12.799999999999949</v>
      </c>
      <c r="D190" s="306">
        <f t="shared" ca="1" si="66"/>
        <v>-0.40871429362801609</v>
      </c>
      <c r="E190" s="307">
        <f t="shared" ca="1" si="67"/>
        <v>-9.9645057480746946</v>
      </c>
      <c r="F190" s="304">
        <f t="shared" ca="1" si="68"/>
        <v>9.9728843459266834</v>
      </c>
      <c r="G190" s="306">
        <f t="shared" ca="1" si="69"/>
        <v>22.274372760932255</v>
      </c>
      <c r="H190" s="307">
        <f t="shared" ca="1" si="70"/>
        <v>7.4393529946878951</v>
      </c>
      <c r="I190" s="304">
        <f t="shared" ca="1" si="71"/>
        <v>23.483859454368496</v>
      </c>
      <c r="J190" s="306">
        <f t="shared" ca="1" si="72"/>
        <v>396.78622409386674</v>
      </c>
      <c r="K190" s="307">
        <f t="shared" ca="1" si="73"/>
        <v>1209.3063764770088</v>
      </c>
      <c r="L190" s="304">
        <f t="shared" ca="1" si="58"/>
        <v>1272.7376869640582</v>
      </c>
      <c r="M190" s="306">
        <f t="shared" ca="1" si="74"/>
        <v>0.32233882216285831</v>
      </c>
      <c r="N190" s="304">
        <f t="shared" ca="1" si="75"/>
        <v>18.468654083149783</v>
      </c>
      <c r="P190" s="310">
        <f t="shared" ca="1" si="76"/>
        <v>23</v>
      </c>
      <c r="Q190" s="304">
        <f t="shared" ca="1" si="77"/>
        <v>0</v>
      </c>
      <c r="R190" s="306">
        <f t="shared" ca="1" si="78"/>
        <v>0</v>
      </c>
      <c r="S190" s="307">
        <f t="shared" ca="1" si="79"/>
        <v>2.8949999999999996</v>
      </c>
      <c r="T190" s="304">
        <f t="shared" ca="1" si="59"/>
        <v>28.399949999999997</v>
      </c>
      <c r="U190" s="311">
        <f t="shared" ca="1" si="60"/>
        <v>0</v>
      </c>
      <c r="V190" s="306">
        <f t="shared" ca="1" si="61"/>
        <v>1.0853065762841412</v>
      </c>
      <c r="W190" s="304">
        <f t="shared" ca="1" si="62"/>
        <v>1.2256437335686108</v>
      </c>
      <c r="Y190" s="314" t="str">
        <f t="shared" ca="1" si="80"/>
        <v/>
      </c>
      <c r="Z190" s="315" t="str">
        <f t="shared" ca="1" si="81"/>
        <v/>
      </c>
      <c r="AA190" s="316" t="str">
        <f t="shared" ca="1" si="82"/>
        <v/>
      </c>
      <c r="AC190" s="310" t="e">
        <f t="shared" ca="1" si="83"/>
        <v>#N/A</v>
      </c>
      <c r="AD190" s="323" t="e">
        <f t="shared" ca="1" si="84"/>
        <v>#N/A</v>
      </c>
      <c r="AE190" s="324">
        <f t="shared" ca="1" si="63"/>
        <v>1209.3063764770088</v>
      </c>
      <c r="AG190" s="306">
        <f t="shared" ca="1" si="85"/>
        <v>-3.9058179871824352</v>
      </c>
      <c r="AH190" s="304">
        <f t="shared" ca="1" si="86"/>
        <v>-0.43694324574705212</v>
      </c>
    </row>
    <row r="191" spans="1:34" x14ac:dyDescent="0.2">
      <c r="A191" s="347">
        <f t="shared" ca="1" si="64"/>
        <v>0.1</v>
      </c>
      <c r="B191" s="304">
        <f t="shared" ca="1" si="65"/>
        <v>12.899999999999949</v>
      </c>
      <c r="D191" s="306">
        <f t="shared" ca="1" si="66"/>
        <v>-0.40156115229080802</v>
      </c>
      <c r="E191" s="307">
        <f t="shared" ca="1" si="67"/>
        <v>-9.944116241696582</v>
      </c>
      <c r="F191" s="304">
        <f t="shared" ca="1" si="68"/>
        <v>9.9522208168530337</v>
      </c>
      <c r="G191" s="306">
        <f t="shared" ca="1" si="69"/>
        <v>22.234216645703174</v>
      </c>
      <c r="H191" s="307">
        <f t="shared" ca="1" si="70"/>
        <v>6.4449413705182366</v>
      </c>
      <c r="I191" s="304">
        <f t="shared" ca="1" si="71"/>
        <v>23.149463473641923</v>
      </c>
      <c r="J191" s="306">
        <f t="shared" ca="1" si="72"/>
        <v>399.01165356419853</v>
      </c>
      <c r="K191" s="307">
        <f t="shared" ca="1" si="73"/>
        <v>1210.0005911952692</v>
      </c>
      <c r="L191" s="304">
        <f t="shared" ca="1" si="58"/>
        <v>1274.0925124860191</v>
      </c>
      <c r="M191" s="306">
        <f t="shared" ca="1" si="74"/>
        <v>0.28213372676343473</v>
      </c>
      <c r="N191" s="304">
        <f t="shared" ca="1" si="75"/>
        <v>16.165071801841968</v>
      </c>
      <c r="P191" s="310">
        <f t="shared" ca="1" si="76"/>
        <v>23</v>
      </c>
      <c r="Q191" s="304">
        <f t="shared" ca="1" si="77"/>
        <v>0</v>
      </c>
      <c r="R191" s="306">
        <f t="shared" ca="1" si="78"/>
        <v>0</v>
      </c>
      <c r="S191" s="307">
        <f t="shared" ca="1" si="79"/>
        <v>2.8949999999999996</v>
      </c>
      <c r="T191" s="304">
        <f t="shared" ca="1" si="59"/>
        <v>28.399949999999997</v>
      </c>
      <c r="U191" s="311">
        <f t="shared" ca="1" si="60"/>
        <v>0</v>
      </c>
      <c r="V191" s="306">
        <f t="shared" ca="1" si="61"/>
        <v>1.0852309587082691</v>
      </c>
      <c r="W191" s="304">
        <f t="shared" ca="1" si="62"/>
        <v>1.1909044111990825</v>
      </c>
      <c r="Y191" s="314" t="str">
        <f t="shared" ca="1" si="80"/>
        <v/>
      </c>
      <c r="Z191" s="315" t="str">
        <f t="shared" ca="1" si="81"/>
        <v/>
      </c>
      <c r="AA191" s="316" t="str">
        <f t="shared" ca="1" si="82"/>
        <v/>
      </c>
      <c r="AC191" s="310" t="e">
        <f t="shared" ca="1" si="83"/>
        <v>#N/A</v>
      </c>
      <c r="AD191" s="323" t="e">
        <f t="shared" ca="1" si="84"/>
        <v>#N/A</v>
      </c>
      <c r="AE191" s="324">
        <f t="shared" ca="1" si="63"/>
        <v>1210.0005911952692</v>
      </c>
      <c r="AG191" s="306">
        <f t="shared" ca="1" si="85"/>
        <v>-3.5310343214986171</v>
      </c>
      <c r="AH191" s="304">
        <f t="shared" ca="1" si="86"/>
        <v>-0.42336571107724041</v>
      </c>
    </row>
    <row r="192" spans="1:34" x14ac:dyDescent="0.2">
      <c r="A192" s="347">
        <f t="shared" ca="1" si="64"/>
        <v>0.1</v>
      </c>
      <c r="B192" s="304">
        <f t="shared" ca="1" si="65"/>
        <v>12.999999999999948</v>
      </c>
      <c r="D192" s="306">
        <f t="shared" ca="1" si="66"/>
        <v>-0.39510200983558824</v>
      </c>
      <c r="E192" s="307">
        <f t="shared" ca="1" si="67"/>
        <v>-9.9245266023688039</v>
      </c>
      <c r="F192" s="304">
        <f t="shared" ca="1" si="68"/>
        <v>9.9323881256877087</v>
      </c>
      <c r="G192" s="306">
        <f t="shared" ca="1" si="69"/>
        <v>22.194706444719614</v>
      </c>
      <c r="H192" s="307">
        <f t="shared" ca="1" si="70"/>
        <v>5.4524887102813562</v>
      </c>
      <c r="I192" s="304">
        <f t="shared" ca="1" si="71"/>
        <v>22.854641263932017</v>
      </c>
      <c r="J192" s="306">
        <f t="shared" ca="1" si="72"/>
        <v>401.23309971871964</v>
      </c>
      <c r="K192" s="307">
        <f t="shared" ca="1" si="73"/>
        <v>1210.5954626993091</v>
      </c>
      <c r="L192" s="304">
        <f t="shared" ca="1" si="58"/>
        <v>1275.3546074006422</v>
      </c>
      <c r="M192" s="306">
        <f t="shared" ca="1" si="74"/>
        <v>0.24089563120065441</v>
      </c>
      <c r="N192" s="304">
        <f t="shared" ca="1" si="75"/>
        <v>13.80230297093749</v>
      </c>
      <c r="P192" s="310">
        <f t="shared" ca="1" si="76"/>
        <v>23</v>
      </c>
      <c r="Q192" s="304">
        <f t="shared" ca="1" si="77"/>
        <v>0</v>
      </c>
      <c r="R192" s="306">
        <f t="shared" ca="1" si="78"/>
        <v>0</v>
      </c>
      <c r="S192" s="307">
        <f t="shared" ca="1" si="79"/>
        <v>2.8949999999999996</v>
      </c>
      <c r="T192" s="304">
        <f t="shared" ca="1" si="59"/>
        <v>28.399949999999997</v>
      </c>
      <c r="U192" s="311">
        <f t="shared" ca="1" si="60"/>
        <v>0</v>
      </c>
      <c r="V192" s="306">
        <f t="shared" ca="1" si="61"/>
        <v>1.085166166064069</v>
      </c>
      <c r="W192" s="304">
        <f t="shared" ca="1" si="62"/>
        <v>1.1606945137308253</v>
      </c>
      <c r="Y192" s="314" t="str">
        <f t="shared" ca="1" si="80"/>
        <v/>
      </c>
      <c r="Z192" s="315" t="str">
        <f t="shared" ca="1" si="81"/>
        <v/>
      </c>
      <c r="AA192" s="316" t="str">
        <f t="shared" ca="1" si="82"/>
        <v/>
      </c>
      <c r="AC192" s="310">
        <f t="shared" ca="1" si="83"/>
        <v>12.999999999999948</v>
      </c>
      <c r="AD192" s="323">
        <f t="shared" ca="1" si="84"/>
        <v>401.23309971871964</v>
      </c>
      <c r="AE192" s="324">
        <f t="shared" ca="1" si="63"/>
        <v>1210.5954626993091</v>
      </c>
      <c r="AG192" s="306">
        <f t="shared" ca="1" si="85"/>
        <v>-3.1425253483340398</v>
      </c>
      <c r="AH192" s="304">
        <f t="shared" ca="1" si="86"/>
        <v>-0.411365945146488</v>
      </c>
    </row>
    <row r="193" spans="1:34" x14ac:dyDescent="0.2">
      <c r="A193" s="347">
        <f t="shared" ca="1" si="64"/>
        <v>0.1</v>
      </c>
      <c r="B193" s="304">
        <f t="shared" ca="1" si="65"/>
        <v>13.099999999999948</v>
      </c>
      <c r="D193" s="306">
        <f t="shared" ca="1" si="66"/>
        <v>-0.38935374834818481</v>
      </c>
      <c r="E193" s="307">
        <f t="shared" ca="1" si="67"/>
        <v>-9.9056510473550006</v>
      </c>
      <c r="F193" s="304">
        <f t="shared" ca="1" si="68"/>
        <v>9.9133001070944076</v>
      </c>
      <c r="G193" s="306">
        <f t="shared" ca="1" si="69"/>
        <v>22.155771069884796</v>
      </c>
      <c r="H193" s="307">
        <f t="shared" ca="1" si="70"/>
        <v>4.4619236055458558</v>
      </c>
      <c r="I193" s="304">
        <f t="shared" ca="1" si="71"/>
        <v>22.60059631874503</v>
      </c>
      <c r="J193" s="306">
        <f t="shared" ca="1" si="72"/>
        <v>403.45062359444984</v>
      </c>
      <c r="K193" s="307">
        <f t="shared" ca="1" si="73"/>
        <v>1211.0911833151006</v>
      </c>
      <c r="L193" s="304">
        <f t="shared" ca="1" si="58"/>
        <v>1276.5242888336754</v>
      </c>
      <c r="M193" s="306">
        <f t="shared" ca="1" si="74"/>
        <v>0.19873056355119598</v>
      </c>
      <c r="N193" s="304">
        <f t="shared" ca="1" si="75"/>
        <v>11.386422551739919</v>
      </c>
      <c r="P193" s="310">
        <f t="shared" ca="1" si="76"/>
        <v>23</v>
      </c>
      <c r="Q193" s="304">
        <f t="shared" ca="1" si="77"/>
        <v>0</v>
      </c>
      <c r="R193" s="306">
        <f t="shared" ca="1" si="78"/>
        <v>0</v>
      </c>
      <c r="S193" s="307">
        <f t="shared" ca="1" si="79"/>
        <v>2.8949999999999996</v>
      </c>
      <c r="T193" s="304">
        <f t="shared" ca="1" si="59"/>
        <v>28.399949999999997</v>
      </c>
      <c r="U193" s="311">
        <f t="shared" ca="1" si="60"/>
        <v>0</v>
      </c>
      <c r="V193" s="306">
        <f t="shared" ca="1" si="61"/>
        <v>1.0851121755840638</v>
      </c>
      <c r="W193" s="304">
        <f t="shared" ca="1" si="62"/>
        <v>1.1349776313989297</v>
      </c>
      <c r="Y193" s="314" t="str">
        <f t="shared" ca="1" si="80"/>
        <v/>
      </c>
      <c r="Z193" s="315" t="str">
        <f t="shared" ca="1" si="81"/>
        <v/>
      </c>
      <c r="AA193" s="316" t="str">
        <f t="shared" ca="1" si="82"/>
        <v/>
      </c>
      <c r="AC193" s="310" t="e">
        <f t="shared" ca="1" si="83"/>
        <v>#N/A</v>
      </c>
      <c r="AD193" s="323" t="e">
        <f t="shared" ca="1" si="84"/>
        <v>#N/A</v>
      </c>
      <c r="AE193" s="324">
        <f t="shared" ca="1" si="63"/>
        <v>1211.0911833151006</v>
      </c>
      <c r="AG193" s="306">
        <f t="shared" ca="1" si="85"/>
        <v>-2.7413268897072194</v>
      </c>
      <c r="AH193" s="304">
        <f t="shared" ca="1" si="86"/>
        <v>-0.40093074740270312</v>
      </c>
    </row>
    <row r="194" spans="1:34" x14ac:dyDescent="0.2">
      <c r="A194" s="347">
        <f t="shared" ca="1" si="64"/>
        <v>0.1</v>
      </c>
      <c r="B194" s="304">
        <f t="shared" ca="1" si="65"/>
        <v>13.199999999999948</v>
      </c>
      <c r="D194" s="306">
        <f t="shared" ca="1" si="66"/>
        <v>-0.38433125595290912</v>
      </c>
      <c r="E194" s="307">
        <f t="shared" ca="1" si="67"/>
        <v>-9.8874000010144663</v>
      </c>
      <c r="F194" s="304">
        <f t="shared" ca="1" si="68"/>
        <v>9.8948668153928789</v>
      </c>
      <c r="G194" s="306">
        <f t="shared" ca="1" si="69"/>
        <v>22.117337944289506</v>
      </c>
      <c r="H194" s="307">
        <f t="shared" ca="1" si="70"/>
        <v>3.473183605444409</v>
      </c>
      <c r="I194" s="304">
        <f t="shared" ca="1" si="71"/>
        <v>22.388381855306921</v>
      </c>
      <c r="J194" s="306">
        <f t="shared" ca="1" si="72"/>
        <v>405.66427904515854</v>
      </c>
      <c r="K194" s="307">
        <f t="shared" ca="1" si="73"/>
        <v>1211.4879386756502</v>
      </c>
      <c r="L194" s="304">
        <f t="shared" ca="1" si="58"/>
        <v>1277.6018678953958</v>
      </c>
      <c r="M194" s="306">
        <f t="shared" ca="1" si="74"/>
        <v>0.15576238758762148</v>
      </c>
      <c r="N194" s="304">
        <f t="shared" ca="1" si="75"/>
        <v>8.9245274156516317</v>
      </c>
      <c r="P194" s="310">
        <f t="shared" ca="1" si="76"/>
        <v>23</v>
      </c>
      <c r="Q194" s="304">
        <f t="shared" ca="1" si="77"/>
        <v>0</v>
      </c>
      <c r="R194" s="306">
        <f t="shared" ca="1" si="78"/>
        <v>0</v>
      </c>
      <c r="S194" s="307">
        <f t="shared" ca="1" si="79"/>
        <v>2.8949999999999996</v>
      </c>
      <c r="T194" s="304">
        <f t="shared" ca="1" si="59"/>
        <v>28.399949999999997</v>
      </c>
      <c r="U194" s="311">
        <f t="shared" ca="1" si="60"/>
        <v>0</v>
      </c>
      <c r="V194" s="306">
        <f t="shared" ca="1" si="61"/>
        <v>1.0850689655371408</v>
      </c>
      <c r="W194" s="304">
        <f t="shared" ca="1" si="62"/>
        <v>1.113718984887629</v>
      </c>
      <c r="Y194" s="314" t="str">
        <f t="shared" ca="1" si="80"/>
        <v/>
      </c>
      <c r="Z194" s="315" t="str">
        <f t="shared" ca="1" si="81"/>
        <v/>
      </c>
      <c r="AA194" s="316" t="str">
        <f t="shared" ca="1" si="82"/>
        <v/>
      </c>
      <c r="AC194" s="310" t="e">
        <f t="shared" ca="1" si="83"/>
        <v>#N/A</v>
      </c>
      <c r="AD194" s="323" t="e">
        <f t="shared" ca="1" si="84"/>
        <v>#N/A</v>
      </c>
      <c r="AE194" s="324">
        <f t="shared" ca="1" si="63"/>
        <v>1211.4879386756502</v>
      </c>
      <c r="AG194" s="306">
        <f t="shared" ca="1" si="85"/>
        <v>-2.3287871718783517</v>
      </c>
      <c r="AH194" s="304">
        <f t="shared" ca="1" si="86"/>
        <v>-0.3920475410704421</v>
      </c>
    </row>
    <row r="195" spans="1:34" x14ac:dyDescent="0.2">
      <c r="A195" s="347">
        <f t="shared" ca="1" si="64"/>
        <v>0.1</v>
      </c>
      <c r="B195" s="304">
        <f t="shared" ca="1" si="65"/>
        <v>13.299999999999947</v>
      </c>
      <c r="D195" s="306">
        <f t="shared" ca="1" si="66"/>
        <v>-0.38004690757497211</v>
      </c>
      <c r="E195" s="307">
        <f t="shared" ca="1" si="67"/>
        <v>-9.8696804503333126</v>
      </c>
      <c r="F195" s="304">
        <f t="shared" ca="1" si="68"/>
        <v>9.8769948791952338</v>
      </c>
      <c r="G195" s="306">
        <f t="shared" ca="1" si="69"/>
        <v>22.07933325353201</v>
      </c>
      <c r="H195" s="307">
        <f t="shared" ca="1" si="70"/>
        <v>2.4862155604110776</v>
      </c>
      <c r="I195" s="304">
        <f t="shared" ca="1" si="71"/>
        <v>22.218870914908223</v>
      </c>
      <c r="J195" s="306">
        <f t="shared" ca="1" si="72"/>
        <v>407.87411260504962</v>
      </c>
      <c r="K195" s="307">
        <f t="shared" ca="1" si="73"/>
        <v>1211.7859086339429</v>
      </c>
      <c r="L195" s="304">
        <f t="shared" ca="1" si="58"/>
        <v>1278.5876505336455</v>
      </c>
      <c r="M195" s="306">
        <f t="shared" ca="1" si="74"/>
        <v>0.1121314073497696</v>
      </c>
      <c r="N195" s="304">
        <f t="shared" ca="1" si="75"/>
        <v>6.4246563920040183</v>
      </c>
      <c r="P195" s="310">
        <f t="shared" ca="1" si="76"/>
        <v>23</v>
      </c>
      <c r="Q195" s="304">
        <f t="shared" ca="1" si="77"/>
        <v>0</v>
      </c>
      <c r="R195" s="306">
        <f t="shared" ca="1" si="78"/>
        <v>0</v>
      </c>
      <c r="S195" s="307">
        <f t="shared" ca="1" si="79"/>
        <v>2.8949999999999996</v>
      </c>
      <c r="T195" s="304">
        <f t="shared" ca="1" si="59"/>
        <v>28.399949999999997</v>
      </c>
      <c r="U195" s="311">
        <f t="shared" ca="1" si="60"/>
        <v>0</v>
      </c>
      <c r="V195" s="306">
        <f t="shared" ca="1" si="61"/>
        <v>1.0850365151269645</v>
      </c>
      <c r="W195" s="304">
        <f t="shared" ca="1" si="62"/>
        <v>1.0968852462591989</v>
      </c>
      <c r="Y195" s="314" t="str">
        <f t="shared" ca="1" si="80"/>
        <v/>
      </c>
      <c r="Z195" s="315" t="str">
        <f t="shared" ca="1" si="81"/>
        <v/>
      </c>
      <c r="AA195" s="316" t="str">
        <f t="shared" ca="1" si="82"/>
        <v/>
      </c>
      <c r="AC195" s="310" t="e">
        <f t="shared" ca="1" si="83"/>
        <v>#N/A</v>
      </c>
      <c r="AD195" s="323" t="e">
        <f t="shared" ca="1" si="84"/>
        <v>#N/A</v>
      </c>
      <c r="AE195" s="324">
        <f t="shared" ca="1" si="63"/>
        <v>1211.7859086339429</v>
      </c>
      <c r="AG195" s="306">
        <f t="shared" ca="1" si="85"/>
        <v>-1.9065620059751076</v>
      </c>
      <c r="AH195" s="304">
        <f t="shared" ca="1" si="86"/>
        <v>-0.38470431256912924</v>
      </c>
    </row>
    <row r="196" spans="1:34" x14ac:dyDescent="0.2">
      <c r="A196" s="347">
        <f t="shared" ca="1" si="64"/>
        <v>0.1</v>
      </c>
      <c r="B196" s="304">
        <f t="shared" ca="1" si="65"/>
        <v>13.399999999999947</v>
      </c>
      <c r="D196" s="306">
        <f t="shared" ca="1" si="66"/>
        <v>-0.37651006953558247</v>
      </c>
      <c r="E196" s="307">
        <f t="shared" ca="1" si="67"/>
        <v>-9.8523964429895585</v>
      </c>
      <c r="F196" s="304">
        <f t="shared" ca="1" si="68"/>
        <v>9.8595879986080046</v>
      </c>
      <c r="G196" s="306">
        <f t="shared" ca="1" si="69"/>
        <v>22.04168224657845</v>
      </c>
      <c r="H196" s="307">
        <f t="shared" ca="1" si="70"/>
        <v>1.5009759161121217</v>
      </c>
      <c r="I196" s="304">
        <f t="shared" ca="1" si="71"/>
        <v>22.092729232937252</v>
      </c>
      <c r="J196" s="306">
        <f t="shared" ca="1" si="72"/>
        <v>410.08016338005513</v>
      </c>
      <c r="K196" s="307">
        <f t="shared" ca="1" si="73"/>
        <v>1211.985268207769</v>
      </c>
      <c r="L196" s="304">
        <f t="shared" ref="L196:L259" ca="1" si="87">SQRT(pos_x^2+pos_z^2)</f>
        <v>1279.481938422919</v>
      </c>
      <c r="M196" s="306">
        <f t="shared" ca="1" si="74"/>
        <v>6.7992189226742536E-2</v>
      </c>
      <c r="N196" s="304">
        <f t="shared" ca="1" si="75"/>
        <v>3.8956654825472117</v>
      </c>
      <c r="P196" s="310">
        <f t="shared" ca="1" si="76"/>
        <v>23</v>
      </c>
      <c r="Q196" s="304">
        <f t="shared" ca="1" si="77"/>
        <v>0</v>
      </c>
      <c r="R196" s="306">
        <f t="shared" ca="1" si="78"/>
        <v>0</v>
      </c>
      <c r="S196" s="307">
        <f t="shared" ca="1" si="79"/>
        <v>2.8949999999999996</v>
      </c>
      <c r="T196" s="304">
        <f t="shared" ref="T196:T259" ca="1" si="88">m*g</f>
        <v>28.399949999999997</v>
      </c>
      <c r="U196" s="311">
        <f t="shared" ref="U196:U259" ca="1" si="89">IF(pos_xz&lt;L_rampe,Poids*COS(Beta),0)</f>
        <v>0</v>
      </c>
      <c r="V196" s="306">
        <f t="shared" ref="V196:V259" ca="1" si="90">Rho_moyen*(20000-Alt_rampe-pos_z)/(20000+Alt_rampe+pos_z)</f>
        <v>1.0850148043870522</v>
      </c>
      <c r="W196" s="304">
        <f t="shared" ref="W196:W259" ca="1" si="91">1/2*Rho*Sref*Cx*vit_xz^2</f>
        <v>1.0844443568545736</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1211.985268207769</v>
      </c>
      <c r="AG196" s="306">
        <f t="shared" ca="1" si="85"/>
        <v>-1.4765949524677522</v>
      </c>
      <c r="AH196" s="304">
        <f t="shared" ca="1" si="86"/>
        <v>-0.37888954965775445</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-0.37372665387942011</v>
      </c>
      <c r="E197" s="307">
        <f t="shared" ref="E197:E260" ca="1" si="96">IF(AND(L196&lt;L_rampe,Poussee&lt;Poids*SIN(M196)),0,(-W196+Poussee)/m*SIN(M196)+U196/m*COS(M196)-Poids/m)</f>
        <v>-9.8354497229570246</v>
      </c>
      <c r="F197" s="304">
        <f t="shared" ref="F197:F260" ca="1" si="97">SQRT(acc_x^2+acc_z^2)</f>
        <v>9.8425475800036306</v>
      </c>
      <c r="G197" s="306">
        <f t="shared" ref="G197:G260" ca="1" si="98">G196+acc_x*pas</f>
        <v>22.004309581190508</v>
      </c>
      <c r="H197" s="307">
        <f t="shared" ref="H197:H260" ca="1" si="99">H196+acc_z*pas</f>
        <v>0.51743094381641919</v>
      </c>
      <c r="I197" s="304">
        <f t="shared" ref="I197:I260" ca="1" si="100">SQRT(vit_x^2+vit_z^2)</f>
        <v>22.010392430088363</v>
      </c>
      <c r="J197" s="306">
        <f t="shared" ref="J197:J260" ca="1" si="101">J196+0.5*(vit_x+G196)*pas*(K196&gt;=0)</f>
        <v>412.28246297144358</v>
      </c>
      <c r="K197" s="307">
        <f t="shared" ref="K197:K260" ca="1" si="102">K196+0.5*(vit_z+H196)*pas</f>
        <v>1212.0861885507654</v>
      </c>
      <c r="L197" s="304">
        <f t="shared" ca="1" si="87"/>
        <v>1280.2850298856586</v>
      </c>
      <c r="M197" s="306">
        <f t="shared" ref="M197:M260" ca="1" si="103">IF(AND(L196&gt;L_rampe,G197&gt;0),ATAN2(G197,H197),$M$4)</f>
        <v>2.3510649204187023E-2</v>
      </c>
      <c r="N197" s="304">
        <f t="shared" ref="N197:N260" ca="1" si="104">DEGREES(Beta)</f>
        <v>1.347060973012524</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2.8949999999999996</v>
      </c>
      <c r="T197" s="304">
        <f t="shared" ca="1" si="88"/>
        <v>28.399949999999997</v>
      </c>
      <c r="U197" s="311">
        <f t="shared" ca="1" si="89"/>
        <v>0</v>
      </c>
      <c r="V197" s="306">
        <f t="shared" ca="1" si="90"/>
        <v>1.0850038140731191</v>
      </c>
      <c r="W197" s="304">
        <f t="shared" ca="1" si="91"/>
        <v>1.0763653430716908</v>
      </c>
      <c r="Y197" s="314" t="str">
        <f t="shared" ref="Y197:Y260" ca="1" si="109">IF(AND(pos_z&lt;=0,K196&gt;0),"Impact balistique","") &amp; IF(AND(H198&lt;0,vit_z&gt;=0),"Apogée","") &amp; IF(AND(Poussee=0,Q196&gt;0),"Fin de propulsion","") &amp; IF(AND(L198&gt;L_rampe,pos_xz&lt;=L_rampe),"Sortie de rampe","")</f>
        <v>Apogée</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1212.0861885507654</v>
      </c>
      <c r="AG197" s="306">
        <f t="shared" ref="AG197:AG260" ca="1" si="114">IF(AND(L196&lt;L_rampe,Poussee&lt;Poids*SIN(M196)),0,(-W196+Poussee)/m-Poids*SIN(M196)/m)</f>
        <v>-1.0410817544392361</v>
      </c>
      <c r="AH197" s="304">
        <f t="shared" ref="AH197:AH260" ca="1" si="115">IF(AND(L196&lt;L_rampe,Poussee&lt;Poids*SIN(M196)), g*SIN(M196), (-W196+Poussee)/m)</f>
        <v>-0.37459217853353155</v>
      </c>
    </row>
    <row r="198" spans="1:34" x14ac:dyDescent="0.2">
      <c r="A198" s="347">
        <f t="shared" ca="1" si="93"/>
        <v>0.1</v>
      </c>
      <c r="B198" s="304">
        <f t="shared" ca="1" si="94"/>
        <v>13.599999999999946</v>
      </c>
      <c r="D198" s="306">
        <f t="shared" ca="1" si="95"/>
        <v>-0.37169874817463516</v>
      </c>
      <c r="E198" s="307">
        <f t="shared" ca="1" si="96"/>
        <v>-9.8187404893743082</v>
      </c>
      <c r="F198" s="304">
        <f t="shared" ca="1" si="97"/>
        <v>9.8257734940854924</v>
      </c>
      <c r="G198" s="306">
        <f t="shared" ca="1" si="98"/>
        <v>21.967139706373043</v>
      </c>
      <c r="H198" s="307">
        <f t="shared" ca="1" si="99"/>
        <v>-0.46444310512101172</v>
      </c>
      <c r="I198" s="304">
        <f t="shared" ca="1" si="100"/>
        <v>21.972048932159367</v>
      </c>
      <c r="J198" s="306">
        <f t="shared" ca="1" si="101"/>
        <v>414.48103543582175</v>
      </c>
      <c r="K198" s="307">
        <f t="shared" ca="1" si="102"/>
        <v>1212.0888379427001</v>
      </c>
      <c r="L198" s="304">
        <f t="shared" ca="1" si="87"/>
        <v>1280.9972208405591</v>
      </c>
      <c r="M198" s="306">
        <f t="shared" ca="1" si="103"/>
        <v>-2.1139480432521823E-2</v>
      </c>
      <c r="N198" s="304">
        <f t="shared" ca="1" si="104"/>
        <v>-1.2112030098828885</v>
      </c>
      <c r="P198" s="310">
        <f t="shared" ca="1" si="105"/>
        <v>23</v>
      </c>
      <c r="Q198" s="304">
        <f t="shared" ca="1" si="106"/>
        <v>0</v>
      </c>
      <c r="R198" s="306">
        <f t="shared" ca="1" si="107"/>
        <v>0</v>
      </c>
      <c r="S198" s="307">
        <f t="shared" ca="1" si="108"/>
        <v>2.8949999999999996</v>
      </c>
      <c r="T198" s="304">
        <f t="shared" ca="1" si="88"/>
        <v>28.399949999999997</v>
      </c>
      <c r="U198" s="311">
        <f t="shared" ca="1" si="89"/>
        <v>0</v>
      </c>
      <c r="V198" s="306">
        <f t="shared" ca="1" si="90"/>
        <v>1.0850035255534207</v>
      </c>
      <c r="W198" s="304">
        <f t="shared" ca="1" si="91"/>
        <v>1.0726181311559637</v>
      </c>
      <c r="Y198" s="314" t="str">
        <f t="shared" ca="1" si="109"/>
        <v/>
      </c>
      <c r="Z198" s="315" t="str">
        <f t="shared" ca="1" si="110"/>
        <v/>
      </c>
      <c r="AA198" s="316" t="str">
        <f t="shared" ca="1" si="111"/>
        <v/>
      </c>
      <c r="AC198" s="310" t="e">
        <f t="shared" ca="1" si="112"/>
        <v>#N/A</v>
      </c>
      <c r="AD198" s="323" t="e">
        <f t="shared" ca="1" si="113"/>
        <v>#N/A</v>
      </c>
      <c r="AE198" s="324">
        <f t="shared" ca="1" si="92"/>
        <v>1212.0888379427001</v>
      </c>
      <c r="AG198" s="306">
        <f t="shared" ca="1" si="114"/>
        <v>-0.60241972179265901</v>
      </c>
      <c r="AH198" s="304">
        <f t="shared" ca="1" si="115"/>
        <v>-0.37180150019747532</v>
      </c>
    </row>
    <row r="199" spans="1:34" x14ac:dyDescent="0.2">
      <c r="A199" s="347">
        <f t="shared" ca="1" si="93"/>
        <v>0.1</v>
      </c>
      <c r="B199" s="304">
        <f t="shared" ca="1" si="94"/>
        <v>13.699999999999946</v>
      </c>
      <c r="D199" s="306">
        <f t="shared" ca="1" si="95"/>
        <v>-0.370424343887783</v>
      </c>
      <c r="E199" s="307">
        <f t="shared" ca="1" si="96"/>
        <v>-9.8021682551853697</v>
      </c>
      <c r="F199" s="304">
        <f t="shared" ca="1" si="97"/>
        <v>9.8091649337498907</v>
      </c>
      <c r="G199" s="306">
        <f t="shared" ca="1" si="98"/>
        <v>21.930097271984266</v>
      </c>
      <c r="H199" s="307">
        <f t="shared" ca="1" si="99"/>
        <v>-1.4446599306395487</v>
      </c>
      <c r="I199" s="304">
        <f t="shared" ca="1" si="100"/>
        <v>21.977629732841692</v>
      </c>
      <c r="J199" s="306">
        <f t="shared" ca="1" si="101"/>
        <v>416.67589728473962</v>
      </c>
      <c r="K199" s="307">
        <f t="shared" ca="1" si="102"/>
        <v>1211.9933827909122</v>
      </c>
      <c r="L199" s="304">
        <f t="shared" ca="1" si="87"/>
        <v>1281.618805771436</v>
      </c>
      <c r="M199" s="306">
        <f t="shared" ca="1" si="103"/>
        <v>-6.5780629529423373E-2</v>
      </c>
      <c r="N199" s="304">
        <f t="shared" ca="1" si="104"/>
        <v>-3.7689524457495938</v>
      </c>
      <c r="P199" s="310">
        <f t="shared" ca="1" si="105"/>
        <v>23</v>
      </c>
      <c r="Q199" s="304">
        <f t="shared" ca="1" si="106"/>
        <v>0</v>
      </c>
      <c r="R199" s="306">
        <f t="shared" ca="1" si="107"/>
        <v>0</v>
      </c>
      <c r="S199" s="307">
        <f t="shared" ca="1" si="108"/>
        <v>2.8949999999999996</v>
      </c>
      <c r="T199" s="304">
        <f t="shared" ca="1" si="88"/>
        <v>28.399949999999997</v>
      </c>
      <c r="U199" s="311">
        <f t="shared" ca="1" si="89"/>
        <v>0</v>
      </c>
      <c r="V199" s="306">
        <f t="shared" ca="1" si="90"/>
        <v>1.0850139206979592</v>
      </c>
      <c r="W199" s="304">
        <f t="shared" ca="1" si="91"/>
        <v>1.0731733623306545</v>
      </c>
      <c r="Y199" s="314" t="str">
        <f t="shared" ca="1" si="109"/>
        <v/>
      </c>
      <c r="Z199" s="315" t="str">
        <f t="shared" ca="1" si="110"/>
        <v/>
      </c>
      <c r="AA199" s="316" t="str">
        <f t="shared" ca="1" si="111"/>
        <v/>
      </c>
      <c r="AC199" s="310" t="e">
        <f t="shared" ca="1" si="112"/>
        <v>#N/A</v>
      </c>
      <c r="AD199" s="323" t="e">
        <f t="shared" ca="1" si="113"/>
        <v>#N/A</v>
      </c>
      <c r="AE199" s="324">
        <f t="shared" ca="1" si="92"/>
        <v>1211.9933827909122</v>
      </c>
      <c r="AG199" s="306">
        <f t="shared" ca="1" si="114"/>
        <v>-0.16314426854479563</v>
      </c>
      <c r="AH199" s="304">
        <f t="shared" ca="1" si="115"/>
        <v>-0.37050712647874401</v>
      </c>
    </row>
    <row r="200" spans="1:34" x14ac:dyDescent="0.2">
      <c r="A200" s="347">
        <f t="shared" ca="1" si="93"/>
        <v>0.1</v>
      </c>
      <c r="B200" s="304">
        <f t="shared" ca="1" si="94"/>
        <v>13.799999999999946</v>
      </c>
      <c r="D200" s="306">
        <f t="shared" ca="1" si="95"/>
        <v>-0.36989718132430666</v>
      </c>
      <c r="E200" s="307">
        <f t="shared" ca="1" si="96"/>
        <v>-9.7856327740051388</v>
      </c>
      <c r="F200" s="304">
        <f t="shared" ca="1" si="97"/>
        <v>9.7926213401946249</v>
      </c>
      <c r="G200" s="306">
        <f t="shared" ca="1" si="98"/>
        <v>21.893107553851834</v>
      </c>
      <c r="H200" s="307">
        <f t="shared" ca="1" si="99"/>
        <v>-2.4232232080400626</v>
      </c>
      <c r="I200" s="304">
        <f t="shared" ca="1" si="100"/>
        <v>22.026805693983597</v>
      </c>
      <c r="J200" s="306">
        <f t="shared" ca="1" si="101"/>
        <v>418.86705752603143</v>
      </c>
      <c r="K200" s="307">
        <f t="shared" ca="1" si="102"/>
        <v>1211.7999886339783</v>
      </c>
      <c r="L200" s="304">
        <f t="shared" ca="1" si="87"/>
        <v>1282.150078709129</v>
      </c>
      <c r="M200" s="306">
        <f t="shared" ca="1" si="103"/>
        <v>-0.11023559190353509</v>
      </c>
      <c r="N200" s="304">
        <f t="shared" ca="1" si="104"/>
        <v>-6.316034168199069</v>
      </c>
      <c r="P200" s="310">
        <f t="shared" ca="1" si="105"/>
        <v>23</v>
      </c>
      <c r="Q200" s="304">
        <f t="shared" ca="1" si="106"/>
        <v>0</v>
      </c>
      <c r="R200" s="306">
        <f t="shared" ca="1" si="107"/>
        <v>0</v>
      </c>
      <c r="S200" s="307">
        <f t="shared" ca="1" si="108"/>
        <v>2.8949999999999996</v>
      </c>
      <c r="T200" s="304">
        <f t="shared" ca="1" si="88"/>
        <v>28.399949999999997</v>
      </c>
      <c r="U200" s="311">
        <f t="shared" ca="1" si="89"/>
        <v>0</v>
      </c>
      <c r="V200" s="306">
        <f t="shared" ca="1" si="90"/>
        <v>1.0850349817675025</v>
      </c>
      <c r="W200" s="304">
        <f t="shared" ca="1" si="91"/>
        <v>1.0780022097383539</v>
      </c>
      <c r="Y200" s="314" t="str">
        <f t="shared" ca="1" si="109"/>
        <v/>
      </c>
      <c r="Z200" s="315" t="str">
        <f t="shared" ca="1" si="110"/>
        <v/>
      </c>
      <c r="AA200" s="316" t="str">
        <f t="shared" ca="1" si="111"/>
        <v/>
      </c>
      <c r="AC200" s="310" t="e">
        <f t="shared" ca="1" si="112"/>
        <v>#N/A</v>
      </c>
      <c r="AD200" s="323" t="e">
        <f t="shared" ca="1" si="113"/>
        <v>#N/A</v>
      </c>
      <c r="AE200" s="324">
        <f t="shared" ca="1" si="92"/>
        <v>1211.7999886339783</v>
      </c>
      <c r="AG200" s="306">
        <f t="shared" ca="1" si="114"/>
        <v>0.27414377577215099</v>
      </c>
      <c r="AH200" s="304">
        <f t="shared" ca="1" si="115"/>
        <v>-0.37069891617639195</v>
      </c>
    </row>
    <row r="201" spans="1:34" x14ac:dyDescent="0.2">
      <c r="A201" s="347">
        <f t="shared" ca="1" si="93"/>
        <v>0.1</v>
      </c>
      <c r="B201" s="304">
        <f t="shared" ca="1" si="94"/>
        <v>13.899999999999945</v>
      </c>
      <c r="D201" s="306">
        <f t="shared" ca="1" si="95"/>
        <v>-0.37010672193584349</v>
      </c>
      <c r="E201" s="307">
        <f t="shared" ca="1" si="96"/>
        <v>-9.7690349978485003</v>
      </c>
      <c r="F201" s="304">
        <f t="shared" ca="1" si="97"/>
        <v>9.7760433599084937</v>
      </c>
      <c r="G201" s="306">
        <f t="shared" ca="1" si="98"/>
        <v>21.856096881658249</v>
      </c>
      <c r="H201" s="307">
        <f t="shared" ca="1" si="99"/>
        <v>-3.4001267078249127</v>
      </c>
      <c r="I201" s="304">
        <f t="shared" ca="1" si="100"/>
        <v>22.11899257492745</v>
      </c>
      <c r="J201" s="306">
        <f t="shared" ca="1" si="101"/>
        <v>421.05451774780693</v>
      </c>
      <c r="K201" s="307">
        <f t="shared" ca="1" si="102"/>
        <v>1211.5088211381851</v>
      </c>
      <c r="L201" s="304">
        <f t="shared" ca="1" si="87"/>
        <v>1282.5913342181418</v>
      </c>
      <c r="M201" s="306">
        <f t="shared" ca="1" si="103"/>
        <v>-0.1543317048987187</v>
      </c>
      <c r="N201" s="304">
        <f t="shared" ca="1" si="104"/>
        <v>-8.8425553357550744</v>
      </c>
      <c r="P201" s="310">
        <f t="shared" ca="1" si="105"/>
        <v>23</v>
      </c>
      <c r="Q201" s="304">
        <f t="shared" ca="1" si="106"/>
        <v>0</v>
      </c>
      <c r="R201" s="306">
        <f t="shared" ca="1" si="107"/>
        <v>0</v>
      </c>
      <c r="S201" s="307">
        <f t="shared" ca="1" si="108"/>
        <v>2.8949999999999996</v>
      </c>
      <c r="T201" s="304">
        <f t="shared" ca="1" si="88"/>
        <v>28.399949999999997</v>
      </c>
      <c r="U201" s="311">
        <f t="shared" ca="1" si="89"/>
        <v>0</v>
      </c>
      <c r="V201" s="306">
        <f t="shared" ca="1" si="90"/>
        <v>1.0850666913034206</v>
      </c>
      <c r="W201" s="304">
        <f t="shared" ca="1" si="91"/>
        <v>1.0870761987467374</v>
      </c>
      <c r="Y201" s="314" t="str">
        <f t="shared" ca="1" si="109"/>
        <v/>
      </c>
      <c r="Z201" s="315" t="str">
        <f t="shared" ca="1" si="110"/>
        <v/>
      </c>
      <c r="AA201" s="316" t="str">
        <f t="shared" ca="1" si="111"/>
        <v/>
      </c>
      <c r="AC201" s="310" t="e">
        <f t="shared" ca="1" si="112"/>
        <v>#N/A</v>
      </c>
      <c r="AD201" s="323" t="e">
        <f t="shared" ca="1" si="113"/>
        <v>#N/A</v>
      </c>
      <c r="AE201" s="324">
        <f t="shared" ca="1" si="92"/>
        <v>1211.5088211381851</v>
      </c>
      <c r="AG201" s="306">
        <f t="shared" ca="1" si="114"/>
        <v>0.70685537764787476</v>
      </c>
      <c r="AH201" s="304">
        <f t="shared" ca="1" si="115"/>
        <v>-0.37236691182671988</v>
      </c>
    </row>
    <row r="202" spans="1:34" x14ac:dyDescent="0.2">
      <c r="A202" s="347">
        <f t="shared" ca="1" si="93"/>
        <v>0.1</v>
      </c>
      <c r="B202" s="304">
        <f t="shared" ca="1" si="94"/>
        <v>13.999999999999945</v>
      </c>
      <c r="D202" s="306">
        <f t="shared" ca="1" si="95"/>
        <v>-0.37103825028768056</v>
      </c>
      <c r="E202" s="307">
        <f t="shared" ca="1" si="96"/>
        <v>-9.7522780256118615</v>
      </c>
      <c r="F202" s="304">
        <f t="shared" ca="1" si="97"/>
        <v>9.75933379242705</v>
      </c>
      <c r="G202" s="306">
        <f t="shared" ca="1" si="98"/>
        <v>21.818993056629481</v>
      </c>
      <c r="H202" s="307">
        <f t="shared" ca="1" si="99"/>
        <v>-4.3753545103860993</v>
      </c>
      <c r="I202" s="304">
        <f t="shared" ca="1" si="100"/>
        <v>22.253363455819471</v>
      </c>
      <c r="J202" s="306">
        <f t="shared" ca="1" si="101"/>
        <v>423.23827224472132</v>
      </c>
      <c r="K202" s="307">
        <f t="shared" ca="1" si="102"/>
        <v>1211.1200470772746</v>
      </c>
      <c r="L202" s="304">
        <f t="shared" ca="1" si="87"/>
        <v>1282.9428683792419</v>
      </c>
      <c r="M202" s="306">
        <f t="shared" ca="1" si="103"/>
        <v>-0.19790476340559737</v>
      </c>
      <c r="N202" s="304">
        <f t="shared" ca="1" si="104"/>
        <v>-11.33910768867583</v>
      </c>
      <c r="P202" s="310">
        <f t="shared" ca="1" si="105"/>
        <v>23</v>
      </c>
      <c r="Q202" s="304">
        <f t="shared" ca="1" si="106"/>
        <v>0</v>
      </c>
      <c r="R202" s="306">
        <f t="shared" ca="1" si="107"/>
        <v>0</v>
      </c>
      <c r="S202" s="307">
        <f t="shared" ca="1" si="108"/>
        <v>2.8949999999999996</v>
      </c>
      <c r="T202" s="304">
        <f t="shared" ca="1" si="88"/>
        <v>28.399949999999997</v>
      </c>
      <c r="U202" s="311">
        <f t="shared" ca="1" si="89"/>
        <v>0</v>
      </c>
      <c r="V202" s="306">
        <f t="shared" ca="1" si="90"/>
        <v>1.0851090320193542</v>
      </c>
      <c r="W202" s="304">
        <f t="shared" ca="1" si="91"/>
        <v>1.1003670321854349</v>
      </c>
      <c r="Y202" s="314" t="str">
        <f t="shared" ca="1" si="109"/>
        <v/>
      </c>
      <c r="Z202" s="315" t="str">
        <f t="shared" ca="1" si="110"/>
        <v>Para</v>
      </c>
      <c r="AA202" s="316" t="str">
        <f t="shared" ca="1" si="111"/>
        <v/>
      </c>
      <c r="AC202" s="310">
        <f t="shared" ca="1" si="112"/>
        <v>13.999999999999945</v>
      </c>
      <c r="AD202" s="323">
        <f t="shared" ca="1" si="113"/>
        <v>423.23827224472132</v>
      </c>
      <c r="AE202" s="324">
        <f t="shared" ca="1" si="92"/>
        <v>1211.1200470772746</v>
      </c>
      <c r="AG202" s="306">
        <f t="shared" ca="1" si="114"/>
        <v>1.1324897798610771</v>
      </c>
      <c r="AH202" s="304">
        <f t="shared" ca="1" si="115"/>
        <v>-0.37550127763272456</v>
      </c>
    </row>
    <row r="203" spans="1:34" x14ac:dyDescent="0.2">
      <c r="A203" s="347">
        <f t="shared" ca="1" si="93"/>
        <v>0.1</v>
      </c>
      <c r="B203" s="304">
        <f t="shared" ca="1" si="94"/>
        <v>14.099999999999945</v>
      </c>
      <c r="D203" s="306">
        <f t="shared" ca="1" si="95"/>
        <v>-0.37267309915636915</v>
      </c>
      <c r="E203" s="307">
        <f t="shared" ca="1" si="96"/>
        <v>-9.7352680029247303</v>
      </c>
      <c r="F203" s="304">
        <f t="shared" ca="1" si="97"/>
        <v>9.7423984894688473</v>
      </c>
      <c r="G203" s="306">
        <f t="shared" ca="1" si="98"/>
        <v>21.781725746713843</v>
      </c>
      <c r="H203" s="307">
        <f t="shared" ca="1" si="99"/>
        <v>-5.3488813106785722</v>
      </c>
      <c r="I203" s="304">
        <f t="shared" ca="1" si="100"/>
        <v>22.42886773291918</v>
      </c>
      <c r="J203" s="306">
        <f t="shared" ca="1" si="101"/>
        <v>425.41830818488847</v>
      </c>
      <c r="K203" s="307">
        <f t="shared" ca="1" si="102"/>
        <v>1210.6338352862215</v>
      </c>
      <c r="L203" s="304">
        <f t="shared" ca="1" si="87"/>
        <v>1283.2049797591649</v>
      </c>
      <c r="M203" s="306">
        <f t="shared" ca="1" si="103"/>
        <v>-0.24080245351994081</v>
      </c>
      <c r="N203" s="304">
        <f t="shared" ca="1" si="104"/>
        <v>-13.796964283087783</v>
      </c>
      <c r="P203" s="310">
        <f t="shared" ca="1" si="105"/>
        <v>23</v>
      </c>
      <c r="Q203" s="304">
        <f t="shared" ca="1" si="106"/>
        <v>0</v>
      </c>
      <c r="R203" s="306">
        <f t="shared" ca="1" si="107"/>
        <v>0</v>
      </c>
      <c r="S203" s="307">
        <f t="shared" ca="1" si="108"/>
        <v>2.8949999999999996</v>
      </c>
      <c r="T203" s="304">
        <f t="shared" ca="1" si="88"/>
        <v>28.399949999999997</v>
      </c>
      <c r="U203" s="311">
        <f t="shared" ca="1" si="89"/>
        <v>0</v>
      </c>
      <c r="V203" s="306">
        <f t="shared" ca="1" si="90"/>
        <v>1.085161986695707</v>
      </c>
      <c r="W203" s="304">
        <f t="shared" ca="1" si="91"/>
        <v>1.1178464220252189</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1.5487050787604035</v>
      </c>
      <c r="AH203" s="304">
        <f t="shared" ca="1" si="115"/>
        <v>-0.38009223909686873</v>
      </c>
    </row>
    <row r="204" spans="1:34" x14ac:dyDescent="0.2">
      <c r="A204" s="347">
        <f t="shared" ca="1" si="93"/>
        <v>0.1</v>
      </c>
      <c r="B204" s="304">
        <f t="shared" ca="1" si="94"/>
        <v>14.199999999999944</v>
      </c>
      <c r="D204" s="306">
        <f t="shared" ca="1" si="95"/>
        <v>-0.3749889831552089</v>
      </c>
      <c r="E204" s="307">
        <f t="shared" ca="1" si="96"/>
        <v>-9.717914938098426</v>
      </c>
      <c r="F204" s="304">
        <f t="shared" ca="1" si="97"/>
        <v>9.7251471701771344</v>
      </c>
      <c r="G204" s="306">
        <f t="shared" ca="1" si="98"/>
        <v>21.74422684839832</v>
      </c>
      <c r="H204" s="307">
        <f t="shared" ca="1" si="99"/>
        <v>-6.3206728044884146</v>
      </c>
      <c r="I204" s="304">
        <f t="shared" ca="1" si="100"/>
        <v>22.644255473210105</v>
      </c>
      <c r="J204" s="306">
        <f t="shared" ca="1" si="101"/>
        <v>427.59460581464407</v>
      </c>
      <c r="K204" s="307">
        <f t="shared" ca="1" si="102"/>
        <v>1210.0503575804632</v>
      </c>
      <c r="L204" s="304">
        <f t="shared" ca="1" si="87"/>
        <v>1283.3779703588448</v>
      </c>
      <c r="M204" s="306">
        <f t="shared" ca="1" si="103"/>
        <v>-0.28288714063598369</v>
      </c>
      <c r="N204" s="304">
        <f t="shared" ca="1" si="104"/>
        <v>-16.208239236965632</v>
      </c>
      <c r="P204" s="310">
        <f t="shared" ca="1" si="105"/>
        <v>23</v>
      </c>
      <c r="Q204" s="304">
        <f t="shared" ca="1" si="106"/>
        <v>0</v>
      </c>
      <c r="R204" s="306">
        <f t="shared" ca="1" si="107"/>
        <v>0</v>
      </c>
      <c r="S204" s="307">
        <f t="shared" ca="1" si="108"/>
        <v>2.8949999999999996</v>
      </c>
      <c r="T204" s="304">
        <f t="shared" ca="1" si="88"/>
        <v>28.399949999999997</v>
      </c>
      <c r="U204" s="311">
        <f t="shared" ca="1" si="89"/>
        <v>0</v>
      </c>
      <c r="V204" s="306">
        <f t="shared" ca="1" si="90"/>
        <v>1.0852255380778681</v>
      </c>
      <c r="W204" s="304">
        <f t="shared" ca="1" si="91"/>
        <v>1.1394859288907737</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1.953378428360399</v>
      </c>
      <c r="AH204" s="304">
        <f t="shared" ca="1" si="115"/>
        <v>-0.38613002487917758</v>
      </c>
    </row>
    <row r="205" spans="1:34" x14ac:dyDescent="0.2">
      <c r="A205" s="347">
        <f t="shared" ca="1" si="93"/>
        <v>0.1</v>
      </c>
      <c r="B205" s="304">
        <f t="shared" ca="1" si="94"/>
        <v>14.299999999999944</v>
      </c>
      <c r="D205" s="306">
        <f t="shared" ca="1" si="95"/>
        <v>-0.37796041989480428</v>
      </c>
      <c r="E205" s="307">
        <f t="shared" ca="1" si="96"/>
        <v>-9.7001334058066053</v>
      </c>
      <c r="F205" s="304">
        <f t="shared" ca="1" si="97"/>
        <v>9.7074941241008386</v>
      </c>
      <c r="G205" s="306">
        <f t="shared" ca="1" si="98"/>
        <v>21.706430806408839</v>
      </c>
      <c r="H205" s="307">
        <f t="shared" ca="1" si="99"/>
        <v>-7.290686145069075</v>
      </c>
      <c r="I205" s="304">
        <f t="shared" ca="1" si="100"/>
        <v>22.898105660060985</v>
      </c>
      <c r="J205" s="306">
        <f t="shared" ca="1" si="101"/>
        <v>429.76713869738444</v>
      </c>
      <c r="K205" s="307">
        <f t="shared" ca="1" si="102"/>
        <v>1209.3697896329854</v>
      </c>
      <c r="L205" s="304">
        <f t="shared" ca="1" si="87"/>
        <v>1283.46214653221</v>
      </c>
      <c r="M205" s="306">
        <f t="shared" ca="1" si="103"/>
        <v>-0.32403790958204637</v>
      </c>
      <c r="N205" s="304">
        <f t="shared" ca="1" si="104"/>
        <v>-18.566004621293036</v>
      </c>
      <c r="P205" s="310">
        <f t="shared" ca="1" si="105"/>
        <v>23</v>
      </c>
      <c r="Q205" s="304">
        <f t="shared" ca="1" si="106"/>
        <v>0</v>
      </c>
      <c r="R205" s="306">
        <f t="shared" ca="1" si="107"/>
        <v>0</v>
      </c>
      <c r="S205" s="307">
        <f t="shared" ca="1" si="108"/>
        <v>2.8949999999999996</v>
      </c>
      <c r="T205" s="304">
        <f t="shared" ca="1" si="88"/>
        <v>28.399949999999997</v>
      </c>
      <c r="U205" s="311">
        <f t="shared" ca="1" si="89"/>
        <v>0</v>
      </c>
      <c r="V205" s="306">
        <f t="shared" ca="1" si="90"/>
        <v>1.0852996687789804</v>
      </c>
      <c r="W205" s="304">
        <f t="shared" ca="1" si="91"/>
        <v>1.1652568106242684</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2.3446525928351178</v>
      </c>
      <c r="AH205" s="304">
        <f t="shared" ca="1" si="115"/>
        <v>-0.39360481136123449</v>
      </c>
    </row>
    <row r="206" spans="1:34" x14ac:dyDescent="0.2">
      <c r="A206" s="347">
        <f t="shared" ca="1" si="93"/>
        <v>0.1</v>
      </c>
      <c r="B206" s="304">
        <f t="shared" ca="1" si="94"/>
        <v>14.399999999999944</v>
      </c>
      <c r="D206" s="306">
        <f t="shared" ca="1" si="95"/>
        <v>-0.38155921360853479</v>
      </c>
      <c r="E206" s="307">
        <f t="shared" ca="1" si="96"/>
        <v>-9.6818431188900096</v>
      </c>
      <c r="F206" s="304">
        <f t="shared" ca="1" si="97"/>
        <v>9.6893587823079077</v>
      </c>
      <c r="G206" s="306">
        <f t="shared" ca="1" si="98"/>
        <v>21.668274885047985</v>
      </c>
      <c r="H206" s="307">
        <f t="shared" ca="1" si="99"/>
        <v>-8.2588704569580766</v>
      </c>
      <c r="I206" s="304">
        <f t="shared" ca="1" si="100"/>
        <v>23.188856757477634</v>
      </c>
      <c r="J206" s="306">
        <f t="shared" ca="1" si="101"/>
        <v>431.93587398195729</v>
      </c>
      <c r="K206" s="307">
        <f t="shared" ca="1" si="102"/>
        <v>1208.5923118028841</v>
      </c>
      <c r="L206" s="304">
        <f t="shared" ca="1" si="87"/>
        <v>1283.4578198684976</v>
      </c>
      <c r="M206" s="306">
        <f t="shared" ca="1" si="103"/>
        <v>-0.36415182101954691</v>
      </c>
      <c r="N206" s="304">
        <f t="shared" ca="1" si="104"/>
        <v>-20.864362446423378</v>
      </c>
      <c r="P206" s="310">
        <f t="shared" ca="1" si="105"/>
        <v>23</v>
      </c>
      <c r="Q206" s="304">
        <f t="shared" ca="1" si="106"/>
        <v>0</v>
      </c>
      <c r="R206" s="306">
        <f t="shared" ca="1" si="107"/>
        <v>0</v>
      </c>
      <c r="S206" s="307">
        <f t="shared" ca="1" si="108"/>
        <v>2.8949999999999996</v>
      </c>
      <c r="T206" s="304">
        <f t="shared" ca="1" si="88"/>
        <v>28.399949999999997</v>
      </c>
      <c r="U206" s="311">
        <f t="shared" ca="1" si="89"/>
        <v>0</v>
      </c>
      <c r="V206" s="306">
        <f t="shared" ca="1" si="90"/>
        <v>1.0853843611879324</v>
      </c>
      <c r="W206" s="304">
        <f t="shared" ca="1" si="91"/>
        <v>1.1951298809029756</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2.7209670416341498</v>
      </c>
      <c r="AH206" s="304">
        <f t="shared" ca="1" si="115"/>
        <v>-0.40250667033653492</v>
      </c>
    </row>
    <row r="207" spans="1:34" x14ac:dyDescent="0.2">
      <c r="A207" s="347">
        <f t="shared" ca="1" si="93"/>
        <v>0.1</v>
      </c>
      <c r="B207" s="304">
        <f t="shared" ca="1" si="94"/>
        <v>14.499999999999943</v>
      </c>
      <c r="D207" s="306">
        <f t="shared" ca="1" si="95"/>
        <v>-0.38575497465190794</v>
      </c>
      <c r="E207" s="307">
        <f t="shared" ca="1" si="96"/>
        <v>-9.6629693581663183</v>
      </c>
      <c r="F207" s="304">
        <f t="shared" ca="1" si="97"/>
        <v>9.6706661465138932</v>
      </c>
      <c r="G207" s="306">
        <f t="shared" ca="1" si="98"/>
        <v>21.629699387582793</v>
      </c>
      <c r="H207" s="307">
        <f t="shared" ca="1" si="99"/>
        <v>-9.2251673927747078</v>
      </c>
      <c r="I207" s="304">
        <f t="shared" ca="1" si="100"/>
        <v>23.514838060720578</v>
      </c>
      <c r="J207" s="306">
        <f t="shared" ca="1" si="101"/>
        <v>434.10077269558883</v>
      </c>
      <c r="K207" s="307">
        <f t="shared" ca="1" si="102"/>
        <v>1207.7181099103975</v>
      </c>
      <c r="L207" s="304">
        <f t="shared" ca="1" si="87"/>
        <v>1283.3653080321481</v>
      </c>
      <c r="M207" s="306">
        <f t="shared" ca="1" si="103"/>
        <v>-0.40314440993126566</v>
      </c>
      <c r="N207" s="304">
        <f t="shared" ca="1" si="104"/>
        <v>-23.098473223353473</v>
      </c>
      <c r="P207" s="310">
        <f t="shared" ca="1" si="105"/>
        <v>23</v>
      </c>
      <c r="Q207" s="304">
        <f t="shared" ca="1" si="106"/>
        <v>0</v>
      </c>
      <c r="R207" s="306">
        <f t="shared" ca="1" si="107"/>
        <v>0</v>
      </c>
      <c r="S207" s="307">
        <f t="shared" ca="1" si="108"/>
        <v>2.8949999999999996</v>
      </c>
      <c r="T207" s="304">
        <f t="shared" ca="1" si="88"/>
        <v>28.399949999999997</v>
      </c>
      <c r="U207" s="311">
        <f t="shared" ca="1" si="89"/>
        <v>0</v>
      </c>
      <c r="V207" s="306">
        <f t="shared" ca="1" si="90"/>
        <v>1.0854795973830975</v>
      </c>
      <c r="W207" s="304">
        <f t="shared" ca="1" si="91"/>
        <v>1.22907537867626</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3.0810732964047287</v>
      </c>
      <c r="AH207" s="304">
        <f t="shared" ca="1" si="115"/>
        <v>-0.41282552017373947</v>
      </c>
    </row>
    <row r="208" spans="1:34" x14ac:dyDescent="0.2">
      <c r="A208" s="347">
        <f t="shared" ca="1" si="93"/>
        <v>0.1</v>
      </c>
      <c r="B208" s="304">
        <f t="shared" ca="1" si="94"/>
        <v>14.599999999999943</v>
      </c>
      <c r="D208" s="306">
        <f t="shared" ca="1" si="95"/>
        <v>-0.39051564917750425</v>
      </c>
      <c r="E208" s="307">
        <f t="shared" ca="1" si="96"/>
        <v>-9.6434432592609802</v>
      </c>
      <c r="F208" s="304">
        <f t="shared" ca="1" si="97"/>
        <v>9.6513470752449138</v>
      </c>
      <c r="G208" s="306">
        <f t="shared" ca="1" si="98"/>
        <v>21.590647822665044</v>
      </c>
      <c r="H208" s="307">
        <f t="shared" ca="1" si="99"/>
        <v>-10.189511718700805</v>
      </c>
      <c r="I208" s="304">
        <f t="shared" ca="1" si="100"/>
        <v>23.874300460283479</v>
      </c>
      <c r="J208" s="306">
        <f t="shared" ca="1" si="101"/>
        <v>436.26179005610123</v>
      </c>
      <c r="K208" s="307">
        <f t="shared" ca="1" si="102"/>
        <v>1206.7473759548238</v>
      </c>
      <c r="L208" s="304">
        <f t="shared" ca="1" si="87"/>
        <v>1283.1849355555912</v>
      </c>
      <c r="M208" s="306">
        <f t="shared" ca="1" si="103"/>
        <v>-0.4409495019267019</v>
      </c>
      <c r="N208" s="304">
        <f t="shared" ca="1" si="104"/>
        <v>-25.264545438795782</v>
      </c>
      <c r="P208" s="310">
        <f t="shared" ca="1" si="105"/>
        <v>23</v>
      </c>
      <c r="Q208" s="304">
        <f t="shared" ca="1" si="106"/>
        <v>0</v>
      </c>
      <c r="R208" s="306">
        <f t="shared" ca="1" si="107"/>
        <v>0</v>
      </c>
      <c r="S208" s="307">
        <f t="shared" ca="1" si="108"/>
        <v>2.8949999999999996</v>
      </c>
      <c r="T208" s="304">
        <f t="shared" ca="1" si="88"/>
        <v>28.399949999999997</v>
      </c>
      <c r="U208" s="311">
        <f t="shared" ca="1" si="89"/>
        <v>0</v>
      </c>
      <c r="V208" s="306">
        <f t="shared" ca="1" si="90"/>
        <v>1.085585359052206</v>
      </c>
      <c r="W208" s="304">
        <f t="shared" ca="1" si="91"/>
        <v>1.2670628489416615</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3.4240355814333849</v>
      </c>
      <c r="AH208" s="304">
        <f t="shared" ca="1" si="115"/>
        <v>-0.42455108071718833</v>
      </c>
    </row>
    <row r="209" spans="1:34" x14ac:dyDescent="0.2">
      <c r="A209" s="347">
        <f t="shared" ca="1" si="93"/>
        <v>0.1</v>
      </c>
      <c r="B209" s="304">
        <f t="shared" ca="1" si="94"/>
        <v>14.699999999999942</v>
      </c>
      <c r="D209" s="306">
        <f t="shared" ca="1" si="95"/>
        <v>-0.39580803614457011</v>
      </c>
      <c r="E209" s="307">
        <f t="shared" ca="1" si="96"/>
        <v>-9.6232019633789196</v>
      </c>
      <c r="F209" s="304">
        <f t="shared" ca="1" si="97"/>
        <v>9.6313384339590371</v>
      </c>
      <c r="G209" s="306">
        <f t="shared" ca="1" si="98"/>
        <v>21.551067019050588</v>
      </c>
      <c r="H209" s="307">
        <f t="shared" ca="1" si="99"/>
        <v>-11.151831915038697</v>
      </c>
      <c r="I209" s="304">
        <f t="shared" ca="1" si="100"/>
        <v>24.265445487789538</v>
      </c>
      <c r="J209" s="306">
        <f t="shared" ca="1" si="101"/>
        <v>438.418875798187</v>
      </c>
      <c r="K209" s="307">
        <f t="shared" ca="1" si="102"/>
        <v>1205.6803087731369</v>
      </c>
      <c r="L209" s="304">
        <f t="shared" ca="1" si="87"/>
        <v>1282.9170345815169</v>
      </c>
      <c r="M209" s="306">
        <f t="shared" ca="1" si="103"/>
        <v>-0.47751845752836702</v>
      </c>
      <c r="N209" s="304">
        <f t="shared" ca="1" si="104"/>
        <v>-27.359792255972483</v>
      </c>
      <c r="P209" s="310">
        <f t="shared" ca="1" si="105"/>
        <v>23</v>
      </c>
      <c r="Q209" s="304">
        <f t="shared" ca="1" si="106"/>
        <v>0</v>
      </c>
      <c r="R209" s="306">
        <f t="shared" ca="1" si="107"/>
        <v>0</v>
      </c>
      <c r="S209" s="307">
        <f t="shared" ca="1" si="108"/>
        <v>2.8949999999999996</v>
      </c>
      <c r="T209" s="304">
        <f t="shared" ca="1" si="88"/>
        <v>28.399949999999997</v>
      </c>
      <c r="U209" s="311">
        <f t="shared" ca="1" si="89"/>
        <v>0</v>
      </c>
      <c r="V209" s="306">
        <f t="shared" ca="1" si="90"/>
        <v>1.0857016274185693</v>
      </c>
      <c r="W209" s="304">
        <f t="shared" ca="1" si="91"/>
        <v>1.3090610351410081</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3.7492188477899884</v>
      </c>
      <c r="AH209" s="304">
        <f t="shared" ca="1" si="115"/>
        <v>-0.43767283210420094</v>
      </c>
    </row>
    <row r="210" spans="1:34" x14ac:dyDescent="0.2">
      <c r="A210" s="347">
        <f t="shared" ca="1" si="93"/>
        <v>0.1</v>
      </c>
      <c r="B210" s="304">
        <f t="shared" ca="1" si="94"/>
        <v>14.799999999999942</v>
      </c>
      <c r="D210" s="306">
        <f t="shared" ca="1" si="95"/>
        <v>-0.40159827301552198</v>
      </c>
      <c r="E210" s="307">
        <f t="shared" ca="1" si="96"/>
        <v>-9.6021886450411031</v>
      </c>
      <c r="F210" s="304">
        <f t="shared" ca="1" si="97"/>
        <v>9.6105831221547291</v>
      </c>
      <c r="G210" s="306">
        <f t="shared" ca="1" si="98"/>
        <v>21.510907191749038</v>
      </c>
      <c r="H210" s="307">
        <f t="shared" ca="1" si="99"/>
        <v>-12.112050779542807</v>
      </c>
      <c r="I210" s="304">
        <f t="shared" ca="1" si="100"/>
        <v>24.686451796446242</v>
      </c>
      <c r="J210" s="306">
        <f t="shared" ca="1" si="101"/>
        <v>440.57197450872701</v>
      </c>
      <c r="K210" s="307">
        <f t="shared" ca="1" si="102"/>
        <v>1204.5171146384077</v>
      </c>
      <c r="L210" s="304">
        <f t="shared" ca="1" si="87"/>
        <v>1282.5619455524763</v>
      </c>
      <c r="M210" s="306">
        <f t="shared" ca="1" si="103"/>
        <v>-0.51281897277471866</v>
      </c>
      <c r="N210" s="304">
        <f t="shared" ca="1" si="104"/>
        <v>-29.382362794225646</v>
      </c>
      <c r="P210" s="310">
        <f t="shared" ca="1" si="105"/>
        <v>23</v>
      </c>
      <c r="Q210" s="304">
        <f t="shared" ca="1" si="106"/>
        <v>0</v>
      </c>
      <c r="R210" s="306">
        <f t="shared" ca="1" si="107"/>
        <v>0</v>
      </c>
      <c r="S210" s="307">
        <f t="shared" ca="1" si="108"/>
        <v>2.8949999999999996</v>
      </c>
      <c r="T210" s="304">
        <f t="shared" ca="1" si="88"/>
        <v>28.399949999999997</v>
      </c>
      <c r="U210" s="311">
        <f t="shared" ca="1" si="89"/>
        <v>0</v>
      </c>
      <c r="V210" s="306">
        <f t="shared" ca="1" si="90"/>
        <v>1.0858283831737507</v>
      </c>
      <c r="W210" s="304">
        <f t="shared" ca="1" si="91"/>
        <v>1.3550377832373772</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4.0562668647080047</v>
      </c>
      <c r="AH210" s="304">
        <f t="shared" ca="1" si="115"/>
        <v>-0.45217997759620321</v>
      </c>
    </row>
    <row r="211" spans="1:34" x14ac:dyDescent="0.2">
      <c r="A211" s="347">
        <f t="shared" ca="1" si="93"/>
        <v>0.1</v>
      </c>
      <c r="B211" s="304">
        <f t="shared" ca="1" si="94"/>
        <v>14.899999999999942</v>
      </c>
      <c r="D211" s="306">
        <f t="shared" ca="1" si="95"/>
        <v>-0.40785227634715354</v>
      </c>
      <c r="E211" s="307">
        <f t="shared" ca="1" si="96"/>
        <v>-9.5803524338776533</v>
      </c>
      <c r="F211" s="304">
        <f t="shared" ca="1" si="97"/>
        <v>9.5890299945629032</v>
      </c>
      <c r="G211" s="306">
        <f t="shared" ca="1" si="98"/>
        <v>21.470121964114323</v>
      </c>
      <c r="H211" s="307">
        <f t="shared" ca="1" si="99"/>
        <v>-13.070086022930573</v>
      </c>
      <c r="I211" s="304">
        <f t="shared" ca="1" si="100"/>
        <v>25.135498519041736</v>
      </c>
      <c r="J211" s="306">
        <f t="shared" ca="1" si="101"/>
        <v>442.72102596652019</v>
      </c>
      <c r="K211" s="307">
        <f t="shared" ca="1" si="102"/>
        <v>1203.2580077982841</v>
      </c>
      <c r="L211" s="304">
        <f t="shared" ca="1" si="87"/>
        <v>1282.1200178468252</v>
      </c>
      <c r="M211" s="306">
        <f t="shared" ca="1" si="103"/>
        <v>-0.54683356798398775</v>
      </c>
      <c r="N211" s="304">
        <f t="shared" ca="1" si="104"/>
        <v>-31.331255541562676</v>
      </c>
      <c r="P211" s="310">
        <f t="shared" ca="1" si="105"/>
        <v>23</v>
      </c>
      <c r="Q211" s="304">
        <f t="shared" ca="1" si="106"/>
        <v>0</v>
      </c>
      <c r="R211" s="306">
        <f t="shared" ca="1" si="107"/>
        <v>0</v>
      </c>
      <c r="S211" s="307">
        <f t="shared" ca="1" si="108"/>
        <v>2.8949999999999996</v>
      </c>
      <c r="T211" s="304">
        <f t="shared" ca="1" si="88"/>
        <v>28.399949999999997</v>
      </c>
      <c r="U211" s="311">
        <f t="shared" ca="1" si="89"/>
        <v>0</v>
      </c>
      <c r="V211" s="306">
        <f t="shared" ca="1" si="90"/>
        <v>1.0859656064166379</v>
      </c>
      <c r="W211" s="304">
        <f t="shared" ca="1" si="91"/>
        <v>1.4049599573405445</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4.3450733051898842</v>
      </c>
      <c r="AH211" s="304">
        <f t="shared" ca="1" si="115"/>
        <v>-0.46806141044468996</v>
      </c>
    </row>
    <row r="212" spans="1:34" x14ac:dyDescent="0.2">
      <c r="A212" s="347">
        <f t="shared" ca="1" si="93"/>
        <v>0.1</v>
      </c>
      <c r="B212" s="304">
        <f t="shared" ca="1" si="94"/>
        <v>14.999999999999941</v>
      </c>
      <c r="D212" s="306">
        <f t="shared" ca="1" si="95"/>
        <v>-0.41453612839576803</v>
      </c>
      <c r="E212" s="307">
        <f t="shared" ca="1" si="96"/>
        <v>-9.5576482496559141</v>
      </c>
      <c r="F212" s="304">
        <f t="shared" ca="1" si="97"/>
        <v>9.5666336956055815</v>
      </c>
      <c r="G212" s="306">
        <f t="shared" ca="1" si="98"/>
        <v>21.428668351274748</v>
      </c>
      <c r="H212" s="307">
        <f t="shared" ca="1" si="99"/>
        <v>-14.025850847896164</v>
      </c>
      <c r="I212" s="304">
        <f t="shared" ca="1" si="100"/>
        <v>25.610785214755786</v>
      </c>
      <c r="J212" s="306">
        <f t="shared" ca="1" si="101"/>
        <v>444.86596548228965</v>
      </c>
      <c r="K212" s="307">
        <f t="shared" ca="1" si="102"/>
        <v>1201.9032109547427</v>
      </c>
      <c r="L212" s="304">
        <f t="shared" ca="1" si="87"/>
        <v>1281.5916103610427</v>
      </c>
      <c r="M212" s="306">
        <f t="shared" ca="1" si="103"/>
        <v>-0.57955788849109724</v>
      </c>
      <c r="N212" s="304">
        <f t="shared" ca="1" si="104"/>
        <v>-33.20622099405346</v>
      </c>
      <c r="P212" s="310">
        <f t="shared" ca="1" si="105"/>
        <v>23</v>
      </c>
      <c r="Q212" s="304">
        <f t="shared" ca="1" si="106"/>
        <v>0</v>
      </c>
      <c r="R212" s="306">
        <f t="shared" ca="1" si="107"/>
        <v>0</v>
      </c>
      <c r="S212" s="307">
        <f t="shared" ca="1" si="108"/>
        <v>2.8949999999999996</v>
      </c>
      <c r="T212" s="304">
        <f t="shared" ca="1" si="88"/>
        <v>28.399949999999997</v>
      </c>
      <c r="U212" s="311">
        <f t="shared" ca="1" si="89"/>
        <v>0</v>
      </c>
      <c r="V212" s="306">
        <f t="shared" ca="1" si="90"/>
        <v>1.0861132765987889</v>
      </c>
      <c r="W212" s="304">
        <f t="shared" ca="1" si="91"/>
        <v>1.4587933665873485</v>
      </c>
      <c r="Y212" s="314" t="str">
        <f t="shared" ca="1" si="109"/>
        <v/>
      </c>
      <c r="Z212" s="315" t="str">
        <f t="shared" ca="1" si="110"/>
        <v/>
      </c>
      <c r="AA212" s="316" t="str">
        <f t="shared" ca="1" si="111"/>
        <v/>
      </c>
      <c r="AC212" s="310">
        <f t="shared" ca="1" si="112"/>
        <v>14.999999999999941</v>
      </c>
      <c r="AD212" s="323">
        <f t="shared" ca="1" si="113"/>
        <v>444.86596548228965</v>
      </c>
      <c r="AE212" s="324" t="e">
        <f t="shared" ca="1" si="92"/>
        <v>#N/A</v>
      </c>
      <c r="AG212" s="306">
        <f t="shared" ca="1" si="114"/>
        <v>4.6157486582903395</v>
      </c>
      <c r="AH212" s="304">
        <f t="shared" ca="1" si="115"/>
        <v>-0.48530568474630215</v>
      </c>
    </row>
    <row r="213" spans="1:34" x14ac:dyDescent="0.2">
      <c r="A213" s="347">
        <f t="shared" ca="1" si="93"/>
        <v>0.1</v>
      </c>
      <c r="B213" s="304">
        <f t="shared" ca="1" si="94"/>
        <v>15.099999999999941</v>
      </c>
      <c r="D213" s="306">
        <f t="shared" ca="1" si="95"/>
        <v>-0.4216164053550831</v>
      </c>
      <c r="E213" s="307">
        <f t="shared" ca="1" si="96"/>
        <v>-9.5340365700939724</v>
      </c>
      <c r="F213" s="304">
        <f t="shared" ca="1" si="97"/>
        <v>9.5433544266758616</v>
      </c>
      <c r="G213" s="306">
        <f t="shared" ca="1" si="98"/>
        <v>21.386506710739241</v>
      </c>
      <c r="H213" s="307">
        <f t="shared" ca="1" si="99"/>
        <v>-14.979254504905562</v>
      </c>
      <c r="I213" s="304">
        <f t="shared" ca="1" si="100"/>
        <v>26.110548343748512</v>
      </c>
      <c r="J213" s="306">
        <f t="shared" ca="1" si="101"/>
        <v>447.00672423539038</v>
      </c>
      <c r="K213" s="307">
        <f t="shared" ca="1" si="102"/>
        <v>1200.4529556871025</v>
      </c>
      <c r="L213" s="304">
        <f t="shared" ca="1" si="87"/>
        <v>1280.9770920393364</v>
      </c>
      <c r="M213" s="306">
        <f t="shared" ca="1" si="103"/>
        <v>-0.61099892533623157</v>
      </c>
      <c r="N213" s="304">
        <f t="shared" ca="1" si="104"/>
        <v>-35.007659708794975</v>
      </c>
      <c r="P213" s="310">
        <f t="shared" ca="1" si="105"/>
        <v>23</v>
      </c>
      <c r="Q213" s="304">
        <f t="shared" ca="1" si="106"/>
        <v>0</v>
      </c>
      <c r="R213" s="306">
        <f t="shared" ca="1" si="107"/>
        <v>0</v>
      </c>
      <c r="S213" s="307">
        <f t="shared" ca="1" si="108"/>
        <v>2.8949999999999996</v>
      </c>
      <c r="T213" s="304">
        <f t="shared" ca="1" si="88"/>
        <v>28.399949999999997</v>
      </c>
      <c r="U213" s="311">
        <f t="shared" ca="1" si="89"/>
        <v>0</v>
      </c>
      <c r="V213" s="306">
        <f t="shared" ca="1" si="90"/>
        <v>1.0862713724758208</v>
      </c>
      <c r="W213" s="304">
        <f t="shared" ca="1" si="91"/>
        <v>1.5165027028557023</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4.8685854706584752</v>
      </c>
      <c r="AH213" s="304">
        <f t="shared" ca="1" si="115"/>
        <v>-0.50390099018561263</v>
      </c>
    </row>
    <row r="214" spans="1:34" x14ac:dyDescent="0.2">
      <c r="A214" s="347">
        <f t="shared" ca="1" si="93"/>
        <v>0.1</v>
      </c>
      <c r="B214" s="304">
        <f t="shared" ca="1" si="94"/>
        <v>15.199999999999941</v>
      </c>
      <c r="D214" s="306">
        <f t="shared" ca="1" si="95"/>
        <v>-0.4290604466325369</v>
      </c>
      <c r="E214" s="307">
        <f t="shared" ca="1" si="96"/>
        <v>-9.5094831500522758</v>
      </c>
      <c r="F214" s="304">
        <f t="shared" ca="1" si="97"/>
        <v>9.5191576648353013</v>
      </c>
      <c r="G214" s="306">
        <f t="shared" ca="1" si="98"/>
        <v>21.343600666075986</v>
      </c>
      <c r="H214" s="307">
        <f t="shared" ca="1" si="99"/>
        <v>-15.930202819910789</v>
      </c>
      <c r="I214" s="304">
        <f t="shared" ca="1" si="100"/>
        <v>26.633074386491938</v>
      </c>
      <c r="J214" s="306">
        <f t="shared" ca="1" si="101"/>
        <v>449.14322960423112</v>
      </c>
      <c r="K214" s="307">
        <f t="shared" ca="1" si="102"/>
        <v>1198.9074828208618</v>
      </c>
      <c r="L214" s="304">
        <f t="shared" ca="1" si="87"/>
        <v>1280.2768423521429</v>
      </c>
      <c r="M214" s="306">
        <f t="shared" ca="1" si="103"/>
        <v>-0.64117324386821084</v>
      </c>
      <c r="N214" s="304">
        <f t="shared" ca="1" si="104"/>
        <v>-36.736520810360773</v>
      </c>
      <c r="P214" s="310">
        <f t="shared" ca="1" si="105"/>
        <v>23</v>
      </c>
      <c r="Q214" s="304">
        <f t="shared" ca="1" si="106"/>
        <v>0</v>
      </c>
      <c r="R214" s="306">
        <f t="shared" ca="1" si="107"/>
        <v>0</v>
      </c>
      <c r="S214" s="307">
        <f t="shared" ca="1" si="108"/>
        <v>2.8949999999999996</v>
      </c>
      <c r="T214" s="304">
        <f t="shared" ca="1" si="88"/>
        <v>28.399949999999997</v>
      </c>
      <c r="U214" s="311">
        <f t="shared" ca="1" si="89"/>
        <v>0</v>
      </c>
      <c r="V214" s="306">
        <f t="shared" ca="1" si="90"/>
        <v>1.0864398720645649</v>
      </c>
      <c r="W214" s="304">
        <f t="shared" ca="1" si="91"/>
        <v>1.578051488796111</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5.1040239538068644</v>
      </c>
      <c r="AH214" s="304">
        <f t="shared" ca="1" si="115"/>
        <v>-0.52383513052010455</v>
      </c>
    </row>
    <row r="215" spans="1:34" x14ac:dyDescent="0.2">
      <c r="A215" s="347">
        <f t="shared" ca="1" si="93"/>
        <v>0.1</v>
      </c>
      <c r="B215" s="304">
        <f t="shared" ca="1" si="94"/>
        <v>15.29999999999994</v>
      </c>
      <c r="D215" s="306">
        <f t="shared" ca="1" si="95"/>
        <v>-0.43683656750195232</v>
      </c>
      <c r="E215" s="307">
        <f t="shared" ca="1" si="96"/>
        <v>-9.4839587088264654</v>
      </c>
      <c r="F215" s="304">
        <f t="shared" ca="1" si="97"/>
        <v>9.4940138496545412</v>
      </c>
      <c r="G215" s="306">
        <f t="shared" ca="1" si="98"/>
        <v>21.299917009325792</v>
      </c>
      <c r="H215" s="307">
        <f t="shared" ca="1" si="99"/>
        <v>-16.878598690793435</v>
      </c>
      <c r="I215" s="304">
        <f t="shared" ca="1" si="100"/>
        <v>27.176709851801782</v>
      </c>
      <c r="J215" s="306">
        <f t="shared" ca="1" si="101"/>
        <v>451.27540548800124</v>
      </c>
      <c r="K215" s="307">
        <f t="shared" ca="1" si="102"/>
        <v>1197.2670427453265</v>
      </c>
      <c r="L215" s="304">
        <f t="shared" ca="1" si="87"/>
        <v>1279.4912517256612</v>
      </c>
      <c r="M215" s="306">
        <f t="shared" ca="1" si="103"/>
        <v>-0.67010528705424377</v>
      </c>
      <c r="N215" s="304">
        <f t="shared" ca="1" si="104"/>
        <v>-38.394204777610689</v>
      </c>
      <c r="P215" s="310">
        <f t="shared" ca="1" si="105"/>
        <v>23</v>
      </c>
      <c r="Q215" s="304">
        <f t="shared" ca="1" si="106"/>
        <v>0</v>
      </c>
      <c r="R215" s="306">
        <f t="shared" ca="1" si="107"/>
        <v>0</v>
      </c>
      <c r="S215" s="307">
        <f t="shared" ca="1" si="108"/>
        <v>2.8949999999999996</v>
      </c>
      <c r="T215" s="304">
        <f t="shared" ca="1" si="88"/>
        <v>28.399949999999997</v>
      </c>
      <c r="U215" s="311">
        <f t="shared" ca="1" si="89"/>
        <v>0</v>
      </c>
      <c r="V215" s="306">
        <f t="shared" ca="1" si="90"/>
        <v>1.0866187526056592</v>
      </c>
      <c r="W215" s="304">
        <f t="shared" ca="1" si="91"/>
        <v>1.6434020355997261</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5.3226194789611707</v>
      </c>
      <c r="AH215" s="304">
        <f t="shared" ca="1" si="115"/>
        <v>-0.54509550562905396</v>
      </c>
    </row>
    <row r="216" spans="1:34" x14ac:dyDescent="0.2">
      <c r="A216" s="347">
        <f t="shared" ca="1" si="93"/>
        <v>0.1</v>
      </c>
      <c r="B216" s="304">
        <f t="shared" ca="1" si="94"/>
        <v>15.39999999999994</v>
      </c>
      <c r="D216" s="306">
        <f t="shared" ca="1" si="95"/>
        <v>-0.44491421953615928</v>
      </c>
      <c r="E216" s="307">
        <f t="shared" ca="1" si="96"/>
        <v>-9.4574385998738641</v>
      </c>
      <c r="F216" s="304">
        <f t="shared" ca="1" si="97"/>
        <v>9.4678980525314902</v>
      </c>
      <c r="G216" s="306">
        <f t="shared" ca="1" si="98"/>
        <v>21.255425587372176</v>
      </c>
      <c r="H216" s="307">
        <f t="shared" ca="1" si="99"/>
        <v>-17.82434255078082</v>
      </c>
      <c r="I216" s="304">
        <f t="shared" ca="1" si="100"/>
        <v>27.739868497667604</v>
      </c>
      <c r="J216" s="306">
        <f t="shared" ca="1" si="101"/>
        <v>453.40317261783616</v>
      </c>
      <c r="K216" s="307">
        <f t="shared" ca="1" si="102"/>
        <v>1195.5318956832477</v>
      </c>
      <c r="L216" s="304">
        <f t="shared" ca="1" si="87"/>
        <v>1278.6207219249575</v>
      </c>
      <c r="M216" s="306">
        <f t="shared" ca="1" si="103"/>
        <v>-0.69782580017548035</v>
      </c>
      <c r="N216" s="304">
        <f t="shared" ca="1" si="104"/>
        <v>-39.982473185394568</v>
      </c>
      <c r="P216" s="310">
        <f t="shared" ca="1" si="105"/>
        <v>23</v>
      </c>
      <c r="Q216" s="304">
        <f t="shared" ca="1" si="106"/>
        <v>0</v>
      </c>
      <c r="R216" s="306">
        <f t="shared" ca="1" si="107"/>
        <v>0</v>
      </c>
      <c r="S216" s="307">
        <f t="shared" ca="1" si="108"/>
        <v>2.8949999999999996</v>
      </c>
      <c r="T216" s="304">
        <f t="shared" ca="1" si="88"/>
        <v>28.399949999999997</v>
      </c>
      <c r="U216" s="311">
        <f t="shared" ca="1" si="89"/>
        <v>0</v>
      </c>
      <c r="V216" s="306">
        <f t="shared" ca="1" si="90"/>
        <v>1.0868079905312262</v>
      </c>
      <c r="W216" s="304">
        <f t="shared" ca="1" si="91"/>
        <v>1.7125154098833733</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5.5250129848866258</v>
      </c>
      <c r="AH216" s="304">
        <f t="shared" ca="1" si="115"/>
        <v>-0.56766909692563949</v>
      </c>
    </row>
    <row r="217" spans="1:34" x14ac:dyDescent="0.2">
      <c r="A217" s="347">
        <f t="shared" ca="1" si="93"/>
        <v>0.1</v>
      </c>
      <c r="B217" s="304">
        <f t="shared" ca="1" si="94"/>
        <v>15.49999999999994</v>
      </c>
      <c r="D217" s="306">
        <f t="shared" ca="1" si="95"/>
        <v>-0.45326410449996302</v>
      </c>
      <c r="E217" s="307">
        <f t="shared" ca="1" si="96"/>
        <v>-9.4299024747177942</v>
      </c>
      <c r="F217" s="304">
        <f t="shared" ca="1" si="97"/>
        <v>9.4407896402322695</v>
      </c>
      <c r="G217" s="306">
        <f t="shared" ca="1" si="98"/>
        <v>21.210099176922181</v>
      </c>
      <c r="H217" s="307">
        <f t="shared" ca="1" si="99"/>
        <v>-18.7673327982526</v>
      </c>
      <c r="I217" s="304">
        <f t="shared" ca="1" si="100"/>
        <v>28.321036129620023</v>
      </c>
      <c r="J217" s="306">
        <f t="shared" ca="1" si="101"/>
        <v>455.52644885605088</v>
      </c>
      <c r="K217" s="307">
        <f t="shared" ca="1" si="102"/>
        <v>1193.7023119157961</v>
      </c>
      <c r="L217" s="304">
        <f t="shared" ca="1" si="87"/>
        <v>1277.6656663934118</v>
      </c>
      <c r="M217" s="306">
        <f t="shared" ca="1" si="103"/>
        <v>-0.72437040592796487</v>
      </c>
      <c r="N217" s="304">
        <f t="shared" ca="1" si="104"/>
        <v>-41.503367063850618</v>
      </c>
      <c r="P217" s="310">
        <f t="shared" ca="1" si="105"/>
        <v>23</v>
      </c>
      <c r="Q217" s="304">
        <f t="shared" ca="1" si="106"/>
        <v>0</v>
      </c>
      <c r="R217" s="306">
        <f t="shared" ca="1" si="107"/>
        <v>0</v>
      </c>
      <c r="S217" s="307">
        <f t="shared" ca="1" si="108"/>
        <v>2.8949999999999996</v>
      </c>
      <c r="T217" s="304">
        <f t="shared" ca="1" si="88"/>
        <v>28.399949999999997</v>
      </c>
      <c r="U217" s="311">
        <f t="shared" ca="1" si="89"/>
        <v>0</v>
      </c>
      <c r="V217" s="306">
        <f t="shared" ca="1" si="90"/>
        <v>1.0870075614372761</v>
      </c>
      <c r="W217" s="304">
        <f t="shared" ca="1" si="91"/>
        <v>1.7853514090552978</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5.7119048887532502</v>
      </c>
      <c r="AH217" s="304">
        <f t="shared" ca="1" si="115"/>
        <v>-0.59154245591826371</v>
      </c>
    </row>
    <row r="218" spans="1:34" x14ac:dyDescent="0.2">
      <c r="A218" s="347">
        <f t="shared" ca="1" si="93"/>
        <v>0.1</v>
      </c>
      <c r="B218" s="304">
        <f t="shared" ca="1" si="94"/>
        <v>15.599999999999939</v>
      </c>
      <c r="D218" s="306">
        <f t="shared" ca="1" si="95"/>
        <v>-0.4618582480010559</v>
      </c>
      <c r="E218" s="307">
        <f t="shared" ca="1" si="96"/>
        <v>-9.4013339502304252</v>
      </c>
      <c r="F218" s="304">
        <f t="shared" ca="1" si="97"/>
        <v>9.4126719418559261</v>
      </c>
      <c r="G218" s="306">
        <f t="shared" ca="1" si="98"/>
        <v>21.163913352122076</v>
      </c>
      <c r="H218" s="307">
        <f t="shared" ca="1" si="99"/>
        <v>-19.707466193275643</v>
      </c>
      <c r="I218" s="304">
        <f t="shared" ca="1" si="100"/>
        <v>28.918773351150865</v>
      </c>
      <c r="J218" s="306">
        <f t="shared" ca="1" si="101"/>
        <v>457.64514948250309</v>
      </c>
      <c r="K218" s="307">
        <f t="shared" ca="1" si="102"/>
        <v>1191.7785719662197</v>
      </c>
      <c r="L218" s="304">
        <f t="shared" ca="1" si="87"/>
        <v>1276.6265105514237</v>
      </c>
      <c r="M218" s="306">
        <f t="shared" ca="1" si="103"/>
        <v>-0.74977834442597158</v>
      </c>
      <c r="N218" s="304">
        <f t="shared" ca="1" si="104"/>
        <v>-42.959134705914366</v>
      </c>
      <c r="P218" s="310">
        <f t="shared" ca="1" si="105"/>
        <v>23</v>
      </c>
      <c r="Q218" s="304">
        <f t="shared" ca="1" si="106"/>
        <v>0</v>
      </c>
      <c r="R218" s="306">
        <f t="shared" ca="1" si="107"/>
        <v>0</v>
      </c>
      <c r="S218" s="307">
        <f t="shared" ca="1" si="108"/>
        <v>2.8949999999999996</v>
      </c>
      <c r="T218" s="304">
        <f t="shared" ca="1" si="88"/>
        <v>28.399949999999997</v>
      </c>
      <c r="U218" s="311">
        <f t="shared" ca="1" si="89"/>
        <v>0</v>
      </c>
      <c r="V218" s="306">
        <f t="shared" ca="1" si="90"/>
        <v>1.0872174400604673</v>
      </c>
      <c r="W218" s="304">
        <f t="shared" ca="1" si="91"/>
        <v>1.8618685445260705</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5.8840327374681767</v>
      </c>
      <c r="AH218" s="304">
        <f t="shared" ca="1" si="115"/>
        <v>-0.61670169570131195</v>
      </c>
    </row>
    <row r="219" spans="1:34" x14ac:dyDescent="0.2">
      <c r="A219" s="347">
        <f t="shared" ca="1" si="93"/>
        <v>0.1</v>
      </c>
      <c r="B219" s="304">
        <f t="shared" ca="1" si="94"/>
        <v>15.699999999999939</v>
      </c>
      <c r="D219" s="306">
        <f t="shared" ca="1" si="95"/>
        <v>-0.47067003930271584</v>
      </c>
      <c r="E219" s="307">
        <f t="shared" ca="1" si="96"/>
        <v>-9.3717202861579505</v>
      </c>
      <c r="F219" s="304">
        <f t="shared" ca="1" si="97"/>
        <v>9.3835319260863432</v>
      </c>
      <c r="G219" s="306">
        <f t="shared" ca="1" si="98"/>
        <v>21.116846348191803</v>
      </c>
      <c r="H219" s="307">
        <f t="shared" ca="1" si="99"/>
        <v>-20.644638221891437</v>
      </c>
      <c r="I219" s="304">
        <f t="shared" ca="1" si="100"/>
        <v>29.531716628159668</v>
      </c>
      <c r="J219" s="306">
        <f t="shared" ca="1" si="101"/>
        <v>459.75918746751876</v>
      </c>
      <c r="K219" s="307">
        <f t="shared" ca="1" si="102"/>
        <v>1189.7609667454615</v>
      </c>
      <c r="L219" s="304">
        <f t="shared" ca="1" si="87"/>
        <v>1275.5036920573332</v>
      </c>
      <c r="M219" s="306">
        <f t="shared" ca="1" si="103"/>
        <v>-0.77409138136838518</v>
      </c>
      <c r="N219" s="304">
        <f t="shared" ca="1" si="104"/>
        <v>-44.35216910986032</v>
      </c>
      <c r="P219" s="310">
        <f t="shared" ca="1" si="105"/>
        <v>23</v>
      </c>
      <c r="Q219" s="304">
        <f t="shared" ca="1" si="106"/>
        <v>0</v>
      </c>
      <c r="R219" s="306">
        <f t="shared" ca="1" si="107"/>
        <v>0</v>
      </c>
      <c r="S219" s="307">
        <f t="shared" ca="1" si="108"/>
        <v>2.8949999999999996</v>
      </c>
      <c r="T219" s="304">
        <f t="shared" ca="1" si="88"/>
        <v>28.399949999999997</v>
      </c>
      <c r="U219" s="311">
        <f t="shared" ca="1" si="89"/>
        <v>0</v>
      </c>
      <c r="V219" s="306">
        <f t="shared" ca="1" si="90"/>
        <v>1.0874376002588728</v>
      </c>
      <c r="W219" s="304">
        <f t="shared" ca="1" si="91"/>
        <v>1.9420240321430517</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6.0421525720107034</v>
      </c>
      <c r="AH219" s="304">
        <f t="shared" ca="1" si="115"/>
        <v>-0.64313248515581034</v>
      </c>
    </row>
    <row r="220" spans="1:34" x14ac:dyDescent="0.2">
      <c r="A220" s="347">
        <f t="shared" ca="1" si="93"/>
        <v>0.1</v>
      </c>
      <c r="B220" s="304">
        <f t="shared" ca="1" si="94"/>
        <v>15.799999999999939</v>
      </c>
      <c r="D220" s="306">
        <f t="shared" ca="1" si="95"/>
        <v>-0.47967424344274917</v>
      </c>
      <c r="E220" s="307">
        <f t="shared" ca="1" si="96"/>
        <v>-9.341052077713158</v>
      </c>
      <c r="F220" s="304">
        <f t="shared" ca="1" si="97"/>
        <v>9.3533598935554529</v>
      </c>
      <c r="G220" s="306">
        <f t="shared" ca="1" si="98"/>
        <v>21.068878923847528</v>
      </c>
      <c r="H220" s="307">
        <f t="shared" ca="1" si="99"/>
        <v>-21.578743429662754</v>
      </c>
      <c r="I220" s="304">
        <f t="shared" ca="1" si="100"/>
        <v>30.15857800213664</v>
      </c>
      <c r="J220" s="306">
        <f t="shared" ca="1" si="101"/>
        <v>461.86847373112073</v>
      </c>
      <c r="K220" s="307">
        <f t="shared" ca="1" si="102"/>
        <v>1187.6497976628837</v>
      </c>
      <c r="L220" s="304">
        <f t="shared" ca="1" si="87"/>
        <v>1274.2976610334822</v>
      </c>
      <c r="M220" s="306">
        <f t="shared" ca="1" si="103"/>
        <v>-0.79735287947100175</v>
      </c>
      <c r="N220" s="304">
        <f t="shared" ca="1" si="104"/>
        <v>-45.684954776291818</v>
      </c>
      <c r="P220" s="310">
        <f t="shared" ca="1" si="105"/>
        <v>23</v>
      </c>
      <c r="Q220" s="304">
        <f t="shared" ca="1" si="106"/>
        <v>0</v>
      </c>
      <c r="R220" s="306">
        <f t="shared" ca="1" si="107"/>
        <v>0</v>
      </c>
      <c r="S220" s="307">
        <f t="shared" ca="1" si="108"/>
        <v>2.8949999999999996</v>
      </c>
      <c r="T220" s="304">
        <f t="shared" ca="1" si="88"/>
        <v>28.399949999999997</v>
      </c>
      <c r="U220" s="311">
        <f t="shared" ca="1" si="89"/>
        <v>0</v>
      </c>
      <c r="V220" s="306">
        <f t="shared" ca="1" si="90"/>
        <v>1.0876680149964049</v>
      </c>
      <c r="W220" s="304">
        <f t="shared" ca="1" si="91"/>
        <v>2.0257737892503247</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6.1870237941415596</v>
      </c>
      <c r="AH220" s="304">
        <f t="shared" ca="1" si="115"/>
        <v>-0.67082004564526843</v>
      </c>
    </row>
    <row r="221" spans="1:34" x14ac:dyDescent="0.2">
      <c r="A221" s="347">
        <f t="shared" ca="1" si="93"/>
        <v>0.1</v>
      </c>
      <c r="B221" s="304">
        <f t="shared" ca="1" si="94"/>
        <v>15.899999999999938</v>
      </c>
      <c r="D221" s="306">
        <f t="shared" ca="1" si="95"/>
        <v>-0.48884699130619141</v>
      </c>
      <c r="E221" s="307">
        <f t="shared" ca="1" si="96"/>
        <v>-9.3093229663577883</v>
      </c>
      <c r="F221" s="304">
        <f t="shared" ca="1" si="97"/>
        <v>9.3221491874387894</v>
      </c>
      <c r="G221" s="306">
        <f t="shared" ca="1" si="98"/>
        <v>21.01999422471691</v>
      </c>
      <c r="H221" s="307">
        <f t="shared" ca="1" si="99"/>
        <v>-22.509675726298532</v>
      </c>
      <c r="I221" s="304">
        <f t="shared" ca="1" si="100"/>
        <v>30.798143751048464</v>
      </c>
      <c r="J221" s="306">
        <f t="shared" ca="1" si="101"/>
        <v>463.97291738854898</v>
      </c>
      <c r="K221" s="307">
        <f t="shared" ca="1" si="102"/>
        <v>1185.4453767050857</v>
      </c>
      <c r="L221" s="304">
        <f t="shared" ca="1" si="87"/>
        <v>1273.0088802602691</v>
      </c>
      <c r="M221" s="306">
        <f t="shared" ca="1" si="103"/>
        <v>-0.81960702277882469</v>
      </c>
      <c r="N221" s="304">
        <f t="shared" ca="1" si="104"/>
        <v>-46.960023264509381</v>
      </c>
      <c r="P221" s="310">
        <f t="shared" ca="1" si="105"/>
        <v>23</v>
      </c>
      <c r="Q221" s="304">
        <f t="shared" ca="1" si="106"/>
        <v>0</v>
      </c>
      <c r="R221" s="306">
        <f t="shared" ca="1" si="107"/>
        <v>0</v>
      </c>
      <c r="S221" s="307">
        <f t="shared" ca="1" si="108"/>
        <v>2.8949999999999996</v>
      </c>
      <c r="T221" s="304">
        <f t="shared" ca="1" si="88"/>
        <v>28.399949999999997</v>
      </c>
      <c r="U221" s="311">
        <f t="shared" ca="1" si="89"/>
        <v>0</v>
      </c>
      <c r="V221" s="306">
        <f t="shared" ca="1" si="90"/>
        <v>1.0879086563305866</v>
      </c>
      <c r="W221" s="304">
        <f t="shared" ca="1" si="91"/>
        <v>2.1130724378058967</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6.3193972112770753</v>
      </c>
      <c r="AH221" s="304">
        <f t="shared" ca="1" si="115"/>
        <v>-0.69974915000011229</v>
      </c>
    </row>
    <row r="222" spans="1:34" x14ac:dyDescent="0.2">
      <c r="A222" s="347">
        <f t="shared" ca="1" si="93"/>
        <v>0.1</v>
      </c>
      <c r="B222" s="304">
        <f t="shared" ca="1" si="94"/>
        <v>15.999999999999938</v>
      </c>
      <c r="D222" s="306">
        <f t="shared" ca="1" si="95"/>
        <v>-0.49816575266909807</v>
      </c>
      <c r="E222" s="307">
        <f t="shared" ca="1" si="96"/>
        <v>-9.2765293705293654</v>
      </c>
      <c r="F222" s="304">
        <f t="shared" ca="1" si="97"/>
        <v>9.289895924036303</v>
      </c>
      <c r="G222" s="306">
        <f t="shared" ca="1" si="98"/>
        <v>20.970177649450001</v>
      </c>
      <c r="H222" s="307">
        <f t="shared" ca="1" si="99"/>
        <v>-23.437328663351469</v>
      </c>
      <c r="I222" s="304">
        <f t="shared" ca="1" si="100"/>
        <v>31.449272257453728</v>
      </c>
      <c r="J222" s="306">
        <f t="shared" ca="1" si="101"/>
        <v>466.0724259822573</v>
      </c>
      <c r="K222" s="307">
        <f t="shared" ca="1" si="102"/>
        <v>1183.1480264856032</v>
      </c>
      <c r="L222" s="304">
        <f t="shared" ca="1" si="87"/>
        <v>1271.6378253409121</v>
      </c>
      <c r="M222" s="306">
        <f t="shared" ca="1" si="103"/>
        <v>-0.84089818015975526</v>
      </c>
      <c r="N222" s="304">
        <f t="shared" ca="1" si="104"/>
        <v>-48.17991672338551</v>
      </c>
      <c r="P222" s="310">
        <f t="shared" ca="1" si="105"/>
        <v>23</v>
      </c>
      <c r="Q222" s="304">
        <f t="shared" ca="1" si="106"/>
        <v>0</v>
      </c>
      <c r="R222" s="306">
        <f t="shared" ca="1" si="107"/>
        <v>0</v>
      </c>
      <c r="S222" s="307">
        <f t="shared" ca="1" si="108"/>
        <v>2.8949999999999996</v>
      </c>
      <c r="T222" s="304">
        <f t="shared" ca="1" si="88"/>
        <v>28.399949999999997</v>
      </c>
      <c r="U222" s="311">
        <f t="shared" ca="1" si="89"/>
        <v>0</v>
      </c>
      <c r="V222" s="306">
        <f t="shared" ca="1" si="90"/>
        <v>1.0881594954033544</v>
      </c>
      <c r="W222" s="304">
        <f t="shared" ca="1" si="91"/>
        <v>2.2038733130216603</v>
      </c>
      <c r="Y222" s="314" t="str">
        <f t="shared" ca="1" si="109"/>
        <v/>
      </c>
      <c r="Z222" s="315" t="str">
        <f t="shared" ca="1" si="110"/>
        <v/>
      </c>
      <c r="AA222" s="316" t="str">
        <f t="shared" ca="1" si="111"/>
        <v/>
      </c>
      <c r="AC222" s="310">
        <f t="shared" ca="1" si="112"/>
        <v>15.999999999999938</v>
      </c>
      <c r="AD222" s="323">
        <f t="shared" ca="1" si="113"/>
        <v>466.0724259822573</v>
      </c>
      <c r="AE222" s="324" t="e">
        <f t="shared" ca="1" si="92"/>
        <v>#N/A</v>
      </c>
      <c r="AG222" s="306">
        <f t="shared" ca="1" si="114"/>
        <v>6.440005876824701</v>
      </c>
      <c r="AH222" s="304">
        <f t="shared" ca="1" si="115"/>
        <v>-0.72990412359443768</v>
      </c>
    </row>
    <row r="223" spans="1:34" x14ac:dyDescent="0.2">
      <c r="A223" s="347">
        <f t="shared" ca="1" si="93"/>
        <v>0.1</v>
      </c>
      <c r="B223" s="304">
        <f t="shared" ca="1" si="94"/>
        <v>16.099999999999937</v>
      </c>
      <c r="D223" s="306">
        <f t="shared" ca="1" si="95"/>
        <v>-0.50760929654669651</v>
      </c>
      <c r="E223" s="307">
        <f t="shared" ca="1" si="96"/>
        <v>-9.2426702370091949</v>
      </c>
      <c r="F223" s="304">
        <f t="shared" ca="1" si="97"/>
        <v>9.256598744033159</v>
      </c>
      <c r="G223" s="306">
        <f t="shared" ca="1" si="98"/>
        <v>20.919416719795333</v>
      </c>
      <c r="H223" s="307">
        <f t="shared" ca="1" si="99"/>
        <v>-24.36159568705239</v>
      </c>
      <c r="I223" s="304">
        <f t="shared" ca="1" si="100"/>
        <v>32.110891303666143</v>
      </c>
      <c r="J223" s="306">
        <f t="shared" ca="1" si="101"/>
        <v>468.16690570071955</v>
      </c>
      <c r="K223" s="307">
        <f t="shared" ca="1" si="102"/>
        <v>1180.7580802680829</v>
      </c>
      <c r="L223" s="304">
        <f t="shared" ca="1" si="87"/>
        <v>1270.1849848395134</v>
      </c>
      <c r="M223" s="306">
        <f t="shared" ca="1" si="103"/>
        <v>-0.8612703926490145</v>
      </c>
      <c r="N223" s="304">
        <f t="shared" ca="1" si="104"/>
        <v>-49.34715851836377</v>
      </c>
      <c r="P223" s="310">
        <f t="shared" ca="1" si="105"/>
        <v>23</v>
      </c>
      <c r="Q223" s="304">
        <f t="shared" ca="1" si="106"/>
        <v>0</v>
      </c>
      <c r="R223" s="306">
        <f t="shared" ca="1" si="107"/>
        <v>0</v>
      </c>
      <c r="S223" s="307">
        <f t="shared" ca="1" si="108"/>
        <v>2.8949999999999996</v>
      </c>
      <c r="T223" s="304">
        <f t="shared" ca="1" si="88"/>
        <v>28.399949999999997</v>
      </c>
      <c r="U223" s="311">
        <f t="shared" ca="1" si="89"/>
        <v>0</v>
      </c>
      <c r="V223" s="306">
        <f t="shared" ca="1" si="90"/>
        <v>1.0884205024346236</v>
      </c>
      <c r="W223" s="304">
        <f t="shared" ca="1" si="91"/>
        <v>2.2981284770271748</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6.54955832556176</v>
      </c>
      <c r="AH223" s="304">
        <f t="shared" ca="1" si="115"/>
        <v>-0.76126884733045275</v>
      </c>
    </row>
    <row r="224" spans="1:34" x14ac:dyDescent="0.2">
      <c r="A224" s="347">
        <f t="shared" ca="1" si="93"/>
        <v>0.1</v>
      </c>
      <c r="B224" s="304">
        <f t="shared" ca="1" si="94"/>
        <v>16.199999999999939</v>
      </c>
      <c r="D224" s="306">
        <f t="shared" ca="1" si="95"/>
        <v>-0.5171576424975316</v>
      </c>
      <c r="E224" s="307">
        <f t="shared" ca="1" si="96"/>
        <v>-9.2077468128414761</v>
      </c>
      <c r="F224" s="304">
        <f t="shared" ca="1" si="97"/>
        <v>9.2222585843483031</v>
      </c>
      <c r="G224" s="306">
        <f t="shared" ca="1" si="98"/>
        <v>20.86770095554558</v>
      </c>
      <c r="H224" s="307">
        <f t="shared" ca="1" si="99"/>
        <v>-25.282370368336537</v>
      </c>
      <c r="I224" s="304">
        <f t="shared" ca="1" si="100"/>
        <v>32.781994976081293</v>
      </c>
      <c r="J224" s="306">
        <f t="shared" ca="1" si="101"/>
        <v>470.25626158448659</v>
      </c>
      <c r="K224" s="307">
        <f t="shared" ca="1" si="102"/>
        <v>1178.2758819653136</v>
      </c>
      <c r="L224" s="304">
        <f t="shared" ca="1" si="87"/>
        <v>1268.6508603948348</v>
      </c>
      <c r="M224" s="306">
        <f t="shared" ca="1" si="103"/>
        <v>-0.88076696891220629</v>
      </c>
      <c r="N224" s="304">
        <f t="shared" ca="1" si="104"/>
        <v>-50.464230053199607</v>
      </c>
      <c r="P224" s="310">
        <f t="shared" ca="1" si="105"/>
        <v>23</v>
      </c>
      <c r="Q224" s="304">
        <f t="shared" ca="1" si="106"/>
        <v>0</v>
      </c>
      <c r="R224" s="306">
        <f t="shared" ca="1" si="107"/>
        <v>0</v>
      </c>
      <c r="S224" s="307">
        <f t="shared" ca="1" si="108"/>
        <v>2.8949999999999996</v>
      </c>
      <c r="T224" s="304">
        <f t="shared" ca="1" si="88"/>
        <v>28.399949999999997</v>
      </c>
      <c r="U224" s="311">
        <f t="shared" ca="1" si="89"/>
        <v>0</v>
      </c>
      <c r="V224" s="306">
        <f t="shared" ca="1" si="90"/>
        <v>1.0886916467183576</v>
      </c>
      <c r="W224" s="304">
        <f t="shared" ca="1" si="91"/>
        <v>2.3957887370941404</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6.6487338140496046</v>
      </c>
      <c r="AH224" s="304">
        <f t="shared" ca="1" si="115"/>
        <v>-0.79382676235826433</v>
      </c>
    </row>
    <row r="225" spans="1:34" x14ac:dyDescent="0.2">
      <c r="A225" s="347">
        <f t="shared" ca="1" si="93"/>
        <v>0.1</v>
      </c>
      <c r="B225" s="304">
        <f t="shared" ca="1" si="94"/>
        <v>16.29999999999994</v>
      </c>
      <c r="D225" s="306">
        <f t="shared" ca="1" si="95"/>
        <v>-0.52679200589287278</v>
      </c>
      <c r="E225" s="307">
        <f t="shared" ca="1" si="96"/>
        <v>-9.171762437154193</v>
      </c>
      <c r="F225" s="304">
        <f t="shared" ca="1" si="97"/>
        <v>9.1868784699192165</v>
      </c>
      <c r="G225" s="306">
        <f t="shared" ca="1" si="98"/>
        <v>20.815021754956291</v>
      </c>
      <c r="H225" s="307">
        <f t="shared" ca="1" si="99"/>
        <v>-26.199546612051957</v>
      </c>
      <c r="I225" s="304">
        <f t="shared" ca="1" si="100"/>
        <v>33.461640326445249</v>
      </c>
      <c r="J225" s="306">
        <f t="shared" ca="1" si="101"/>
        <v>472.34039772001171</v>
      </c>
      <c r="K225" s="307">
        <f t="shared" ca="1" si="102"/>
        <v>1175.7017861162942</v>
      </c>
      <c r="L225" s="304">
        <f t="shared" ca="1" si="87"/>
        <v>1267.0359668120489</v>
      </c>
      <c r="M225" s="306">
        <f t="shared" ca="1" si="103"/>
        <v>-0.89943017354316213</v>
      </c>
      <c r="N225" s="304">
        <f t="shared" ca="1" si="104"/>
        <v>-51.533552910742387</v>
      </c>
      <c r="P225" s="310">
        <f t="shared" ca="1" si="105"/>
        <v>23</v>
      </c>
      <c r="Q225" s="304">
        <f t="shared" ca="1" si="106"/>
        <v>0</v>
      </c>
      <c r="R225" s="306">
        <f t="shared" ca="1" si="107"/>
        <v>0</v>
      </c>
      <c r="S225" s="307">
        <f t="shared" ca="1" si="108"/>
        <v>2.8949999999999996</v>
      </c>
      <c r="T225" s="304">
        <f t="shared" ca="1" si="88"/>
        <v>28.399949999999997</v>
      </c>
      <c r="U225" s="311">
        <f t="shared" ca="1" si="89"/>
        <v>0</v>
      </c>
      <c r="V225" s="306">
        <f t="shared" ca="1" si="90"/>
        <v>1.0889728966209054</v>
      </c>
      <c r="W225" s="304">
        <f t="shared" ca="1" si="91"/>
        <v>2.4968036679935075</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6.7381792042538384</v>
      </c>
      <c r="AH225" s="304">
        <f t="shared" ca="1" si="115"/>
        <v>-0.82756087637103304</v>
      </c>
    </row>
    <row r="226" spans="1:34" x14ac:dyDescent="0.2">
      <c r="A226" s="347">
        <f t="shared" ca="1" si="93"/>
        <v>0.1</v>
      </c>
      <c r="B226" s="304">
        <f t="shared" ca="1" si="94"/>
        <v>16.399999999999942</v>
      </c>
      <c r="D226" s="306">
        <f t="shared" ca="1" si="95"/>
        <v>-0.53649473957919258</v>
      </c>
      <c r="E226" s="307">
        <f t="shared" ca="1" si="96"/>
        <v>-9.1347223518573148</v>
      </c>
      <c r="F226" s="304">
        <f t="shared" ca="1" si="97"/>
        <v>9.1504633243960818</v>
      </c>
      <c r="G226" s="306">
        <f t="shared" ca="1" si="98"/>
        <v>20.761372280998373</v>
      </c>
      <c r="H226" s="307">
        <f t="shared" ca="1" si="99"/>
        <v>-27.11301884723769</v>
      </c>
      <c r="I226" s="304">
        <f t="shared" ca="1" si="100"/>
        <v>34.148943907548208</v>
      </c>
      <c r="J226" s="306">
        <f t="shared" ca="1" si="101"/>
        <v>474.41921742180944</v>
      </c>
      <c r="K226" s="307">
        <f t="shared" ca="1" si="102"/>
        <v>1173.0361578433296</v>
      </c>
      <c r="L226" s="304">
        <f t="shared" ca="1" si="87"/>
        <v>1265.340832134553</v>
      </c>
      <c r="M226" s="306">
        <f t="shared" ca="1" si="103"/>
        <v>-0.91730099390537112</v>
      </c>
      <c r="N226" s="304">
        <f t="shared" ca="1" si="104"/>
        <v>-52.557475493933417</v>
      </c>
      <c r="P226" s="310">
        <f t="shared" ca="1" si="105"/>
        <v>23</v>
      </c>
      <c r="Q226" s="304">
        <f t="shared" ca="1" si="106"/>
        <v>0</v>
      </c>
      <c r="R226" s="306">
        <f t="shared" ca="1" si="107"/>
        <v>0</v>
      </c>
      <c r="S226" s="307">
        <f t="shared" ca="1" si="108"/>
        <v>2.8949999999999996</v>
      </c>
      <c r="T226" s="304">
        <f t="shared" ca="1" si="88"/>
        <v>28.399949999999997</v>
      </c>
      <c r="U226" s="311">
        <f t="shared" ca="1" si="89"/>
        <v>0</v>
      </c>
      <c r="V226" s="306">
        <f t="shared" ca="1" si="90"/>
        <v>1.0892642195813973</v>
      </c>
      <c r="W226" s="304">
        <f t="shared" ca="1" si="91"/>
        <v>2.6011216380906594</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6.8185071665348387</v>
      </c>
      <c r="AH226" s="304">
        <f t="shared" ca="1" si="115"/>
        <v>-0.86245377132763656</v>
      </c>
    </row>
    <row r="227" spans="1:34" x14ac:dyDescent="0.2">
      <c r="A227" s="347">
        <f t="shared" ca="1" si="93"/>
        <v>0.1</v>
      </c>
      <c r="B227" s="304">
        <f t="shared" ca="1" si="94"/>
        <v>16.499999999999943</v>
      </c>
      <c r="D227" s="306">
        <f t="shared" ca="1" si="95"/>
        <v>-0.5462492738511957</v>
      </c>
      <c r="E227" s="307">
        <f t="shared" ca="1" si="96"/>
        <v>-9.0966335299631194</v>
      </c>
      <c r="F227" s="304">
        <f t="shared" ca="1" si="97"/>
        <v>9.1130197984878887</v>
      </c>
      <c r="G227" s="306">
        <f t="shared" ca="1" si="98"/>
        <v>20.706747353613252</v>
      </c>
      <c r="H227" s="307">
        <f t="shared" ca="1" si="99"/>
        <v>-28.022682200234001</v>
      </c>
      <c r="I227" s="304">
        <f t="shared" ca="1" si="100"/>
        <v>34.84307827476902</v>
      </c>
      <c r="J227" s="306">
        <f t="shared" ca="1" si="101"/>
        <v>476.49262340353999</v>
      </c>
      <c r="K227" s="307">
        <f t="shared" ca="1" si="102"/>
        <v>1170.2793727909561</v>
      </c>
      <c r="L227" s="304">
        <f t="shared" ca="1" si="87"/>
        <v>1263.5659976977781</v>
      </c>
      <c r="M227" s="306">
        <f t="shared" ca="1" si="103"/>
        <v>-0.93441897252961781</v>
      </c>
      <c r="N227" s="304">
        <f t="shared" ca="1" si="104"/>
        <v>-53.538263422897913</v>
      </c>
      <c r="P227" s="310">
        <f t="shared" ca="1" si="105"/>
        <v>23</v>
      </c>
      <c r="Q227" s="304">
        <f t="shared" ca="1" si="106"/>
        <v>0</v>
      </c>
      <c r="R227" s="306">
        <f t="shared" ca="1" si="107"/>
        <v>0</v>
      </c>
      <c r="S227" s="307">
        <f t="shared" ca="1" si="108"/>
        <v>2.8949999999999996</v>
      </c>
      <c r="T227" s="304">
        <f t="shared" ca="1" si="88"/>
        <v>28.399949999999997</v>
      </c>
      <c r="U227" s="311">
        <f t="shared" ca="1" si="89"/>
        <v>0</v>
      </c>
      <c r="V227" s="306">
        <f t="shared" ca="1" si="90"/>
        <v>1.0895655821140047</v>
      </c>
      <c r="W227" s="304">
        <f t="shared" ca="1" si="91"/>
        <v>2.708689838815642</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6.8902954202236781</v>
      </c>
      <c r="AH227" s="304">
        <f t="shared" ca="1" si="115"/>
        <v>-0.89848761246654918</v>
      </c>
    </row>
    <row r="228" spans="1:34" x14ac:dyDescent="0.2">
      <c r="A228" s="347">
        <f t="shared" ca="1" si="93"/>
        <v>0.1</v>
      </c>
      <c r="B228" s="304">
        <f t="shared" ca="1" si="94"/>
        <v>16.599999999999945</v>
      </c>
      <c r="D228" s="306">
        <f t="shared" ca="1" si="95"/>
        <v>-0.55604005621608976</v>
      </c>
      <c r="E228" s="307">
        <f t="shared" ca="1" si="96"/>
        <v>-9.0575045201522322</v>
      </c>
      <c r="F228" s="304">
        <f t="shared" ca="1" si="97"/>
        <v>9.0745561145818545</v>
      </c>
      <c r="G228" s="306">
        <f t="shared" ca="1" si="98"/>
        <v>20.651143347991642</v>
      </c>
      <c r="H228" s="307">
        <f t="shared" ca="1" si="99"/>
        <v>-28.928432652249224</v>
      </c>
      <c r="I228" s="304">
        <f t="shared" ca="1" si="100"/>
        <v>35.5432685229569</v>
      </c>
      <c r="J228" s="306">
        <f t="shared" ca="1" si="101"/>
        <v>478.56051793862025</v>
      </c>
      <c r="K228" s="307">
        <f t="shared" ca="1" si="102"/>
        <v>1167.4318170483321</v>
      </c>
      <c r="L228" s="304">
        <f t="shared" ca="1" si="87"/>
        <v>1261.7120181667649</v>
      </c>
      <c r="M228" s="306">
        <f t="shared" ca="1" si="103"/>
        <v>-0.95082209352514446</v>
      </c>
      <c r="N228" s="304">
        <f t="shared" ca="1" si="104"/>
        <v>-54.478093026784016</v>
      </c>
      <c r="P228" s="310">
        <f t="shared" ca="1" si="105"/>
        <v>23</v>
      </c>
      <c r="Q228" s="304">
        <f t="shared" ca="1" si="106"/>
        <v>0</v>
      </c>
      <c r="R228" s="306">
        <f t="shared" ca="1" si="107"/>
        <v>0</v>
      </c>
      <c r="S228" s="307">
        <f t="shared" ca="1" si="108"/>
        <v>2.8949999999999996</v>
      </c>
      <c r="T228" s="304">
        <f t="shared" ca="1" si="88"/>
        <v>28.399949999999997</v>
      </c>
      <c r="U228" s="311">
        <f t="shared" ca="1" si="89"/>
        <v>0</v>
      </c>
      <c r="V228" s="306">
        <f t="shared" ca="1" si="90"/>
        <v>1.0898769498118903</v>
      </c>
      <c r="W228" s="304">
        <f t="shared" ca="1" si="91"/>
        <v>2.8194543171746229</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6.9540867721871704</v>
      </c>
      <c r="AH228" s="304">
        <f t="shared" ca="1" si="115"/>
        <v>-0.93564415848554139</v>
      </c>
    </row>
    <row r="229" spans="1:34" x14ac:dyDescent="0.2">
      <c r="A229" s="347">
        <f t="shared" ca="1" si="93"/>
        <v>0.1</v>
      </c>
      <c r="B229" s="304">
        <f t="shared" ca="1" si="94"/>
        <v>16.699999999999946</v>
      </c>
      <c r="D229" s="306">
        <f t="shared" ca="1" si="95"/>
        <v>-0.56585249206373134</v>
      </c>
      <c r="E229" s="307">
        <f t="shared" ca="1" si="96"/>
        <v>-9.017345306168485</v>
      </c>
      <c r="F229" s="304">
        <f t="shared" ca="1" si="97"/>
        <v>9.0350819262170248</v>
      </c>
      <c r="G229" s="306">
        <f t="shared" ca="1" si="98"/>
        <v>20.594558098785267</v>
      </c>
      <c r="H229" s="307">
        <f t="shared" ca="1" si="99"/>
        <v>-29.830167182866074</v>
      </c>
      <c r="I229" s="304">
        <f t="shared" ca="1" si="100"/>
        <v>36.248788910003348</v>
      </c>
      <c r="J229" s="306">
        <f t="shared" ca="1" si="101"/>
        <v>480.6228030109591</v>
      </c>
      <c r="K229" s="307">
        <f t="shared" ca="1" si="102"/>
        <v>1164.4938870565763</v>
      </c>
      <c r="L229" s="304">
        <f t="shared" ca="1" si="87"/>
        <v>1259.7794615591436</v>
      </c>
      <c r="M229" s="306">
        <f t="shared" ca="1" si="103"/>
        <v>-0.96654671292874572</v>
      </c>
      <c r="N229" s="304">
        <f t="shared" ca="1" si="104"/>
        <v>-55.379047353059889</v>
      </c>
      <c r="P229" s="310">
        <f t="shared" ca="1" si="105"/>
        <v>23</v>
      </c>
      <c r="Q229" s="304">
        <f t="shared" ca="1" si="106"/>
        <v>0</v>
      </c>
      <c r="R229" s="306">
        <f t="shared" ca="1" si="107"/>
        <v>0</v>
      </c>
      <c r="S229" s="307">
        <f t="shared" ca="1" si="108"/>
        <v>2.8949999999999996</v>
      </c>
      <c r="T229" s="304">
        <f t="shared" ca="1" si="88"/>
        <v>28.399949999999997</v>
      </c>
      <c r="U229" s="311">
        <f t="shared" ca="1" si="89"/>
        <v>0</v>
      </c>
      <c r="V229" s="306">
        <f t="shared" ca="1" si="90"/>
        <v>1.0901982873526967</v>
      </c>
      <c r="W229" s="304">
        <f t="shared" ca="1" si="91"/>
        <v>2.9333600109956537</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7.0103897536380906</v>
      </c>
      <c r="AH229" s="304">
        <f t="shared" ca="1" si="115"/>
        <v>-0.97390477277189058</v>
      </c>
    </row>
    <row r="230" spans="1:34" x14ac:dyDescent="0.2">
      <c r="A230" s="347">
        <f t="shared" ca="1" si="93"/>
        <v>0.1</v>
      </c>
      <c r="B230" s="304">
        <f t="shared" ca="1" si="94"/>
        <v>16.799999999999947</v>
      </c>
      <c r="D230" s="306">
        <f t="shared" ca="1" si="95"/>
        <v>-0.57567288705618103</v>
      </c>
      <c r="E230" s="307">
        <f t="shared" ca="1" si="96"/>
        <v>-8.9761671796423776</v>
      </c>
      <c r="F230" s="304">
        <f t="shared" ca="1" si="97"/>
        <v>8.9946081910098012</v>
      </c>
      <c r="G230" s="306">
        <f t="shared" ca="1" si="98"/>
        <v>20.536990810079651</v>
      </c>
      <c r="H230" s="307">
        <f t="shared" ca="1" si="99"/>
        <v>-30.72778390083031</v>
      </c>
      <c r="I230" s="304">
        <f t="shared" ca="1" si="100"/>
        <v>36.95895960372021</v>
      </c>
      <c r="J230" s="306">
        <f t="shared" ca="1" si="101"/>
        <v>482.67938045640233</v>
      </c>
      <c r="K230" s="307">
        <f t="shared" ca="1" si="102"/>
        <v>1161.4659895023915</v>
      </c>
      <c r="L230" s="304">
        <f t="shared" ca="1" si="87"/>
        <v>1257.7689092550133</v>
      </c>
      <c r="M230" s="306">
        <f t="shared" ca="1" si="103"/>
        <v>-0.98162752432789757</v>
      </c>
      <c r="N230" s="304">
        <f t="shared" ca="1" si="104"/>
        <v>-56.243114197864074</v>
      </c>
      <c r="P230" s="310">
        <f t="shared" ca="1" si="105"/>
        <v>23</v>
      </c>
      <c r="Q230" s="304">
        <f t="shared" ca="1" si="106"/>
        <v>0</v>
      </c>
      <c r="R230" s="306">
        <f t="shared" ca="1" si="107"/>
        <v>0</v>
      </c>
      <c r="S230" s="307">
        <f t="shared" ca="1" si="108"/>
        <v>2.8949999999999996</v>
      </c>
      <c r="T230" s="304">
        <f t="shared" ca="1" si="88"/>
        <v>28.399949999999997</v>
      </c>
      <c r="U230" s="311">
        <f t="shared" ca="1" si="89"/>
        <v>0</v>
      </c>
      <c r="V230" s="306">
        <f t="shared" ca="1" si="90"/>
        <v>1.0905295585054233</v>
      </c>
      <c r="W230" s="304">
        <f t="shared" ca="1" si="91"/>
        <v>3.0503507866262551</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7.0596796915632432</v>
      </c>
      <c r="AH230" s="304">
        <f t="shared" ca="1" si="115"/>
        <v>-1.0132504355770826</v>
      </c>
    </row>
    <row r="231" spans="1:34" x14ac:dyDescent="0.2">
      <c r="A231" s="347">
        <f t="shared" ca="1" si="93"/>
        <v>0.1</v>
      </c>
      <c r="B231" s="304">
        <f t="shared" ca="1" si="94"/>
        <v>16.899999999999949</v>
      </c>
      <c r="D231" s="306">
        <f t="shared" ca="1" si="95"/>
        <v>-0.58548839180669154</v>
      </c>
      <c r="E231" s="307">
        <f t="shared" ca="1" si="96"/>
        <v>-8.9339826249982686</v>
      </c>
      <c r="F231" s="304">
        <f t="shared" ca="1" si="97"/>
        <v>8.953147055684461</v>
      </c>
      <c r="G231" s="306">
        <f t="shared" ca="1" si="98"/>
        <v>20.478441970898981</v>
      </c>
      <c r="H231" s="307">
        <f t="shared" ca="1" si="99"/>
        <v>-31.621182163330136</v>
      </c>
      <c r="I231" s="304">
        <f t="shared" ca="1" si="100"/>
        <v>37.673143576850407</v>
      </c>
      <c r="J231" s="306">
        <f t="shared" ca="1" si="101"/>
        <v>484.73015209545127</v>
      </c>
      <c r="K231" s="307">
        <f t="shared" ca="1" si="102"/>
        <v>1158.3485411991835</v>
      </c>
      <c r="L231" s="304">
        <f t="shared" ca="1" si="87"/>
        <v>1255.680955995095</v>
      </c>
      <c r="M231" s="306">
        <f t="shared" ca="1" si="103"/>
        <v>-0.99609755240315967</v>
      </c>
      <c r="N231" s="304">
        <f t="shared" ca="1" si="104"/>
        <v>-57.072185736012401</v>
      </c>
      <c r="P231" s="310">
        <f t="shared" ca="1" si="105"/>
        <v>23</v>
      </c>
      <c r="Q231" s="304">
        <f t="shared" ca="1" si="106"/>
        <v>0</v>
      </c>
      <c r="R231" s="306">
        <f t="shared" ca="1" si="107"/>
        <v>0</v>
      </c>
      <c r="S231" s="307">
        <f t="shared" ca="1" si="108"/>
        <v>2.8949999999999996</v>
      </c>
      <c r="T231" s="304">
        <f t="shared" ca="1" si="88"/>
        <v>28.399949999999997</v>
      </c>
      <c r="U231" s="311">
        <f t="shared" ca="1" si="89"/>
        <v>0</v>
      </c>
      <c r="V231" s="306">
        <f t="shared" ca="1" si="90"/>
        <v>1.0908707261385746</v>
      </c>
      <c r="W231" s="304">
        <f t="shared" ca="1" si="91"/>
        <v>3.1703694788225683</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7.1024000828842251</v>
      </c>
      <c r="AH231" s="304">
        <f t="shared" ca="1" si="115"/>
        <v>-1.0536617570384303</v>
      </c>
    </row>
    <row r="232" spans="1:34" x14ac:dyDescent="0.2">
      <c r="A232" s="347">
        <f t="shared" ca="1" si="93"/>
        <v>0.1</v>
      </c>
      <c r="B232" s="304">
        <f t="shared" ca="1" si="94"/>
        <v>16.99999999999995</v>
      </c>
      <c r="D232" s="306">
        <f t="shared" ca="1" si="95"/>
        <v>-0.59528694922442182</v>
      </c>
      <c r="E232" s="307">
        <f t="shared" ca="1" si="96"/>
        <v>-8.8908052151805297</v>
      </c>
      <c r="F232" s="304">
        <f t="shared" ca="1" si="97"/>
        <v>8.9107117519420544</v>
      </c>
      <c r="G232" s="306">
        <f t="shared" ca="1" si="98"/>
        <v>20.418913275976539</v>
      </c>
      <c r="H232" s="307">
        <f t="shared" ca="1" si="99"/>
        <v>-32.510262684848186</v>
      </c>
      <c r="I232" s="304">
        <f t="shared" ca="1" si="100"/>
        <v>38.390743665754684</v>
      </c>
      <c r="J232" s="306">
        <f t="shared" ca="1" si="101"/>
        <v>486.77501985779503</v>
      </c>
      <c r="K232" s="307">
        <f t="shared" ca="1" si="102"/>
        <v>1155.1419689567747</v>
      </c>
      <c r="L232" s="304">
        <f t="shared" ca="1" si="87"/>
        <v>1253.5162098684209</v>
      </c>
      <c r="M232" s="306">
        <f t="shared" ca="1" si="103"/>
        <v>-1.0099881682167631</v>
      </c>
      <c r="N232" s="304">
        <f t="shared" ca="1" si="104"/>
        <v>-57.868059396969556</v>
      </c>
      <c r="P232" s="310">
        <f t="shared" ca="1" si="105"/>
        <v>23</v>
      </c>
      <c r="Q232" s="304">
        <f t="shared" ca="1" si="106"/>
        <v>0</v>
      </c>
      <c r="R232" s="306">
        <f t="shared" ca="1" si="107"/>
        <v>0</v>
      </c>
      <c r="S232" s="307">
        <f t="shared" ca="1" si="108"/>
        <v>2.8949999999999996</v>
      </c>
      <c r="T232" s="304">
        <f t="shared" ca="1" si="88"/>
        <v>28.399949999999997</v>
      </c>
      <c r="U232" s="311">
        <f t="shared" ca="1" si="89"/>
        <v>0</v>
      </c>
      <c r="V232" s="306">
        <f t="shared" ca="1" si="90"/>
        <v>1.0912217522294578</v>
      </c>
      <c r="W232" s="304">
        <f t="shared" ca="1" si="91"/>
        <v>3.2933579325898208</v>
      </c>
      <c r="Y232" s="314" t="str">
        <f t="shared" ca="1" si="109"/>
        <v/>
      </c>
      <c r="Z232" s="315" t="str">
        <f t="shared" ca="1" si="110"/>
        <v/>
      </c>
      <c r="AA232" s="316" t="str">
        <f t="shared" ca="1" si="111"/>
        <v/>
      </c>
      <c r="AC232" s="310">
        <f t="shared" ca="1" si="112"/>
        <v>16.99999999999995</v>
      </c>
      <c r="AD232" s="323">
        <f t="shared" ca="1" si="113"/>
        <v>486.77501985779503</v>
      </c>
      <c r="AE232" s="324" t="e">
        <f t="shared" ca="1" si="92"/>
        <v>#N/A</v>
      </c>
      <c r="AG232" s="306">
        <f t="shared" ca="1" si="114"/>
        <v>7.1389641667027597</v>
      </c>
      <c r="AH232" s="304">
        <f t="shared" ca="1" si="115"/>
        <v>-1.0951189909577095</v>
      </c>
    </row>
    <row r="233" spans="1:34" x14ac:dyDescent="0.2">
      <c r="A233" s="347">
        <f t="shared" ca="1" si="93"/>
        <v>0.1</v>
      </c>
      <c r="B233" s="304">
        <f t="shared" ca="1" si="94"/>
        <v>17.099999999999952</v>
      </c>
      <c r="D233" s="306">
        <f t="shared" ca="1" si="95"/>
        <v>-0.60505724474953093</v>
      </c>
      <c r="E233" s="307">
        <f t="shared" ca="1" si="96"/>
        <v>-8.8466495170278847</v>
      </c>
      <c r="F233" s="304">
        <f t="shared" ca="1" si="97"/>
        <v>8.8673165019950417</v>
      </c>
      <c r="G233" s="306">
        <f t="shared" ca="1" si="98"/>
        <v>20.358407551501585</v>
      </c>
      <c r="H233" s="307">
        <f t="shared" ca="1" si="99"/>
        <v>-33.394927636550975</v>
      </c>
      <c r="I233" s="304">
        <f t="shared" ca="1" si="100"/>
        <v>39.111199801124904</v>
      </c>
      <c r="J233" s="306">
        <f t="shared" ca="1" si="101"/>
        <v>488.81388589916895</v>
      </c>
      <c r="K233" s="307">
        <f t="shared" ca="1" si="102"/>
        <v>1151.8467094407047</v>
      </c>
      <c r="L233" s="304">
        <f t="shared" ca="1" si="87"/>
        <v>1251.2752922907191</v>
      </c>
      <c r="M233" s="306">
        <f t="shared" ca="1" si="103"/>
        <v>-1.0233291211190023</v>
      </c>
      <c r="N233" s="304">
        <f t="shared" ca="1" si="104"/>
        <v>-58.632439692950669</v>
      </c>
      <c r="P233" s="310">
        <f t="shared" ca="1" si="105"/>
        <v>23</v>
      </c>
      <c r="Q233" s="304">
        <f t="shared" ca="1" si="106"/>
        <v>0</v>
      </c>
      <c r="R233" s="306">
        <f t="shared" ca="1" si="107"/>
        <v>0</v>
      </c>
      <c r="S233" s="307">
        <f t="shared" ca="1" si="108"/>
        <v>2.8949999999999996</v>
      </c>
      <c r="T233" s="304">
        <f t="shared" ca="1" si="88"/>
        <v>28.399949999999997</v>
      </c>
      <c r="U233" s="311">
        <f t="shared" ca="1" si="89"/>
        <v>0</v>
      </c>
      <c r="V233" s="306">
        <f t="shared" ca="1" si="90"/>
        <v>1.091582597874531</v>
      </c>
      <c r="W233" s="304">
        <f t="shared" ca="1" si="91"/>
        <v>3.4192570467519112</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7.1697566129032948</v>
      </c>
      <c r="AH233" s="304">
        <f t="shared" ca="1" si="115"/>
        <v>-1.1376020492538244</v>
      </c>
    </row>
    <row r="234" spans="1:34" x14ac:dyDescent="0.2">
      <c r="A234" s="347">
        <f t="shared" ca="1" si="93"/>
        <v>0.1</v>
      </c>
      <c r="B234" s="304">
        <f t="shared" ca="1" si="94"/>
        <v>17.199999999999953</v>
      </c>
      <c r="D234" s="306">
        <f t="shared" ca="1" si="95"/>
        <v>-0.61478865958665141</v>
      </c>
      <c r="E234" s="307">
        <f t="shared" ca="1" si="96"/>
        <v>-8.8015310052256979</v>
      </c>
      <c r="F234" s="304">
        <f t="shared" ca="1" si="97"/>
        <v>8.8229764326958087</v>
      </c>
      <c r="G234" s="306">
        <f t="shared" ca="1" si="98"/>
        <v>20.29692868554292</v>
      </c>
      <c r="H234" s="307">
        <f t="shared" ca="1" si="99"/>
        <v>-34.275080737073544</v>
      </c>
      <c r="I234" s="304">
        <f t="shared" ca="1" si="100"/>
        <v>39.833986413600698</v>
      </c>
      <c r="J234" s="306">
        <f t="shared" ca="1" si="101"/>
        <v>490.84665271102119</v>
      </c>
      <c r="K234" s="307">
        <f t="shared" ca="1" si="102"/>
        <v>1148.4632090220234</v>
      </c>
      <c r="L234" s="304">
        <f t="shared" ca="1" si="87"/>
        <v>1248.9588379745658</v>
      </c>
      <c r="M234" s="306">
        <f t="shared" ca="1" si="103"/>
        <v>-1.0361485830525823</v>
      </c>
      <c r="N234" s="304">
        <f t="shared" ca="1" si="104"/>
        <v>-59.36694075737342</v>
      </c>
      <c r="P234" s="310">
        <f t="shared" ca="1" si="105"/>
        <v>23</v>
      </c>
      <c r="Q234" s="304">
        <f t="shared" ca="1" si="106"/>
        <v>0</v>
      </c>
      <c r="R234" s="306">
        <f t="shared" ca="1" si="107"/>
        <v>0</v>
      </c>
      <c r="S234" s="307">
        <f t="shared" ca="1" si="108"/>
        <v>2.8949999999999996</v>
      </c>
      <c r="T234" s="304">
        <f t="shared" ca="1" si="88"/>
        <v>28.399949999999997</v>
      </c>
      <c r="U234" s="311">
        <f t="shared" ca="1" si="89"/>
        <v>0</v>
      </c>
      <c r="V234" s="306">
        <f t="shared" ca="1" si="90"/>
        <v>1.0919532233007077</v>
      </c>
      <c r="W234" s="304">
        <f t="shared" ca="1" si="91"/>
        <v>3.5480068190440681</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7.1951352643590241</v>
      </c>
      <c r="AH234" s="304">
        <f t="shared" ca="1" si="115"/>
        <v>-1.1810905170127501</v>
      </c>
    </row>
    <row r="235" spans="1:34" x14ac:dyDescent="0.2">
      <c r="A235" s="347">
        <f t="shared" ca="1" si="93"/>
        <v>0.1</v>
      </c>
      <c r="B235" s="304">
        <f t="shared" ca="1" si="94"/>
        <v>17.299999999999955</v>
      </c>
      <c r="D235" s="306">
        <f t="shared" ca="1" si="95"/>
        <v>-0.62447122695672919</v>
      </c>
      <c r="E235" s="307">
        <f t="shared" ca="1" si="96"/>
        <v>-8.7554659838674631</v>
      </c>
      <c r="F235" s="304">
        <f t="shared" ca="1" si="97"/>
        <v>8.7777074972886329</v>
      </c>
      <c r="G235" s="306">
        <f t="shared" ca="1" si="98"/>
        <v>20.234481562847247</v>
      </c>
      <c r="H235" s="307">
        <f t="shared" ca="1" si="99"/>
        <v>-35.150627335460292</v>
      </c>
      <c r="I235" s="304">
        <f t="shared" ca="1" si="100"/>
        <v>40.558610013086167</v>
      </c>
      <c r="J235" s="306">
        <f t="shared" ca="1" si="101"/>
        <v>492.87322322344068</v>
      </c>
      <c r="K235" s="307">
        <f t="shared" ca="1" si="102"/>
        <v>1144.9919236183966</v>
      </c>
      <c r="L235" s="304">
        <f t="shared" ca="1" si="87"/>
        <v>1246.5674948922822</v>
      </c>
      <c r="M235" s="306">
        <f t="shared" ca="1" si="103"/>
        <v>-1.0484732018146077</v>
      </c>
      <c r="N235" s="304">
        <f t="shared" ca="1" si="104"/>
        <v>-60.073089396545228</v>
      </c>
      <c r="P235" s="310">
        <f t="shared" ca="1" si="105"/>
        <v>23</v>
      </c>
      <c r="Q235" s="304">
        <f t="shared" ca="1" si="106"/>
        <v>0</v>
      </c>
      <c r="R235" s="306">
        <f t="shared" ca="1" si="107"/>
        <v>0</v>
      </c>
      <c r="S235" s="307">
        <f t="shared" ca="1" si="108"/>
        <v>2.8949999999999996</v>
      </c>
      <c r="T235" s="304">
        <f t="shared" ca="1" si="88"/>
        <v>28.399949999999997</v>
      </c>
      <c r="U235" s="311">
        <f t="shared" ca="1" si="89"/>
        <v>0</v>
      </c>
      <c r="V235" s="306">
        <f t="shared" ca="1" si="90"/>
        <v>1.0923335878775293</v>
      </c>
      <c r="W235" s="304">
        <f t="shared" ca="1" si="91"/>
        <v>3.6795463925371368</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7.2154328854696095</v>
      </c>
      <c r="AH235" s="304">
        <f t="shared" ca="1" si="115"/>
        <v>-1.2255636680635815</v>
      </c>
    </row>
    <row r="236" spans="1:34" x14ac:dyDescent="0.2">
      <c r="A236" s="347">
        <f t="shared" ca="1" si="93"/>
        <v>0.1</v>
      </c>
      <c r="B236" s="304">
        <f t="shared" ca="1" si="94"/>
        <v>17.399999999999956</v>
      </c>
      <c r="D236" s="306">
        <f t="shared" ca="1" si="95"/>
        <v>-0.63409559132231408</v>
      </c>
      <c r="E236" s="307">
        <f t="shared" ca="1" si="96"/>
        <v>-8.708471514755594</v>
      </c>
      <c r="F236" s="304">
        <f t="shared" ca="1" si="97"/>
        <v>8.7315264039138079</v>
      </c>
      <c r="G236" s="306">
        <f t="shared" ca="1" si="98"/>
        <v>20.171072003715015</v>
      </c>
      <c r="H236" s="307">
        <f t="shared" ca="1" si="99"/>
        <v>-36.021474486935851</v>
      </c>
      <c r="I236" s="304">
        <f t="shared" ca="1" si="100"/>
        <v>41.284606937598745</v>
      </c>
      <c r="J236" s="306">
        <f t="shared" ca="1" si="101"/>
        <v>494.89350090176879</v>
      </c>
      <c r="K236" s="307">
        <f t="shared" ca="1" si="102"/>
        <v>1141.4333185272769</v>
      </c>
      <c r="L236" s="304">
        <f t="shared" ca="1" si="87"/>
        <v>1244.1019242324967</v>
      </c>
      <c r="M236" s="306">
        <f t="shared" ca="1" si="103"/>
        <v>-1.0603281604972425</v>
      </c>
      <c r="N236" s="304">
        <f t="shared" ca="1" si="104"/>
        <v>-60.752328495362171</v>
      </c>
      <c r="P236" s="310">
        <f t="shared" ca="1" si="105"/>
        <v>23</v>
      </c>
      <c r="Q236" s="304">
        <f t="shared" ca="1" si="106"/>
        <v>0</v>
      </c>
      <c r="R236" s="306">
        <f t="shared" ca="1" si="107"/>
        <v>0</v>
      </c>
      <c r="S236" s="307">
        <f t="shared" ca="1" si="108"/>
        <v>2.8949999999999996</v>
      </c>
      <c r="T236" s="304">
        <f t="shared" ca="1" si="88"/>
        <v>28.399949999999997</v>
      </c>
      <c r="U236" s="311">
        <f t="shared" ca="1" si="89"/>
        <v>0</v>
      </c>
      <c r="V236" s="306">
        <f t="shared" ca="1" si="90"/>
        <v>1.0927236501301401</v>
      </c>
      <c r="W236" s="304">
        <f t="shared" ca="1" si="91"/>
        <v>3.813814103215114</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7.230958882228105</v>
      </c>
      <c r="AH236" s="304">
        <f t="shared" ca="1" si="115"/>
        <v>-1.2710004810145552</v>
      </c>
    </row>
    <row r="237" spans="1:34" x14ac:dyDescent="0.2">
      <c r="A237" s="347">
        <f t="shared" ca="1" si="93"/>
        <v>0.1</v>
      </c>
      <c r="B237" s="304">
        <f t="shared" ca="1" si="94"/>
        <v>17.499999999999957</v>
      </c>
      <c r="D237" s="306">
        <f t="shared" ca="1" si="95"/>
        <v>-0.64365297049491688</v>
      </c>
      <c r="E237" s="307">
        <f t="shared" ca="1" si="96"/>
        <v>-8.6605653516653476</v>
      </c>
      <c r="F237" s="304">
        <f t="shared" ca="1" si="97"/>
        <v>8.6844505500862432</v>
      </c>
      <c r="G237" s="306">
        <f t="shared" ca="1" si="98"/>
        <v>20.106706706665523</v>
      </c>
      <c r="H237" s="307">
        <f t="shared" ca="1" si="99"/>
        <v>-36.887531022102387</v>
      </c>
      <c r="I237" s="304">
        <f t="shared" ca="1" si="100"/>
        <v>42.011541265400325</v>
      </c>
      <c r="J237" s="306">
        <f t="shared" ca="1" si="101"/>
        <v>496.90738983728784</v>
      </c>
      <c r="K237" s="307">
        <f t="shared" ca="1" si="102"/>
        <v>1137.7878682518251</v>
      </c>
      <c r="L237" s="304">
        <f t="shared" ca="1" si="87"/>
        <v>1241.5628003512102</v>
      </c>
      <c r="M237" s="306">
        <f t="shared" ca="1" si="103"/>
        <v>-1.0717372408837125</v>
      </c>
      <c r="N237" s="304">
        <f t="shared" ca="1" si="104"/>
        <v>-61.406020649632389</v>
      </c>
      <c r="P237" s="310">
        <f t="shared" ca="1" si="105"/>
        <v>23</v>
      </c>
      <c r="Q237" s="304">
        <f t="shared" ca="1" si="106"/>
        <v>0</v>
      </c>
      <c r="R237" s="306">
        <f t="shared" ca="1" si="107"/>
        <v>0</v>
      </c>
      <c r="S237" s="307">
        <f t="shared" ca="1" si="108"/>
        <v>2.8949999999999996</v>
      </c>
      <c r="T237" s="304">
        <f t="shared" ca="1" si="88"/>
        <v>28.399949999999997</v>
      </c>
      <c r="U237" s="311">
        <f t="shared" ca="1" si="89"/>
        <v>0</v>
      </c>
      <c r="V237" s="306">
        <f t="shared" ca="1" si="90"/>
        <v>1.0931233677529801</v>
      </c>
      <c r="W237" s="304">
        <f t="shared" ca="1" si="91"/>
        <v>3.9507475285392828</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7.2420009689351259</v>
      </c>
      <c r="AH237" s="304">
        <f t="shared" ca="1" si="115"/>
        <v>-1.3173796556874315</v>
      </c>
    </row>
    <row r="238" spans="1:34" x14ac:dyDescent="0.2">
      <c r="A238" s="347">
        <f t="shared" ca="1" si="93"/>
        <v>0.1</v>
      </c>
      <c r="B238" s="304">
        <f t="shared" ca="1" si="94"/>
        <v>17.599999999999959</v>
      </c>
      <c r="D238" s="306">
        <f t="shared" ca="1" si="95"/>
        <v>-0.65313512050106726</v>
      </c>
      <c r="E238" s="307">
        <f t="shared" ca="1" si="96"/>
        <v>-8.6117658798832117</v>
      </c>
      <c r="F238" s="304">
        <f t="shared" ca="1" si="97"/>
        <v>8.6364979624586624</v>
      </c>
      <c r="G238" s="306">
        <f t="shared" ca="1" si="98"/>
        <v>20.041393194615416</v>
      </c>
      <c r="H238" s="307">
        <f t="shared" ca="1" si="99"/>
        <v>-37.748707610090705</v>
      </c>
      <c r="I238" s="304">
        <f t="shared" ca="1" si="100"/>
        <v>42.739002882768531</v>
      </c>
      <c r="J238" s="306">
        <f t="shared" ca="1" si="101"/>
        <v>498.9147948323519</v>
      </c>
      <c r="K238" s="307">
        <f t="shared" ca="1" si="102"/>
        <v>1134.0560563202155</v>
      </c>
      <c r="L238" s="304">
        <f t="shared" ca="1" si="87"/>
        <v>1238.9508107181525</v>
      </c>
      <c r="M238" s="306">
        <f t="shared" ca="1" si="103"/>
        <v>-1.0827228890392095</v>
      </c>
      <c r="N238" s="304">
        <f t="shared" ca="1" si="104"/>
        <v>-62.035451924158046</v>
      </c>
      <c r="P238" s="310">
        <f t="shared" ca="1" si="105"/>
        <v>23</v>
      </c>
      <c r="Q238" s="304">
        <f t="shared" ca="1" si="106"/>
        <v>0</v>
      </c>
      <c r="R238" s="306">
        <f t="shared" ca="1" si="107"/>
        <v>0</v>
      </c>
      <c r="S238" s="307">
        <f t="shared" ca="1" si="108"/>
        <v>2.8949999999999996</v>
      </c>
      <c r="T238" s="304">
        <f t="shared" ca="1" si="88"/>
        <v>28.399949999999997</v>
      </c>
      <c r="U238" s="311">
        <f t="shared" ca="1" si="89"/>
        <v>0</v>
      </c>
      <c r="V238" s="306">
        <f t="shared" ca="1" si="90"/>
        <v>1.0935326976241446</v>
      </c>
      <c r="W238" s="304">
        <f t="shared" ca="1" si="91"/>
        <v>4.0902835368429695</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7.2488267644763686</v>
      </c>
      <c r="AH238" s="304">
        <f t="shared" ca="1" si="115"/>
        <v>-1.3646796298926713</v>
      </c>
    </row>
    <row r="239" spans="1:34" x14ac:dyDescent="0.2">
      <c r="A239" s="347">
        <f t="shared" ca="1" si="93"/>
        <v>0.1</v>
      </c>
      <c r="B239" s="304">
        <f t="shared" ca="1" si="94"/>
        <v>17.69999999999996</v>
      </c>
      <c r="D239" s="306">
        <f t="shared" ca="1" si="95"/>
        <v>-0.66253430306301098</v>
      </c>
      <c r="E239" s="307">
        <f t="shared" ca="1" si="96"/>
        <v>-8.5620920604112349</v>
      </c>
      <c r="F239" s="304">
        <f t="shared" ca="1" si="97"/>
        <v>8.5876872412595642</v>
      </c>
      <c r="G239" s="306">
        <f t="shared" ca="1" si="98"/>
        <v>19.975139764309116</v>
      </c>
      <c r="H239" s="307">
        <f t="shared" ca="1" si="99"/>
        <v>-38.604916816131826</v>
      </c>
      <c r="I239" s="304">
        <f t="shared" ca="1" si="100"/>
        <v>43.466605698905695</v>
      </c>
      <c r="J239" s="306">
        <f t="shared" ca="1" si="101"/>
        <v>500.91562148029811</v>
      </c>
      <c r="K239" s="307">
        <f t="shared" ca="1" si="102"/>
        <v>1130.2383750989043</v>
      </c>
      <c r="L239" s="304">
        <f t="shared" ca="1" si="87"/>
        <v>1236.2666558591657</v>
      </c>
      <c r="M239" s="306">
        <f t="shared" ca="1" si="103"/>
        <v>-1.0933062817189063</v>
      </c>
      <c r="N239" s="304">
        <f t="shared" ca="1" si="104"/>
        <v>-62.641835657634324</v>
      </c>
      <c r="P239" s="310">
        <f t="shared" ca="1" si="105"/>
        <v>23</v>
      </c>
      <c r="Q239" s="304">
        <f t="shared" ca="1" si="106"/>
        <v>0</v>
      </c>
      <c r="R239" s="306">
        <f t="shared" ca="1" si="107"/>
        <v>0</v>
      </c>
      <c r="S239" s="307">
        <f t="shared" ca="1" si="108"/>
        <v>2.8949999999999996</v>
      </c>
      <c r="T239" s="304">
        <f t="shared" ca="1" si="88"/>
        <v>28.399949999999997</v>
      </c>
      <c r="U239" s="311">
        <f t="shared" ca="1" si="89"/>
        <v>0</v>
      </c>
      <c r="V239" s="306">
        <f t="shared" ca="1" si="90"/>
        <v>1.0939515958203501</v>
      </c>
      <c r="W239" s="304">
        <f t="shared" ca="1" si="91"/>
        <v>4.2323583374105285</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7.2516853071341458</v>
      </c>
      <c r="AH239" s="304">
        <f t="shared" ca="1" si="115"/>
        <v>-1.4128785964915269</v>
      </c>
    </row>
    <row r="240" spans="1:34" x14ac:dyDescent="0.2">
      <c r="A240" s="347">
        <f t="shared" ca="1" si="93"/>
        <v>0.1</v>
      </c>
      <c r="B240" s="304">
        <f t="shared" ca="1" si="94"/>
        <v>17.799999999999962</v>
      </c>
      <c r="D240" s="306">
        <f t="shared" ca="1" si="95"/>
        <v>-0.67184325553791868</v>
      </c>
      <c r="E240" s="307">
        <f t="shared" ca="1" si="96"/>
        <v>-8.5115633783017195</v>
      </c>
      <c r="F240" s="304">
        <f t="shared" ca="1" si="97"/>
        <v>8.5380375088692819</v>
      </c>
      <c r="G240" s="306">
        <f t="shared" ca="1" si="98"/>
        <v>19.907955438755323</v>
      </c>
      <c r="H240" s="307">
        <f t="shared" ca="1" si="99"/>
        <v>-39.456073153961995</v>
      </c>
      <c r="I240" s="304">
        <f t="shared" ca="1" si="100"/>
        <v>44.193985999027831</v>
      </c>
      <c r="J240" s="306">
        <f t="shared" ca="1" si="101"/>
        <v>502.90977624045132</v>
      </c>
      <c r="K240" s="307">
        <f t="shared" ca="1" si="102"/>
        <v>1126.3353256003995</v>
      </c>
      <c r="L240" s="304">
        <f t="shared" ca="1" si="87"/>
        <v>1233.5110492952947</v>
      </c>
      <c r="M240" s="306">
        <f t="shared" ca="1" si="103"/>
        <v>-1.103507392529349</v>
      </c>
      <c r="N240" s="304">
        <f t="shared" ca="1" si="104"/>
        <v>-63.22631625341797</v>
      </c>
      <c r="P240" s="310">
        <f t="shared" ca="1" si="105"/>
        <v>23</v>
      </c>
      <c r="Q240" s="304">
        <f t="shared" ca="1" si="106"/>
        <v>0</v>
      </c>
      <c r="R240" s="306">
        <f t="shared" ca="1" si="107"/>
        <v>0</v>
      </c>
      <c r="S240" s="307">
        <f t="shared" ca="1" si="108"/>
        <v>2.8949999999999996</v>
      </c>
      <c r="T240" s="304">
        <f t="shared" ca="1" si="88"/>
        <v>28.399949999999997</v>
      </c>
      <c r="U240" s="311">
        <f t="shared" ca="1" si="89"/>
        <v>0</v>
      </c>
      <c r="V240" s="306">
        <f t="shared" ca="1" si="90"/>
        <v>1.094380017632445</v>
      </c>
      <c r="W240" s="304">
        <f t="shared" ca="1" si="91"/>
        <v>4.3769075311028489</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7.2508084815426024</v>
      </c>
      <c r="AH240" s="304">
        <f t="shared" ca="1" si="115"/>
        <v>-1.4619545206944833</v>
      </c>
    </row>
    <row r="241" spans="1:34" x14ac:dyDescent="0.2">
      <c r="A241" s="347">
        <f t="shared" ca="1" si="93"/>
        <v>0.1</v>
      </c>
      <c r="B241" s="304">
        <f t="shared" ca="1" si="94"/>
        <v>17.899999999999963</v>
      </c>
      <c r="D241" s="306">
        <f t="shared" ca="1" si="95"/>
        <v>-0.6810551631539371</v>
      </c>
      <c r="E241" s="307">
        <f t="shared" ca="1" si="96"/>
        <v>-8.4601997946522776</v>
      </c>
      <c r="F241" s="304">
        <f t="shared" ca="1" si="97"/>
        <v>8.4875683620630156</v>
      </c>
      <c r="G241" s="306">
        <f t="shared" ca="1" si="98"/>
        <v>19.839849922439928</v>
      </c>
      <c r="H241" s="307">
        <f t="shared" ca="1" si="99"/>
        <v>-40.302093133427221</v>
      </c>
      <c r="I241" s="304">
        <f t="shared" ca="1" si="100"/>
        <v>44.920800926523796</v>
      </c>
      <c r="J241" s="306">
        <f t="shared" ca="1" si="101"/>
        <v>504.89716650851108</v>
      </c>
      <c r="K241" s="307">
        <f t="shared" ca="1" si="102"/>
        <v>1122.3474172860301</v>
      </c>
      <c r="L241" s="304">
        <f t="shared" ca="1" si="87"/>
        <v>1230.6847174792354</v>
      </c>
      <c r="M241" s="306">
        <f t="shared" ca="1" si="103"/>
        <v>-1.1133450570355374</v>
      </c>
      <c r="N241" s="304">
        <f t="shared" ca="1" si="104"/>
        <v>-63.789972909888213</v>
      </c>
      <c r="P241" s="310">
        <f t="shared" ca="1" si="105"/>
        <v>23</v>
      </c>
      <c r="Q241" s="304">
        <f t="shared" ca="1" si="106"/>
        <v>0</v>
      </c>
      <c r="R241" s="306">
        <f t="shared" ca="1" si="107"/>
        <v>0</v>
      </c>
      <c r="S241" s="307">
        <f t="shared" ca="1" si="108"/>
        <v>2.8949999999999996</v>
      </c>
      <c r="T241" s="304">
        <f t="shared" ca="1" si="88"/>
        <v>28.399949999999997</v>
      </c>
      <c r="U241" s="311">
        <f t="shared" ca="1" si="89"/>
        <v>0</v>
      </c>
      <c r="V241" s="306">
        <f t="shared" ca="1" si="90"/>
        <v>1.0948179175814312</v>
      </c>
      <c r="W241" s="304">
        <f t="shared" ca="1" si="91"/>
        <v>4.523866161399738</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7.2464123548977089</v>
      </c>
      <c r="AH241" s="304">
        <f t="shared" ca="1" si="115"/>
        <v>-1.51188515754848</v>
      </c>
    </row>
    <row r="242" spans="1:34" x14ac:dyDescent="0.2">
      <c r="A242" s="347">
        <f t="shared" ca="1" si="93"/>
        <v>0.1</v>
      </c>
      <c r="B242" s="304">
        <f t="shared" ca="1" si="94"/>
        <v>17.999999999999964</v>
      </c>
      <c r="D242" s="306">
        <f t="shared" ca="1" si="95"/>
        <v>-0.69016363338073128</v>
      </c>
      <c r="E242" s="307">
        <f t="shared" ca="1" si="96"/>
        <v>-8.4080217018499503</v>
      </c>
      <c r="F242" s="304">
        <f t="shared" ca="1" si="97"/>
        <v>8.4362998275085648</v>
      </c>
      <c r="G242" s="306">
        <f t="shared" ca="1" si="98"/>
        <v>19.770833559101856</v>
      </c>
      <c r="H242" s="307">
        <f t="shared" ca="1" si="99"/>
        <v>-41.142895303612214</v>
      </c>
      <c r="I242" s="304">
        <f t="shared" ca="1" si="100"/>
        <v>45.646727085144931</v>
      </c>
      <c r="J242" s="306">
        <f t="shared" ca="1" si="101"/>
        <v>506.87770068258817</v>
      </c>
      <c r="K242" s="307">
        <f t="shared" ca="1" si="102"/>
        <v>1118.2751678641782</v>
      </c>
      <c r="L242" s="304">
        <f t="shared" ca="1" si="87"/>
        <v>1227.7883997297431</v>
      </c>
      <c r="M242" s="306">
        <f t="shared" ca="1" si="103"/>
        <v>-1.1228370362133173</v>
      </c>
      <c r="N242" s="304">
        <f t="shared" ca="1" si="104"/>
        <v>-64.333823256001054</v>
      </c>
      <c r="P242" s="310">
        <f t="shared" ca="1" si="105"/>
        <v>23</v>
      </c>
      <c r="Q242" s="304">
        <f t="shared" ca="1" si="106"/>
        <v>0</v>
      </c>
      <c r="R242" s="306">
        <f t="shared" ca="1" si="107"/>
        <v>0</v>
      </c>
      <c r="S242" s="307">
        <f t="shared" ca="1" si="108"/>
        <v>2.8949999999999996</v>
      </c>
      <c r="T242" s="304">
        <f t="shared" ca="1" si="88"/>
        <v>28.399949999999997</v>
      </c>
      <c r="U242" s="311">
        <f t="shared" ca="1" si="89"/>
        <v>0</v>
      </c>
      <c r="V242" s="306">
        <f t="shared" ca="1" si="90"/>
        <v>1.0952652494349362</v>
      </c>
      <c r="W242" s="304">
        <f t="shared" ca="1" si="91"/>
        <v>4.6731687657366949</v>
      </c>
      <c r="Y242" s="314" t="str">
        <f t="shared" ca="1" si="109"/>
        <v/>
      </c>
      <c r="Z242" s="315" t="str">
        <f t="shared" ca="1" si="110"/>
        <v/>
      </c>
      <c r="AA242" s="316" t="str">
        <f t="shared" ca="1" si="111"/>
        <v/>
      </c>
      <c r="AC242" s="310">
        <f t="shared" ca="1" si="112"/>
        <v>17.999999999999964</v>
      </c>
      <c r="AD242" s="323">
        <f t="shared" ca="1" si="113"/>
        <v>506.87770068258817</v>
      </c>
      <c r="AE242" s="324" t="e">
        <f t="shared" ca="1" si="92"/>
        <v>#N/A</v>
      </c>
      <c r="AG242" s="306">
        <f t="shared" ca="1" si="114"/>
        <v>7.2386984221297928</v>
      </c>
      <c r="AH242" s="304">
        <f t="shared" ca="1" si="115"/>
        <v>-1.5626480695681308</v>
      </c>
    </row>
    <row r="243" spans="1:34" x14ac:dyDescent="0.2">
      <c r="A243" s="347">
        <f t="shared" ca="1" si="93"/>
        <v>0.1</v>
      </c>
      <c r="B243" s="304">
        <f t="shared" ca="1" si="94"/>
        <v>18.099999999999966</v>
      </c>
      <c r="D243" s="306">
        <f t="shared" ca="1" si="95"/>
        <v>-0.69916267227495499</v>
      </c>
      <c r="E243" s="307">
        <f t="shared" ca="1" si="96"/>
        <v>-8.3550498817051917</v>
      </c>
      <c r="F243" s="304">
        <f t="shared" ca="1" si="97"/>
        <v>8.3842523201585841</v>
      </c>
      <c r="G243" s="306">
        <f t="shared" ca="1" si="98"/>
        <v>19.700917291874362</v>
      </c>
      <c r="H243" s="307">
        <f t="shared" ca="1" si="99"/>
        <v>-41.978400291782734</v>
      </c>
      <c r="I243" s="304">
        <f t="shared" ca="1" si="100"/>
        <v>46.37145925241537</v>
      </c>
      <c r="J243" s="306">
        <f t="shared" ca="1" si="101"/>
        <v>508.85128822513695</v>
      </c>
      <c r="K243" s="307">
        <f t="shared" ca="1" si="102"/>
        <v>1114.1191030844084</v>
      </c>
      <c r="L243" s="304">
        <f t="shared" ca="1" si="87"/>
        <v>1224.8228481645776</v>
      </c>
      <c r="M243" s="306">
        <f t="shared" ca="1" si="103"/>
        <v>-1.1320000778134451</v>
      </c>
      <c r="N243" s="304">
        <f t="shared" ca="1" si="104"/>
        <v>-64.858826867191183</v>
      </c>
      <c r="P243" s="310">
        <f t="shared" ca="1" si="105"/>
        <v>23</v>
      </c>
      <c r="Q243" s="304">
        <f t="shared" ca="1" si="106"/>
        <v>0</v>
      </c>
      <c r="R243" s="306">
        <f t="shared" ca="1" si="107"/>
        <v>0</v>
      </c>
      <c r="S243" s="307">
        <f t="shared" ca="1" si="108"/>
        <v>2.8949999999999996</v>
      </c>
      <c r="T243" s="304">
        <f t="shared" ca="1" si="88"/>
        <v>28.399949999999997</v>
      </c>
      <c r="U243" s="311">
        <f t="shared" ca="1" si="89"/>
        <v>0</v>
      </c>
      <c r="V243" s="306">
        <f t="shared" ca="1" si="90"/>
        <v>1.0957219662241056</v>
      </c>
      <c r="W243" s="304">
        <f t="shared" ca="1" si="91"/>
        <v>4.8247494270204738</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7.2278547616295494</v>
      </c>
      <c r="AH243" s="304">
        <f t="shared" ca="1" si="115"/>
        <v>-1.614220644468634</v>
      </c>
    </row>
    <row r="244" spans="1:34" x14ac:dyDescent="0.2">
      <c r="A244" s="347">
        <f t="shared" ca="1" si="93"/>
        <v>0.1</v>
      </c>
      <c r="B244" s="304">
        <f t="shared" ca="1" si="94"/>
        <v>18.199999999999967</v>
      </c>
      <c r="D244" s="306">
        <f t="shared" ca="1" si="95"/>
        <v>-0.70804666264640093</v>
      </c>
      <c r="E244" s="307">
        <f t="shared" ca="1" si="96"/>
        <v>-8.3013054661627077</v>
      </c>
      <c r="F244" s="304">
        <f t="shared" ca="1" si="97"/>
        <v>8.3314466042235154</v>
      </c>
      <c r="G244" s="306">
        <f t="shared" ca="1" si="98"/>
        <v>19.630112625609723</v>
      </c>
      <c r="H244" s="307">
        <f t="shared" ca="1" si="99"/>
        <v>-42.808530838399001</v>
      </c>
      <c r="I244" s="304">
        <f t="shared" ca="1" si="100"/>
        <v>47.094709195792689</v>
      </c>
      <c r="J244" s="306">
        <f t="shared" ca="1" si="101"/>
        <v>510.81783972101118</v>
      </c>
      <c r="K244" s="307">
        <f t="shared" ca="1" si="102"/>
        <v>1109.8797565278992</v>
      </c>
      <c r="L244" s="304">
        <f t="shared" ca="1" si="87"/>
        <v>1221.7888276325289</v>
      </c>
      <c r="M244" s="306">
        <f t="shared" ca="1" si="103"/>
        <v>-1.1408499753368155</v>
      </c>
      <c r="N244" s="304">
        <f t="shared" ca="1" si="104"/>
        <v>-65.365888644403583</v>
      </c>
      <c r="P244" s="310">
        <f t="shared" ca="1" si="105"/>
        <v>23</v>
      </c>
      <c r="Q244" s="304">
        <f t="shared" ca="1" si="106"/>
        <v>0</v>
      </c>
      <c r="R244" s="306">
        <f t="shared" ca="1" si="107"/>
        <v>0</v>
      </c>
      <c r="S244" s="307">
        <f t="shared" ca="1" si="108"/>
        <v>2.8949999999999996</v>
      </c>
      <c r="T244" s="304">
        <f t="shared" ca="1" si="88"/>
        <v>28.399949999999997</v>
      </c>
      <c r="U244" s="311">
        <f t="shared" ca="1" si="89"/>
        <v>0</v>
      </c>
      <c r="V244" s="306">
        <f t="shared" ca="1" si="90"/>
        <v>1.0961880202608696</v>
      </c>
      <c r="W244" s="304">
        <f t="shared" ca="1" si="91"/>
        <v>4.9785418252138989</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7.214057104444759</v>
      </c>
      <c r="AH244" s="304">
        <f t="shared" ca="1" si="115"/>
        <v>-1.6665801129604403</v>
      </c>
    </row>
    <row r="245" spans="1:34" x14ac:dyDescent="0.2">
      <c r="A245" s="347">
        <f t="shared" ca="1" si="93"/>
        <v>0.1</v>
      </c>
      <c r="B245" s="304">
        <f t="shared" ca="1" si="94"/>
        <v>18.299999999999969</v>
      </c>
      <c r="D245" s="306">
        <f t="shared" ca="1" si="95"/>
        <v>-0.7168103438975113</v>
      </c>
      <c r="E245" s="307">
        <f t="shared" ca="1" si="96"/>
        <v>-8.2468099003167641</v>
      </c>
      <c r="F245" s="304">
        <f t="shared" ca="1" si="97"/>
        <v>8.277903756451936</v>
      </c>
      <c r="G245" s="306">
        <f t="shared" ca="1" si="98"/>
        <v>19.558431591219971</v>
      </c>
      <c r="H245" s="307">
        <f t="shared" ca="1" si="99"/>
        <v>-43.633211828430674</v>
      </c>
      <c r="I245" s="304">
        <f t="shared" ca="1" si="100"/>
        <v>47.816204583520992</v>
      </c>
      <c r="J245" s="306">
        <f t="shared" ca="1" si="101"/>
        <v>512.77726693185264</v>
      </c>
      <c r="K245" s="307">
        <f t="shared" ca="1" si="102"/>
        <v>1105.5576693945577</v>
      </c>
      <c r="L245" s="304">
        <f t="shared" ca="1" si="87"/>
        <v>1218.6871156450397</v>
      </c>
      <c r="M245" s="306">
        <f t="shared" ca="1" si="103"/>
        <v>-1.1494016244258101</v>
      </c>
      <c r="N245" s="304">
        <f t="shared" ca="1" si="104"/>
        <v>-65.855862045079874</v>
      </c>
      <c r="P245" s="310">
        <f t="shared" ca="1" si="105"/>
        <v>23</v>
      </c>
      <c r="Q245" s="304">
        <f t="shared" ca="1" si="106"/>
        <v>0</v>
      </c>
      <c r="R245" s="306">
        <f t="shared" ca="1" si="107"/>
        <v>0</v>
      </c>
      <c r="S245" s="307">
        <f t="shared" ca="1" si="108"/>
        <v>2.8949999999999996</v>
      </c>
      <c r="T245" s="304">
        <f t="shared" ca="1" si="88"/>
        <v>28.399949999999997</v>
      </c>
      <c r="U245" s="311">
        <f t="shared" ca="1" si="89"/>
        <v>0</v>
      </c>
      <c r="V245" s="306">
        <f t="shared" ca="1" si="90"/>
        <v>1.0966633631555509</v>
      </c>
      <c r="W245" s="304">
        <f t="shared" ca="1" si="91"/>
        <v>5.1344792888863644</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7.1974698207605936</v>
      </c>
      <c r="AH245" s="304">
        <f t="shared" ca="1" si="115"/>
        <v>-1.7197035665678411</v>
      </c>
    </row>
    <row r="246" spans="1:34" x14ac:dyDescent="0.2">
      <c r="A246" s="347">
        <f t="shared" ca="1" si="93"/>
        <v>0.1</v>
      </c>
      <c r="B246" s="304">
        <f t="shared" ca="1" si="94"/>
        <v>18.39999999999997</v>
      </c>
      <c r="D246" s="306">
        <f t="shared" ca="1" si="95"/>
        <v>-0.72544879339696511</v>
      </c>
      <c r="E246" s="307">
        <f t="shared" ca="1" si="96"/>
        <v>-8.1915849074943754</v>
      </c>
      <c r="F246" s="304">
        <f t="shared" ca="1" si="97"/>
        <v>8.2236451314809749</v>
      </c>
      <c r="G246" s="306">
        <f t="shared" ca="1" si="98"/>
        <v>19.485886711880276</v>
      </c>
      <c r="H246" s="307">
        <f t="shared" ca="1" si="99"/>
        <v>-44.452370319180112</v>
      </c>
      <c r="I246" s="304">
        <f t="shared" ca="1" si="100"/>
        <v>48.535687982573783</v>
      </c>
      <c r="J246" s="306">
        <f t="shared" ca="1" si="101"/>
        <v>514.7294828470076</v>
      </c>
      <c r="K246" s="307">
        <f t="shared" ca="1" si="102"/>
        <v>1101.1533902871772</v>
      </c>
      <c r="L246" s="304">
        <f t="shared" ca="1" si="87"/>
        <v>1215.5185023079214</v>
      </c>
      <c r="M246" s="306">
        <f t="shared" ca="1" si="103"/>
        <v>-1.1576690765595437</v>
      </c>
      <c r="N246" s="304">
        <f t="shared" ca="1" si="104"/>
        <v>-66.329552159669234</v>
      </c>
      <c r="P246" s="310">
        <f t="shared" ca="1" si="105"/>
        <v>23</v>
      </c>
      <c r="Q246" s="304">
        <f t="shared" ca="1" si="106"/>
        <v>0</v>
      </c>
      <c r="R246" s="306">
        <f t="shared" ca="1" si="107"/>
        <v>0</v>
      </c>
      <c r="S246" s="307">
        <f t="shared" ca="1" si="108"/>
        <v>2.8949999999999996</v>
      </c>
      <c r="T246" s="304">
        <f t="shared" ca="1" si="88"/>
        <v>28.399949999999997</v>
      </c>
      <c r="U246" s="311">
        <f t="shared" ca="1" si="89"/>
        <v>0</v>
      </c>
      <c r="V246" s="306">
        <f t="shared" ca="1" si="90"/>
        <v>1.0971479458347813</v>
      </c>
      <c r="W246" s="304">
        <f t="shared" ca="1" si="91"/>
        <v>5.2924948466317838</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7.1782468280424849</v>
      </c>
      <c r="AH246" s="304">
        <f t="shared" ca="1" si="115"/>
        <v>-1.7735679754357048</v>
      </c>
    </row>
    <row r="247" spans="1:34" x14ac:dyDescent="0.2">
      <c r="A247" s="347">
        <f t="shared" ca="1" si="93"/>
        <v>0.1</v>
      </c>
      <c r="B247" s="304">
        <f t="shared" ca="1" si="94"/>
        <v>18.499999999999972</v>
      </c>
      <c r="D247" s="306">
        <f t="shared" ca="1" si="95"/>
        <v>-0.73395740925664277</v>
      </c>
      <c r="E247" s="307">
        <f t="shared" ca="1" si="96"/>
        <v>-8.1356524562010009</v>
      </c>
      <c r="F247" s="304">
        <f t="shared" ca="1" si="97"/>
        <v>8.168692329050721</v>
      </c>
      <c r="G247" s="306">
        <f t="shared" ca="1" si="98"/>
        <v>19.412490970954611</v>
      </c>
      <c r="H247" s="307">
        <f t="shared" ca="1" si="99"/>
        <v>-45.265935564800209</v>
      </c>
      <c r="I247" s="304">
        <f t="shared" ca="1" si="100"/>
        <v>49.252915936561955</v>
      </c>
      <c r="J247" s="306">
        <f t="shared" ca="1" si="101"/>
        <v>516.67440173114937</v>
      </c>
      <c r="K247" s="307">
        <f t="shared" ca="1" si="102"/>
        <v>1096.6674749929782</v>
      </c>
      <c r="L247" s="304">
        <f t="shared" ca="1" si="87"/>
        <v>1212.2837902536335</v>
      </c>
      <c r="M247" s="306">
        <f t="shared" ca="1" si="103"/>
        <v>-1.1656655900051445</v>
      </c>
      <c r="N247" s="304">
        <f t="shared" ca="1" si="104"/>
        <v>-66.787718630921773</v>
      </c>
      <c r="P247" s="310">
        <f t="shared" ca="1" si="105"/>
        <v>23</v>
      </c>
      <c r="Q247" s="304">
        <f t="shared" ca="1" si="106"/>
        <v>0</v>
      </c>
      <c r="R247" s="306">
        <f t="shared" ca="1" si="107"/>
        <v>0</v>
      </c>
      <c r="S247" s="307">
        <f t="shared" ca="1" si="108"/>
        <v>2.8949999999999996</v>
      </c>
      <c r="T247" s="304">
        <f t="shared" ca="1" si="88"/>
        <v>28.399949999999997</v>
      </c>
      <c r="U247" s="311">
        <f t="shared" ca="1" si="89"/>
        <v>0</v>
      </c>
      <c r="V247" s="306">
        <f t="shared" ca="1" si="90"/>
        <v>1.0976417185596898</v>
      </c>
      <c r="W247" s="304">
        <f t="shared" ca="1" si="91"/>
        <v>5.4525212782609573</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7.1565324255377876</v>
      </c>
      <c r="AH247" s="304">
        <f t="shared" ca="1" si="115"/>
        <v>-1.8281502060904264</v>
      </c>
    </row>
    <row r="248" spans="1:34" x14ac:dyDescent="0.2">
      <c r="A248" s="347">
        <f t="shared" ca="1" si="93"/>
        <v>0.1</v>
      </c>
      <c r="B248" s="304">
        <f t="shared" ca="1" si="94"/>
        <v>18.599999999999973</v>
      </c>
      <c r="D248" s="306">
        <f t="shared" ca="1" si="95"/>
        <v>-0.74233189439013603</v>
      </c>
      <c r="E248" s="307">
        <f t="shared" ca="1" si="96"/>
        <v>-8.0790347287508588</v>
      </c>
      <c r="F248" s="304">
        <f t="shared" ca="1" si="97"/>
        <v>8.1130671629040094</v>
      </c>
      <c r="G248" s="306">
        <f t="shared" ca="1" si="98"/>
        <v>19.338257781515598</v>
      </c>
      <c r="H248" s="307">
        <f t="shared" ca="1" si="99"/>
        <v>-46.073839037675292</v>
      </c>
      <c r="I248" s="304">
        <f t="shared" ca="1" si="100"/>
        <v>49.967658116965616</v>
      </c>
      <c r="J248" s="306">
        <f t="shared" ca="1" si="101"/>
        <v>518.61193916877289</v>
      </c>
      <c r="K248" s="307">
        <f t="shared" ca="1" si="102"/>
        <v>1092.1004862628545</v>
      </c>
      <c r="L248" s="304">
        <f t="shared" ca="1" si="87"/>
        <v>1208.9837945745833</v>
      </c>
      <c r="M248" s="306">
        <f t="shared" ca="1" si="103"/>
        <v>-1.1734036780266131</v>
      </c>
      <c r="N248" s="304">
        <f t="shared" ca="1" si="104"/>
        <v>-67.231078416052668</v>
      </c>
      <c r="P248" s="310">
        <f t="shared" ca="1" si="105"/>
        <v>23</v>
      </c>
      <c r="Q248" s="304">
        <f t="shared" ca="1" si="106"/>
        <v>0</v>
      </c>
      <c r="R248" s="306">
        <f t="shared" ca="1" si="107"/>
        <v>0</v>
      </c>
      <c r="S248" s="307">
        <f t="shared" ca="1" si="108"/>
        <v>2.8949999999999996</v>
      </c>
      <c r="T248" s="304">
        <f t="shared" ca="1" si="88"/>
        <v>28.399949999999997</v>
      </c>
      <c r="U248" s="311">
        <f t="shared" ca="1" si="89"/>
        <v>0</v>
      </c>
      <c r="V248" s="306">
        <f t="shared" ca="1" si="90"/>
        <v>1.0981446309443375</v>
      </c>
      <c r="W248" s="304">
        <f t="shared" ca="1" si="91"/>
        <v>5.6144911656801222</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7.1324620599638955</v>
      </c>
      <c r="AH248" s="304">
        <f t="shared" ca="1" si="115"/>
        <v>-1.8834270391229562</v>
      </c>
    </row>
    <row r="249" spans="1:34" x14ac:dyDescent="0.2">
      <c r="A249" s="347">
        <f t="shared" ca="1" si="93"/>
        <v>0.1</v>
      </c>
      <c r="B249" s="304">
        <f t="shared" ca="1" si="94"/>
        <v>18.699999999999974</v>
      </c>
      <c r="D249" s="306">
        <f t="shared" ca="1" si="95"/>
        <v>-0.75056824173979597</v>
      </c>
      <c r="E249" s="307">
        <f t="shared" ca="1" si="96"/>
        <v>-8.0217540914277734</v>
      </c>
      <c r="F249" s="304">
        <f t="shared" ca="1" si="97"/>
        <v>8.0567916312168943</v>
      </c>
      <c r="G249" s="306">
        <f t="shared" ca="1" si="98"/>
        <v>19.263200957341617</v>
      </c>
      <c r="H249" s="307">
        <f t="shared" ca="1" si="99"/>
        <v>-46.876014446818068</v>
      </c>
      <c r="I249" s="304">
        <f t="shared" ca="1" si="100"/>
        <v>50.679696541526596</v>
      </c>
      <c r="J249" s="306">
        <f t="shared" ca="1" si="101"/>
        <v>520.5420121057158</v>
      </c>
      <c r="K249" s="307">
        <f t="shared" ca="1" si="102"/>
        <v>1087.4529935886299</v>
      </c>
      <c r="L249" s="304">
        <f t="shared" ca="1" si="87"/>
        <v>1205.6193427578787</v>
      </c>
      <c r="M249" s="306">
        <f t="shared" ca="1" si="103"/>
        <v>-1.1808951543901427</v>
      </c>
      <c r="N249" s="304">
        <f t="shared" ca="1" si="104"/>
        <v>-67.660308394004929</v>
      </c>
      <c r="P249" s="310">
        <f t="shared" ca="1" si="105"/>
        <v>23</v>
      </c>
      <c r="Q249" s="304">
        <f t="shared" ca="1" si="106"/>
        <v>0</v>
      </c>
      <c r="R249" s="306">
        <f t="shared" ca="1" si="107"/>
        <v>0</v>
      </c>
      <c r="S249" s="307">
        <f t="shared" ca="1" si="108"/>
        <v>2.8949999999999996</v>
      </c>
      <c r="T249" s="304">
        <f t="shared" ca="1" si="88"/>
        <v>28.399949999999997</v>
      </c>
      <c r="U249" s="311">
        <f t="shared" ca="1" si="89"/>
        <v>0</v>
      </c>
      <c r="V249" s="306">
        <f t="shared" ca="1" si="90"/>
        <v>1.0986566319743698</v>
      </c>
      <c r="W249" s="304">
        <f t="shared" ca="1" si="91"/>
        <v>5.7783369433722047</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7.1061630272064491</v>
      </c>
      <c r="AH249" s="304">
        <f t="shared" ca="1" si="115"/>
        <v>-1.9393751867634277</v>
      </c>
    </row>
    <row r="250" spans="1:34" x14ac:dyDescent="0.2">
      <c r="A250" s="347">
        <f t="shared" ca="1" si="93"/>
        <v>0.1</v>
      </c>
      <c r="B250" s="304">
        <f t="shared" ca="1" si="94"/>
        <v>18.799999999999976</v>
      </c>
      <c r="D250" s="306">
        <f t="shared" ca="1" si="95"/>
        <v>-0.75866272056799</v>
      </c>
      <c r="E250" s="307">
        <f t="shared" ca="1" si="96"/>
        <v>-7.9638330660432874</v>
      </c>
      <c r="F250" s="304">
        <f t="shared" ca="1" si="97"/>
        <v>7.9998878884259401</v>
      </c>
      <c r="G250" s="306">
        <f t="shared" ca="1" si="98"/>
        <v>19.187334685284817</v>
      </c>
      <c r="H250" s="307">
        <f t="shared" ca="1" si="99"/>
        <v>-47.672397753422395</v>
      </c>
      <c r="I250" s="304">
        <f t="shared" ca="1" si="100"/>
        <v>51.388824854102729</v>
      </c>
      <c r="J250" s="306">
        <f t="shared" ca="1" si="101"/>
        <v>522.46453888784708</v>
      </c>
      <c r="K250" s="307">
        <f t="shared" ca="1" si="102"/>
        <v>1082.7255729786177</v>
      </c>
      <c r="L250" s="304">
        <f t="shared" ca="1" si="87"/>
        <v>1202.1912746219575</v>
      </c>
      <c r="M250" s="306">
        <f t="shared" ca="1" si="103"/>
        <v>-1.1881511762324362</v>
      </c>
      <c r="N250" s="304">
        <f t="shared" ca="1" si="104"/>
        <v>-68.076047821623078</v>
      </c>
      <c r="P250" s="310">
        <f t="shared" ca="1" si="105"/>
        <v>23</v>
      </c>
      <c r="Q250" s="304">
        <f t="shared" ca="1" si="106"/>
        <v>0</v>
      </c>
      <c r="R250" s="306">
        <f t="shared" ca="1" si="107"/>
        <v>0</v>
      </c>
      <c r="S250" s="307">
        <f t="shared" ca="1" si="108"/>
        <v>2.8949999999999996</v>
      </c>
      <c r="T250" s="304">
        <f t="shared" ca="1" si="88"/>
        <v>28.399949999999997</v>
      </c>
      <c r="U250" s="311">
        <f t="shared" ca="1" si="89"/>
        <v>0</v>
      </c>
      <c r="V250" s="306">
        <f t="shared" ca="1" si="90"/>
        <v>1.0991776700258573</v>
      </c>
      <c r="W250" s="304">
        <f t="shared" ca="1" si="91"/>
        <v>5.9439909484015923</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7.0777551147496061</v>
      </c>
      <c r="AH250" s="304">
        <f t="shared" ca="1" si="115"/>
        <v>-1.9959713103185512</v>
      </c>
    </row>
    <row r="251" spans="1:34" x14ac:dyDescent="0.2">
      <c r="A251" s="347">
        <f t="shared" ca="1" si="93"/>
        <v>0.1</v>
      </c>
      <c r="B251" s="304">
        <f t="shared" ca="1" si="94"/>
        <v>18.899999999999977</v>
      </c>
      <c r="D251" s="306">
        <f t="shared" ca="1" si="95"/>
        <v>-0.76661186371656642</v>
      </c>
      <c r="E251" s="307">
        <f t="shared" ca="1" si="96"/>
        <v>-7.9052943027768894</v>
      </c>
      <c r="F251" s="304">
        <f t="shared" ca="1" si="97"/>
        <v>7.9423782183366045</v>
      </c>
      <c r="G251" s="306">
        <f t="shared" ca="1" si="98"/>
        <v>19.110673498913162</v>
      </c>
      <c r="H251" s="307">
        <f t="shared" ca="1" si="99"/>
        <v>-48.462927183700081</v>
      </c>
      <c r="I251" s="304">
        <f t="shared" ca="1" si="100"/>
        <v>52.094847660730117</v>
      </c>
      <c r="J251" s="306">
        <f t="shared" ca="1" si="101"/>
        <v>524.37943929705693</v>
      </c>
      <c r="K251" s="307">
        <f t="shared" ca="1" si="102"/>
        <v>1077.9188067317616</v>
      </c>
      <c r="L251" s="304">
        <f t="shared" ca="1" si="87"/>
        <v>1198.7004422554955</v>
      </c>
      <c r="M251" s="306">
        <f t="shared" ca="1" si="103"/>
        <v>-1.1951822843784929</v>
      </c>
      <c r="N251" s="304">
        <f t="shared" ca="1" si="104"/>
        <v>-68.478900643692185</v>
      </c>
      <c r="P251" s="310">
        <f t="shared" ca="1" si="105"/>
        <v>23</v>
      </c>
      <c r="Q251" s="304">
        <f t="shared" ca="1" si="106"/>
        <v>0</v>
      </c>
      <c r="R251" s="306">
        <f t="shared" ca="1" si="107"/>
        <v>0</v>
      </c>
      <c r="S251" s="307">
        <f t="shared" ca="1" si="108"/>
        <v>2.8949999999999996</v>
      </c>
      <c r="T251" s="304">
        <f t="shared" ca="1" si="88"/>
        <v>28.399949999999997</v>
      </c>
      <c r="U251" s="311">
        <f t="shared" ca="1" si="89"/>
        <v>0</v>
      </c>
      <c r="V251" s="306">
        <f t="shared" ca="1" si="90"/>
        <v>1.0997076928843004</v>
      </c>
      <c r="W251" s="304">
        <f t="shared" ca="1" si="91"/>
        <v>6.1113854698676233</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7.0473511893917289</v>
      </c>
      <c r="AH251" s="304">
        <f t="shared" ca="1" si="115"/>
        <v>-2.0531920374444192</v>
      </c>
    </row>
    <row r="252" spans="1:34" x14ac:dyDescent="0.2">
      <c r="A252" s="347">
        <f t="shared" ca="1" si="93"/>
        <v>0.1</v>
      </c>
      <c r="B252" s="304">
        <f t="shared" ca="1" si="94"/>
        <v>18.999999999999979</v>
      </c>
      <c r="D252" s="306">
        <f t="shared" ca="1" si="95"/>
        <v>-0.77441245574647821</v>
      </c>
      <c r="E252" s="307">
        <f t="shared" ca="1" si="96"/>
        <v>-7.8461605541988719</v>
      </c>
      <c r="F252" s="304">
        <f t="shared" ca="1" si="97"/>
        <v>7.8842850084127249</v>
      </c>
      <c r="G252" s="306">
        <f t="shared" ca="1" si="98"/>
        <v>19.033232253338515</v>
      </c>
      <c r="H252" s="307">
        <f t="shared" ca="1" si="99"/>
        <v>-49.24754323911997</v>
      </c>
      <c r="I252" s="304">
        <f t="shared" ca="1" si="100"/>
        <v>52.797579917061697</v>
      </c>
      <c r="J252" s="306">
        <f t="shared" ca="1" si="101"/>
        <v>526.28663458466951</v>
      </c>
      <c r="K252" s="307">
        <f t="shared" ca="1" si="102"/>
        <v>1073.0332832106205</v>
      </c>
      <c r="L252" s="304">
        <f t="shared" ca="1" si="87"/>
        <v>1195.1477099589913</v>
      </c>
      <c r="M252" s="306">
        <f t="shared" ca="1" si="103"/>
        <v>-1.2019984412091402</v>
      </c>
      <c r="N252" s="304">
        <f t="shared" ca="1" si="104"/>
        <v>-68.869437662587544</v>
      </c>
      <c r="P252" s="310">
        <f t="shared" ca="1" si="105"/>
        <v>23</v>
      </c>
      <c r="Q252" s="304">
        <f t="shared" ca="1" si="106"/>
        <v>0</v>
      </c>
      <c r="R252" s="306">
        <f t="shared" ca="1" si="107"/>
        <v>0</v>
      </c>
      <c r="S252" s="307">
        <f t="shared" ca="1" si="108"/>
        <v>2.8949999999999996</v>
      </c>
      <c r="T252" s="304">
        <f t="shared" ca="1" si="88"/>
        <v>28.399949999999997</v>
      </c>
      <c r="U252" s="311">
        <f t="shared" ca="1" si="89"/>
        <v>0</v>
      </c>
      <c r="V252" s="306">
        <f t="shared" ca="1" si="90"/>
        <v>1.1002466477637771</v>
      </c>
      <c r="W252" s="304">
        <f t="shared" ca="1" si="91"/>
        <v>6.2804527977360722</v>
      </c>
      <c r="Y252" s="314" t="str">
        <f t="shared" ca="1" si="109"/>
        <v/>
      </c>
      <c r="Z252" s="315" t="str">
        <f t="shared" ca="1" si="110"/>
        <v/>
      </c>
      <c r="AA252" s="316" t="str">
        <f t="shared" ca="1" si="111"/>
        <v/>
      </c>
      <c r="AC252" s="310">
        <f t="shared" ca="1" si="112"/>
        <v>18.999999999999979</v>
      </c>
      <c r="AD252" s="323">
        <f t="shared" ca="1" si="113"/>
        <v>526.28663458466951</v>
      </c>
      <c r="AE252" s="324" t="e">
        <f t="shared" ca="1" si="92"/>
        <v>#N/A</v>
      </c>
      <c r="AG252" s="306">
        <f t="shared" ca="1" si="114"/>
        <v>7.0150577345862519</v>
      </c>
      <c r="AH252" s="304">
        <f t="shared" ca="1" si="115"/>
        <v>-2.1110139792288858</v>
      </c>
    </row>
    <row r="253" spans="1:34" x14ac:dyDescent="0.2">
      <c r="A253" s="347">
        <f t="shared" ca="1" si="93"/>
        <v>0.1</v>
      </c>
      <c r="B253" s="304">
        <f t="shared" ca="1" si="94"/>
        <v>19.09999999999998</v>
      </c>
      <c r="D253" s="306">
        <f t="shared" ca="1" si="95"/>
        <v>-0.78206152187702416</v>
      </c>
      <c r="E253" s="307">
        <f t="shared" ca="1" si="96"/>
        <v>-7.7864546503899739</v>
      </c>
      <c r="F253" s="304">
        <f t="shared" ca="1" si="97"/>
        <v>7.8256307251607682</v>
      </c>
      <c r="G253" s="306">
        <f t="shared" ca="1" si="98"/>
        <v>18.955026101150811</v>
      </c>
      <c r="H253" s="307">
        <f t="shared" ca="1" si="99"/>
        <v>-50.026188704158969</v>
      </c>
      <c r="I253" s="304">
        <f t="shared" ca="1" si="100"/>
        <v>53.496846362747689</v>
      </c>
      <c r="J253" s="306">
        <f t="shared" ca="1" si="101"/>
        <v>528.18604750239399</v>
      </c>
      <c r="K253" s="307">
        <f t="shared" ca="1" si="102"/>
        <v>1068.0695966134565</v>
      </c>
      <c r="L253" s="304">
        <f t="shared" ca="1" si="87"/>
        <v>1191.5339541894023</v>
      </c>
      <c r="M253" s="306">
        <f t="shared" ca="1" si="103"/>
        <v>-1.208609066187557</v>
      </c>
      <c r="N253" s="304">
        <f t="shared" ca="1" si="104"/>
        <v>-69.248198573794582</v>
      </c>
      <c r="P253" s="310">
        <f t="shared" ca="1" si="105"/>
        <v>23</v>
      </c>
      <c r="Q253" s="304">
        <f t="shared" ca="1" si="106"/>
        <v>0</v>
      </c>
      <c r="R253" s="306">
        <f t="shared" ca="1" si="107"/>
        <v>0</v>
      </c>
      <c r="S253" s="307">
        <f t="shared" ca="1" si="108"/>
        <v>2.8949999999999996</v>
      </c>
      <c r="T253" s="304">
        <f t="shared" ca="1" si="88"/>
        <v>28.399949999999997</v>
      </c>
      <c r="U253" s="311">
        <f t="shared" ca="1" si="89"/>
        <v>0</v>
      </c>
      <c r="V253" s="306">
        <f t="shared" ca="1" si="90"/>
        <v>1.1007944813262061</v>
      </c>
      <c r="W253" s="304">
        <f t="shared" ca="1" si="91"/>
        <v>6.451125270981886</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6.980975341506797</v>
      </c>
      <c r="AH253" s="304">
        <f t="shared" ca="1" si="115"/>
        <v>-2.1694137470590928</v>
      </c>
    </row>
    <row r="254" spans="1:34" x14ac:dyDescent="0.2">
      <c r="A254" s="347">
        <f t="shared" ca="1" si="93"/>
        <v>0.1</v>
      </c>
      <c r="B254" s="304">
        <f t="shared" ca="1" si="94"/>
        <v>19.199999999999982</v>
      </c>
      <c r="D254" s="306">
        <f t="shared" ca="1" si="95"/>
        <v>-0.78955631765119372</v>
      </c>
      <c r="E254" s="307">
        <f t="shared" ca="1" si="96"/>
        <v>-7.7261994750837388</v>
      </c>
      <c r="F254" s="304">
        <f t="shared" ca="1" si="97"/>
        <v>7.7664378905343181</v>
      </c>
      <c r="G254" s="306">
        <f t="shared" ca="1" si="98"/>
        <v>18.876070469385692</v>
      </c>
      <c r="H254" s="307">
        <f t="shared" ca="1" si="99"/>
        <v>-50.798808651667343</v>
      </c>
      <c r="I254" s="304">
        <f t="shared" ca="1" si="100"/>
        <v>54.192480998695082</v>
      </c>
      <c r="J254" s="306">
        <f t="shared" ca="1" si="101"/>
        <v>530.07760233092085</v>
      </c>
      <c r="K254" s="307">
        <f t="shared" ca="1" si="102"/>
        <v>1063.0283467456652</v>
      </c>
      <c r="L254" s="304">
        <f t="shared" ca="1" si="87"/>
        <v>1187.8600635082064</v>
      </c>
      <c r="M254" s="306">
        <f t="shared" ca="1" si="103"/>
        <v>-1.2150230691592601</v>
      </c>
      <c r="N254" s="304">
        <f t="shared" ca="1" si="104"/>
        <v>-69.615693873857538</v>
      </c>
      <c r="P254" s="310">
        <f t="shared" ca="1" si="105"/>
        <v>23</v>
      </c>
      <c r="Q254" s="304">
        <f t="shared" ca="1" si="106"/>
        <v>0</v>
      </c>
      <c r="R254" s="306">
        <f t="shared" ca="1" si="107"/>
        <v>0</v>
      </c>
      <c r="S254" s="307">
        <f t="shared" ca="1" si="108"/>
        <v>2.8949999999999996</v>
      </c>
      <c r="T254" s="304">
        <f t="shared" ca="1" si="88"/>
        <v>28.399949999999997</v>
      </c>
      <c r="U254" s="311">
        <f t="shared" ca="1" si="89"/>
        <v>0</v>
      </c>
      <c r="V254" s="306">
        <f t="shared" ca="1" si="90"/>
        <v>1.1013511397007034</v>
      </c>
      <c r="W254" s="304">
        <f t="shared" ca="1" si="91"/>
        <v>6.6233353249803262</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6.945199157680273</v>
      </c>
      <c r="AH254" s="304">
        <f t="shared" ca="1" si="115"/>
        <v>-2.2283679692510834</v>
      </c>
    </row>
    <row r="255" spans="1:34" x14ac:dyDescent="0.2">
      <c r="A255" s="347">
        <f t="shared" ca="1" si="93"/>
        <v>0.1</v>
      </c>
      <c r="B255" s="304">
        <f t="shared" ca="1" si="94"/>
        <v>19.299999999999983</v>
      </c>
      <c r="D255" s="306">
        <f t="shared" ca="1" si="95"/>
        <v>-0.79689431926014231</v>
      </c>
      <c r="E255" s="307">
        <f t="shared" ca="1" si="96"/>
        <v>-7.6654179427677196</v>
      </c>
      <c r="F255" s="304">
        <f t="shared" ca="1" si="97"/>
        <v>7.7067290592945064</v>
      </c>
      <c r="G255" s="306">
        <f t="shared" ca="1" si="98"/>
        <v>18.796381037459678</v>
      </c>
      <c r="H255" s="307">
        <f t="shared" ca="1" si="99"/>
        <v>-51.565350445944112</v>
      </c>
      <c r="I255" s="304">
        <f t="shared" ca="1" si="100"/>
        <v>54.884326603488567</v>
      </c>
      <c r="J255" s="306">
        <f t="shared" ca="1" si="101"/>
        <v>531.96122490626317</v>
      </c>
      <c r="K255" s="307">
        <f t="shared" ca="1" si="102"/>
        <v>1057.9101387907847</v>
      </c>
      <c r="L255" s="304">
        <f t="shared" ca="1" si="87"/>
        <v>1184.1269385332423</v>
      </c>
      <c r="M255" s="306">
        <f t="shared" ca="1" si="103"/>
        <v>-1.2212488815423013</v>
      </c>
      <c r="N255" s="304">
        <f t="shared" ca="1" si="104"/>
        <v>-69.972406647446093</v>
      </c>
      <c r="P255" s="310">
        <f t="shared" ca="1" si="105"/>
        <v>23</v>
      </c>
      <c r="Q255" s="304">
        <f t="shared" ca="1" si="106"/>
        <v>0</v>
      </c>
      <c r="R255" s="306">
        <f t="shared" ca="1" si="107"/>
        <v>0</v>
      </c>
      <c r="S255" s="307">
        <f t="shared" ca="1" si="108"/>
        <v>2.8949999999999996</v>
      </c>
      <c r="T255" s="304">
        <f t="shared" ca="1" si="88"/>
        <v>28.399949999999997</v>
      </c>
      <c r="U255" s="311">
        <f t="shared" ca="1" si="89"/>
        <v>0</v>
      </c>
      <c r="V255" s="306">
        <f t="shared" ca="1" si="90"/>
        <v>1.1019165685030199</v>
      </c>
      <c r="W255" s="304">
        <f t="shared" ca="1" si="91"/>
        <v>6.7970155380874635</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6.9078192967714749</v>
      </c>
      <c r="AH255" s="304">
        <f t="shared" ca="1" si="115"/>
        <v>-2.2878533074198022</v>
      </c>
    </row>
    <row r="256" spans="1:34" x14ac:dyDescent="0.2">
      <c r="A256" s="347">
        <f t="shared" ca="1" si="93"/>
        <v>0.1</v>
      </c>
      <c r="B256" s="304">
        <f t="shared" ca="1" si="94"/>
        <v>19.399999999999984</v>
      </c>
      <c r="D256" s="306">
        <f t="shared" ca="1" si="95"/>
        <v>-0.80407321446591018</v>
      </c>
      <c r="E256" s="307">
        <f t="shared" ca="1" si="96"/>
        <v>-7.6041329766884198</v>
      </c>
      <c r="F256" s="304">
        <f t="shared" ca="1" si="97"/>
        <v>7.6465267972708908</v>
      </c>
      <c r="G256" s="306">
        <f t="shared" ca="1" si="98"/>
        <v>18.715973716013089</v>
      </c>
      <c r="H256" s="307">
        <f t="shared" ca="1" si="99"/>
        <v>-52.325763743612953</v>
      </c>
      <c r="I256" s="304">
        <f t="shared" ca="1" si="100"/>
        <v>55.572234285575497</v>
      </c>
      <c r="J256" s="306">
        <f t="shared" ca="1" si="101"/>
        <v>533.83684264393685</v>
      </c>
      <c r="K256" s="307">
        <f t="shared" ca="1" si="102"/>
        <v>1052.7155830813069</v>
      </c>
      <c r="L256" s="304">
        <f t="shared" ca="1" si="87"/>
        <v>1180.3354918946832</v>
      </c>
      <c r="M256" s="306">
        <f t="shared" ca="1" si="103"/>
        <v>-1.2272944855245025</v>
      </c>
      <c r="N256" s="304">
        <f t="shared" ca="1" si="104"/>
        <v>-70.3187942402337</v>
      </c>
      <c r="P256" s="310">
        <f t="shared" ca="1" si="105"/>
        <v>23</v>
      </c>
      <c r="Q256" s="304">
        <f t="shared" ca="1" si="106"/>
        <v>0</v>
      </c>
      <c r="R256" s="306">
        <f t="shared" ca="1" si="107"/>
        <v>0</v>
      </c>
      <c r="S256" s="307">
        <f t="shared" ca="1" si="108"/>
        <v>2.8949999999999996</v>
      </c>
      <c r="T256" s="304">
        <f t="shared" ca="1" si="88"/>
        <v>28.399949999999997</v>
      </c>
      <c r="U256" s="311">
        <f t="shared" ca="1" si="89"/>
        <v>0</v>
      </c>
      <c r="V256" s="306">
        <f t="shared" ca="1" si="90"/>
        <v>1.102490712855025</v>
      </c>
      <c r="W256" s="304">
        <f t="shared" ca="1" si="91"/>
        <v>6.9720986773545981</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6.8689212128443895</v>
      </c>
      <c r="AH256" s="304">
        <f t="shared" ca="1" si="115"/>
        <v>-2.3478464725690724</v>
      </c>
    </row>
    <row r="257" spans="1:34" x14ac:dyDescent="0.2">
      <c r="A257" s="347">
        <f t="shared" ca="1" si="93"/>
        <v>0.1</v>
      </c>
      <c r="B257" s="304">
        <f t="shared" ca="1" si="94"/>
        <v>19.499999999999986</v>
      </c>
      <c r="D257" s="306">
        <f t="shared" ca="1" si="95"/>
        <v>-0.81109089406707702</v>
      </c>
      <c r="E257" s="307">
        <f t="shared" ca="1" si="96"/>
        <v>-7.5423674877124949</v>
      </c>
      <c r="F257" s="304">
        <f t="shared" ca="1" si="97"/>
        <v>7.585853660474938</v>
      </c>
      <c r="G257" s="306">
        <f t="shared" ca="1" si="98"/>
        <v>18.63486462660638</v>
      </c>
      <c r="H257" s="307">
        <f t="shared" ca="1" si="99"/>
        <v>-53.080000492384201</v>
      </c>
      <c r="I257" s="304">
        <f t="shared" ca="1" si="100"/>
        <v>56.25606306811251</v>
      </c>
      <c r="J257" s="306">
        <f t="shared" ca="1" si="101"/>
        <v>535.70438456106785</v>
      </c>
      <c r="K257" s="307">
        <f t="shared" ca="1" si="102"/>
        <v>1047.4452948695071</v>
      </c>
      <c r="L257" s="304">
        <f t="shared" ca="1" si="87"/>
        <v>1176.4866481954739</v>
      </c>
      <c r="M257" s="306">
        <f t="shared" ca="1" si="103"/>
        <v>-1.2331674413829274</v>
      </c>
      <c r="N257" s="304">
        <f t="shared" ca="1" si="104"/>
        <v>-70.655289824188074</v>
      </c>
      <c r="P257" s="310">
        <f t="shared" ca="1" si="105"/>
        <v>23</v>
      </c>
      <c r="Q257" s="304">
        <f t="shared" ca="1" si="106"/>
        <v>0</v>
      </c>
      <c r="R257" s="306">
        <f t="shared" ca="1" si="107"/>
        <v>0</v>
      </c>
      <c r="S257" s="307">
        <f t="shared" ca="1" si="108"/>
        <v>2.8949999999999996</v>
      </c>
      <c r="T257" s="304">
        <f t="shared" ca="1" si="88"/>
        <v>28.399949999999997</v>
      </c>
      <c r="U257" s="311">
        <f t="shared" ca="1" si="89"/>
        <v>0</v>
      </c>
      <c r="V257" s="306">
        <f t="shared" ca="1" si="90"/>
        <v>1.1030735174042317</v>
      </c>
      <c r="W257" s="304">
        <f t="shared" ca="1" si="91"/>
        <v>7.1485177433248657</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6.8285860421738276</v>
      </c>
      <c r="AH257" s="304">
        <f t="shared" ca="1" si="115"/>
        <v>-2.4083242408824175</v>
      </c>
    </row>
    <row r="258" spans="1:34" x14ac:dyDescent="0.2">
      <c r="A258" s="347">
        <f t="shared" ca="1" si="93"/>
        <v>0.1</v>
      </c>
      <c r="B258" s="304">
        <f t="shared" ca="1" si="94"/>
        <v>19.599999999999987</v>
      </c>
      <c r="D258" s="306">
        <f t="shared" ca="1" si="95"/>
        <v>-0.81794544385723067</v>
      </c>
      <c r="E258" s="307">
        <f t="shared" ca="1" si="96"/>
        <v>-7.4801443540031851</v>
      </c>
      <c r="F258" s="304">
        <f t="shared" ca="1" si="97"/>
        <v>7.524732175024738</v>
      </c>
      <c r="G258" s="306">
        <f t="shared" ca="1" si="98"/>
        <v>18.553070082220657</v>
      </c>
      <c r="H258" s="307">
        <f t="shared" ca="1" si="99"/>
        <v>-53.828014927784523</v>
      </c>
      <c r="I258" s="304">
        <f t="shared" ca="1" si="100"/>
        <v>56.935679503643271</v>
      </c>
      <c r="J258" s="306">
        <f t="shared" ca="1" si="101"/>
        <v>537.56378129650921</v>
      </c>
      <c r="K258" s="307">
        <f t="shared" ca="1" si="102"/>
        <v>1042.0998940984987</v>
      </c>
      <c r="L258" s="304">
        <f t="shared" ca="1" si="87"/>
        <v>1172.5813439765718</v>
      </c>
      <c r="M258" s="306">
        <f t="shared" ca="1" si="103"/>
        <v>-1.2388749130379486</v>
      </c>
      <c r="N258" s="304">
        <f t="shared" ca="1" si="104"/>
        <v>-70.982303861711344</v>
      </c>
      <c r="P258" s="310">
        <f t="shared" ca="1" si="105"/>
        <v>23</v>
      </c>
      <c r="Q258" s="304">
        <f t="shared" ca="1" si="106"/>
        <v>0</v>
      </c>
      <c r="R258" s="306">
        <f t="shared" ca="1" si="107"/>
        <v>0</v>
      </c>
      <c r="S258" s="307">
        <f t="shared" ca="1" si="108"/>
        <v>2.8949999999999996</v>
      </c>
      <c r="T258" s="304">
        <f t="shared" ca="1" si="88"/>
        <v>28.399949999999997</v>
      </c>
      <c r="U258" s="311">
        <f t="shared" ca="1" si="89"/>
        <v>0</v>
      </c>
      <c r="V258" s="306">
        <f t="shared" ca="1" si="90"/>
        <v>1.1036649263433362</v>
      </c>
      <c r="W258" s="304">
        <f t="shared" ca="1" si="91"/>
        <v>7.3262060138637368</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6.7868909154395105</v>
      </c>
      <c r="AH258" s="304">
        <f t="shared" ca="1" si="115"/>
        <v>-2.4692634691968451</v>
      </c>
    </row>
    <row r="259" spans="1:34" x14ac:dyDescent="0.2">
      <c r="A259" s="347">
        <f t="shared" ca="1" si="93"/>
        <v>0.1</v>
      </c>
      <c r="B259" s="304">
        <f t="shared" ca="1" si="94"/>
        <v>19.699999999999989</v>
      </c>
      <c r="D259" s="306">
        <f t="shared" ca="1" si="95"/>
        <v>-0.82463513703082814</v>
      </c>
      <c r="E259" s="307">
        <f t="shared" ca="1" si="96"/>
        <v>-7.4174864014765749</v>
      </c>
      <c r="F259" s="304">
        <f t="shared" ca="1" si="97"/>
        <v>7.4631848178452449</v>
      </c>
      <c r="G259" s="306">
        <f t="shared" ca="1" si="98"/>
        <v>18.470606568517574</v>
      </c>
      <c r="H259" s="307">
        <f t="shared" ca="1" si="99"/>
        <v>-54.569763567932178</v>
      </c>
      <c r="I259" s="304">
        <f t="shared" ca="1" si="100"/>
        <v>57.610957316026109</v>
      </c>
      <c r="J259" s="306">
        <f t="shared" ca="1" si="101"/>
        <v>539.4149651290461</v>
      </c>
      <c r="K259" s="307">
        <f t="shared" ca="1" si="102"/>
        <v>1036.6800051737127</v>
      </c>
      <c r="L259" s="304">
        <f t="shared" ca="1" si="87"/>
        <v>1168.6205276872981</v>
      </c>
      <c r="M259" s="306">
        <f t="shared" ca="1" si="103"/>
        <v>-1.2444236919505121</v>
      </c>
      <c r="N259" s="304">
        <f t="shared" ca="1" si="104"/>
        <v>-71.300225474852411</v>
      </c>
      <c r="P259" s="310">
        <f t="shared" ca="1" si="105"/>
        <v>23</v>
      </c>
      <c r="Q259" s="304">
        <f t="shared" ca="1" si="106"/>
        <v>0</v>
      </c>
      <c r="R259" s="306">
        <f t="shared" ca="1" si="107"/>
        <v>0</v>
      </c>
      <c r="S259" s="307">
        <f t="shared" ca="1" si="108"/>
        <v>2.8949999999999996</v>
      </c>
      <c r="T259" s="304">
        <f t="shared" ca="1" si="88"/>
        <v>28.399949999999997</v>
      </c>
      <c r="U259" s="311">
        <f t="shared" ca="1" si="89"/>
        <v>0</v>
      </c>
      <c r="V259" s="306">
        <f t="shared" ca="1" si="90"/>
        <v>1.1042648834297548</v>
      </c>
      <c r="W259" s="304">
        <f t="shared" ca="1" si="91"/>
        <v>7.5050970869785756</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6.7439092429055005</v>
      </c>
      <c r="AH259" s="304">
        <f t="shared" ca="1" si="115"/>
        <v>-2.5306411101429145</v>
      </c>
    </row>
    <row r="260" spans="1:34" x14ac:dyDescent="0.2">
      <c r="A260" s="347">
        <f t="shared" ca="1" si="93"/>
        <v>0.1</v>
      </c>
      <c r="B260" s="304">
        <f t="shared" ca="1" si="94"/>
        <v>19.79999999999999</v>
      </c>
      <c r="D260" s="306">
        <f t="shared" ca="1" si="95"/>
        <v>-0.83115842699538567</v>
      </c>
      <c r="E260" s="307">
        <f t="shared" ca="1" si="96"/>
        <v>-7.3544163850070667</v>
      </c>
      <c r="F260" s="304">
        <f t="shared" ca="1" si="97"/>
        <v>7.4012339981131428</v>
      </c>
      <c r="G260" s="306">
        <f t="shared" ca="1" si="98"/>
        <v>18.387490725818036</v>
      </c>
      <c r="H260" s="307">
        <f t="shared" ca="1" si="99"/>
        <v>-55.305205206432888</v>
      </c>
      <c r="I260" s="304">
        <f t="shared" ca="1" si="100"/>
        <v>58.281777067259156</v>
      </c>
      <c r="J260" s="306">
        <f t="shared" ca="1" si="101"/>
        <v>541.25786999376282</v>
      </c>
      <c r="K260" s="307">
        <f t="shared" ca="1" si="102"/>
        <v>1031.1862567349945</v>
      </c>
      <c r="L260" s="304">
        <f t="shared" ref="L260:L323" ca="1" si="116">SQRT(pos_x^2+pos_z^2)</f>
        <v>1164.6051596611253</v>
      </c>
      <c r="M260" s="306">
        <f t="shared" ca="1" si="103"/>
        <v>-1.2498202194668564</v>
      </c>
      <c r="N260" s="304">
        <f t="shared" ca="1" si="104"/>
        <v>-71.609423725565165</v>
      </c>
      <c r="P260" s="310">
        <f t="shared" ca="1" si="105"/>
        <v>23</v>
      </c>
      <c r="Q260" s="304">
        <f t="shared" ca="1" si="106"/>
        <v>0</v>
      </c>
      <c r="R260" s="306">
        <f t="shared" ca="1" si="107"/>
        <v>0</v>
      </c>
      <c r="S260" s="307">
        <f t="shared" ca="1" si="108"/>
        <v>2.8949999999999996</v>
      </c>
      <c r="T260" s="304">
        <f t="shared" ref="T260:T323" ca="1" si="117">m*g</f>
        <v>28.399949999999997</v>
      </c>
      <c r="U260" s="311">
        <f t="shared" ref="U260:U323" ca="1" si="118">IF(pos_xz&lt;L_rampe,Poids*COS(Beta),0)</f>
        <v>0</v>
      </c>
      <c r="V260" s="306">
        <f t="shared" ref="V260:V323" ca="1" si="119">Rho_moyen*(20000-Alt_rampe-pos_z)/(20000+Alt_rampe+pos_z)</f>
        <v>1.104873332005146</v>
      </c>
      <c r="W260" s="304">
        <f t="shared" ref="W260:W323" ca="1" si="120">1/2*Rho*Sref*Cx*vit_xz^2</f>
        <v>7.6851249225859108</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6.6997109749719801</v>
      </c>
      <c r="AH260" s="304">
        <f t="shared" ca="1" si="115"/>
        <v>-2.5924342269356049</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-0.83751394055287987</v>
      </c>
      <c r="E261" s="307">
        <f t="shared" ref="E261:E324" ca="1" si="125">IF(AND(L260&lt;L_rampe,Poussee&lt;Poids*SIN(M260)),0,(-W260+Poussee)/m*SIN(M260)+U260/m*COS(M260)-Poids/m)</f>
        <v>-7.2909569703554755</v>
      </c>
      <c r="F261" s="304">
        <f t="shared" ref="F261:F324" ca="1" si="126">SQRT(acc_x^2+acc_z^2)</f>
        <v>7.3389020394194873</v>
      </c>
      <c r="G261" s="306">
        <f t="shared" ref="G261:G324" ca="1" si="127">G260+acc_x*pas</f>
        <v>18.303739331762749</v>
      </c>
      <c r="H261" s="307">
        <f t="shared" ref="H261:H324" ca="1" si="128">H260+acc_z*pas</f>
        <v>-56.034300903468434</v>
      </c>
      <c r="I261" s="304">
        <f t="shared" ref="I261:I324" ca="1" si="129">SQRT(vit_x^2+vit_z^2)</f>
        <v>58.94802584705922</v>
      </c>
      <c r="J261" s="306">
        <f t="shared" ref="J261:J324" ca="1" si="130">J260+0.5*(vit_x+G260)*pas*(K260&gt;=0)</f>
        <v>543.09243149664189</v>
      </c>
      <c r="K261" s="307">
        <f t="shared" ref="K261:K324" ca="1" si="131">K260+0.5*(vit_z+H260)*pas</f>
        <v>1025.6192814294993</v>
      </c>
      <c r="L261" s="304">
        <f t="shared" ca="1" si="116"/>
        <v>1160.5362120971913</v>
      </c>
      <c r="M261" s="306">
        <f t="shared" ref="M261:M324" ca="1" si="132">IF(AND(L260&gt;L_rampe,G261&gt;0),ATAN2(G261,H261),$M$4)</f>
        <v>-1.2550706077101796</v>
      </c>
      <c r="N261" s="304">
        <f t="shared" ref="N261:N324" ca="1" si="133">DEGREES(Beta)</f>
        <v>-71.910248812712695</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2.8949999999999996</v>
      </c>
      <c r="T261" s="304">
        <f t="shared" ca="1" si="117"/>
        <v>28.399949999999997</v>
      </c>
      <c r="U261" s="311">
        <f t="shared" ca="1" si="118"/>
        <v>0</v>
      </c>
      <c r="V261" s="306">
        <f t="shared" ca="1" si="119"/>
        <v>1.1054902150148973</v>
      </c>
      <c r="W261" s="304">
        <f t="shared" ca="1" si="120"/>
        <v>7.8662238831882139</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6.654362840284632</v>
      </c>
      <c r="AH261" s="304">
        <f t="shared" ref="AH261:AH324" ca="1" si="144">IF(AND(L260&lt;L_rampe,Poussee&lt;Poids*SIN(M260)), g*SIN(M260), (-W260+Poussee)/m)</f>
        <v>-2.6546200078016966</v>
      </c>
    </row>
    <row r="262" spans="1:34" x14ac:dyDescent="0.2">
      <c r="A262" s="347">
        <f t="shared" ca="1" si="122"/>
        <v>0.1</v>
      </c>
      <c r="B262" s="304">
        <f t="shared" ca="1" si="123"/>
        <v>19.999999999999993</v>
      </c>
      <c r="D262" s="306">
        <f t="shared" ca="1" si="124"/>
        <v>-0.84370047141685567</v>
      </c>
      <c r="E262" s="307">
        <f t="shared" ca="1" si="125"/>
        <v>-7.2271307167966912</v>
      </c>
      <c r="F262" s="304">
        <f t="shared" ca="1" si="126"/>
        <v>7.2762111626268293</v>
      </c>
      <c r="G262" s="306">
        <f t="shared" ca="1" si="127"/>
        <v>18.219369284621063</v>
      </c>
      <c r="H262" s="307">
        <f t="shared" ca="1" si="128"/>
        <v>-56.757013975148105</v>
      </c>
      <c r="I262" s="304">
        <f t="shared" ca="1" si="129"/>
        <v>59.609596983242142</v>
      </c>
      <c r="J262" s="306">
        <f t="shared" ca="1" si="130"/>
        <v>544.91858692746109</v>
      </c>
      <c r="K262" s="307">
        <f t="shared" ca="1" si="131"/>
        <v>1019.9797156855685</v>
      </c>
      <c r="L262" s="304">
        <f t="shared" ca="1" si="116"/>
        <v>1156.4146690478437</v>
      </c>
      <c r="M262" s="306">
        <f t="shared" ca="1" si="132"/>
        <v>-1.260180659113769</v>
      </c>
      <c r="N262" s="304">
        <f t="shared" ca="1" si="133"/>
        <v>-72.20303319123326</v>
      </c>
      <c r="P262" s="310">
        <f t="shared" ca="1" si="134"/>
        <v>23</v>
      </c>
      <c r="Q262" s="304">
        <f t="shared" ca="1" si="135"/>
        <v>0</v>
      </c>
      <c r="R262" s="306">
        <f t="shared" ca="1" si="136"/>
        <v>0</v>
      </c>
      <c r="S262" s="307">
        <f t="shared" ca="1" si="137"/>
        <v>2.8949999999999996</v>
      </c>
      <c r="T262" s="304">
        <f t="shared" ca="1" si="117"/>
        <v>28.399949999999997</v>
      </c>
      <c r="U262" s="311">
        <f t="shared" ca="1" si="118"/>
        <v>0</v>
      </c>
      <c r="V262" s="306">
        <f t="shared" ca="1" si="119"/>
        <v>1.1061154750275584</v>
      </c>
      <c r="W262" s="304">
        <f t="shared" ca="1" si="120"/>
        <v>8.048328773425359</v>
      </c>
      <c r="Y262" s="314" t="str">
        <f t="shared" ca="1" si="138"/>
        <v/>
      </c>
      <c r="Z262" s="315" t="str">
        <f t="shared" ca="1" si="139"/>
        <v/>
      </c>
      <c r="AA262" s="316" t="str">
        <f t="shared" ca="1" si="140"/>
        <v/>
      </c>
      <c r="AC262" s="310">
        <f t="shared" ca="1" si="141"/>
        <v>19.999999999999993</v>
      </c>
      <c r="AD262" s="323">
        <f t="shared" ca="1" si="142"/>
        <v>544.91858692746109</v>
      </c>
      <c r="AE262" s="324" t="e">
        <f t="shared" ca="1" si="121"/>
        <v>#N/A</v>
      </c>
      <c r="AG262" s="306">
        <f t="shared" ca="1" si="143"/>
        <v>6.6079285633993514</v>
      </c>
      <c r="AH262" s="304">
        <f t="shared" ca="1" si="144"/>
        <v>-2.7171757800304714</v>
      </c>
    </row>
    <row r="263" spans="1:34" x14ac:dyDescent="0.2">
      <c r="A263" s="347">
        <f t="shared" ca="1" si="122"/>
        <v>0.1</v>
      </c>
      <c r="B263" s="304">
        <f t="shared" ca="1" si="123"/>
        <v>20.099999999999994</v>
      </c>
      <c r="D263" s="306">
        <f t="shared" ca="1" si="124"/>
        <v>-0.84971697403502111</v>
      </c>
      <c r="E263" s="307">
        <f t="shared" ca="1" si="125"/>
        <v>-7.16296006042674</v>
      </c>
      <c r="F263" s="304">
        <f t="shared" ca="1" si="126"/>
        <v>7.2131834694004473</v>
      </c>
      <c r="G263" s="306">
        <f t="shared" ca="1" si="127"/>
        <v>18.13439758721756</v>
      </c>
      <c r="H263" s="307">
        <f t="shared" ca="1" si="128"/>
        <v>-57.473309981190781</v>
      </c>
      <c r="I263" s="304">
        <f t="shared" ca="1" si="129"/>
        <v>60.266389771126377</v>
      </c>
      <c r="J263" s="306">
        <f t="shared" ca="1" si="130"/>
        <v>546.73627527105305</v>
      </c>
      <c r="K263" s="307">
        <f t="shared" ca="1" si="131"/>
        <v>1014.2681994877515</v>
      </c>
      <c r="L263" s="304">
        <f t="shared" ca="1" si="116"/>
        <v>1152.2415264124922</v>
      </c>
      <c r="M263" s="306">
        <f t="shared" ca="1" si="132"/>
        <v>-1.2651558846850206</v>
      </c>
      <c r="N263" s="304">
        <f t="shared" ca="1" si="133"/>
        <v>-72.488092618591551</v>
      </c>
      <c r="P263" s="310">
        <f t="shared" ca="1" si="134"/>
        <v>23</v>
      </c>
      <c r="Q263" s="304">
        <f t="shared" ca="1" si="135"/>
        <v>0</v>
      </c>
      <c r="R263" s="306">
        <f t="shared" ca="1" si="136"/>
        <v>0</v>
      </c>
      <c r="S263" s="307">
        <f t="shared" ca="1" si="137"/>
        <v>2.8949999999999996</v>
      </c>
      <c r="T263" s="304">
        <f t="shared" ca="1" si="117"/>
        <v>28.399949999999997</v>
      </c>
      <c r="U263" s="311">
        <f t="shared" ca="1" si="118"/>
        <v>0</v>
      </c>
      <c r="V263" s="306">
        <f t="shared" ca="1" si="119"/>
        <v>1.1067490542542155</v>
      </c>
      <c r="W263" s="304">
        <f t="shared" ca="1" si="120"/>
        <v>8.2313748784690635</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6.5604690638262957</v>
      </c>
      <c r="AH263" s="304">
        <f t="shared" ca="1" si="144"/>
        <v>-2.7800790236357029</v>
      </c>
    </row>
    <row r="264" spans="1:34" x14ac:dyDescent="0.2">
      <c r="A264" s="347">
        <f t="shared" ca="1" si="122"/>
        <v>0.1</v>
      </c>
      <c r="B264" s="304">
        <f t="shared" ca="1" si="123"/>
        <v>20.199999999999996</v>
      </c>
      <c r="D264" s="306">
        <f t="shared" ca="1" si="124"/>
        <v>-0.85556255769011469</v>
      </c>
      <c r="E264" s="307">
        <f t="shared" ca="1" si="125"/>
        <v>-7.0984672981315704</v>
      </c>
      <c r="F264" s="304">
        <f t="shared" ca="1" si="126"/>
        <v>7.1498409263958154</v>
      </c>
      <c r="G264" s="306">
        <f t="shared" ca="1" si="127"/>
        <v>18.04884133144855</v>
      </c>
      <c r="H264" s="307">
        <f t="shared" ca="1" si="128"/>
        <v>-58.183156711003939</v>
      </c>
      <c r="I264" s="304">
        <f t="shared" ca="1" si="129"/>
        <v>60.91830922034071</v>
      </c>
      <c r="J264" s="306">
        <f t="shared" ca="1" si="130"/>
        <v>548.54543721698633</v>
      </c>
      <c r="K264" s="307">
        <f t="shared" ca="1" si="131"/>
        <v>1008.4853761531418</v>
      </c>
      <c r="L264" s="304">
        <f t="shared" ca="1" si="116"/>
        <v>1148.0177919380512</v>
      </c>
      <c r="M264" s="306">
        <f t="shared" ca="1" si="132"/>
        <v>-1.2700015210846982</v>
      </c>
      <c r="N264" s="304">
        <f t="shared" ca="1" si="133"/>
        <v>-72.765727133348037</v>
      </c>
      <c r="P264" s="310">
        <f t="shared" ca="1" si="134"/>
        <v>23</v>
      </c>
      <c r="Q264" s="304">
        <f t="shared" ca="1" si="135"/>
        <v>0</v>
      </c>
      <c r="R264" s="306">
        <f t="shared" ca="1" si="136"/>
        <v>0</v>
      </c>
      <c r="S264" s="307">
        <f t="shared" ca="1" si="137"/>
        <v>2.8949999999999996</v>
      </c>
      <c r="T264" s="304">
        <f t="shared" ca="1" si="117"/>
        <v>28.399949999999997</v>
      </c>
      <c r="U264" s="311">
        <f t="shared" ca="1" si="118"/>
        <v>0</v>
      </c>
      <c r="V264" s="306">
        <f t="shared" ca="1" si="119"/>
        <v>1.1073908945677826</v>
      </c>
      <c r="W264" s="304">
        <f t="shared" ca="1" si="120"/>
        <v>8.4152980012317791</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6.5120426381173147</v>
      </c>
      <c r="AH264" s="304">
        <f t="shared" ca="1" si="144"/>
        <v>-2.8433073846179844</v>
      </c>
    </row>
    <row r="265" spans="1:34" x14ac:dyDescent="0.2">
      <c r="A265" s="347">
        <f t="shared" ca="1" si="122"/>
        <v>0.1</v>
      </c>
      <c r="B265" s="304">
        <f t="shared" ca="1" si="123"/>
        <v>20.299999999999997</v>
      </c>
      <c r="D265" s="306">
        <f t="shared" ca="1" si="124"/>
        <v>-0.86123648085453997</v>
      </c>
      <c r="E265" s="307">
        <f t="shared" ca="1" si="125"/>
        <v>-7.0336745722019387</v>
      </c>
      <c r="F265" s="304">
        <f t="shared" ca="1" si="126"/>
        <v>7.0862053500865212</v>
      </c>
      <c r="G265" s="306">
        <f t="shared" ca="1" si="127"/>
        <v>17.962717683363095</v>
      </c>
      <c r="H265" s="307">
        <f t="shared" ca="1" si="128"/>
        <v>-58.886524168224135</v>
      </c>
      <c r="I265" s="304">
        <f t="shared" ca="1" si="129"/>
        <v>61.565265817561858</v>
      </c>
      <c r="J265" s="306">
        <f t="shared" ca="1" si="130"/>
        <v>550.34601516772693</v>
      </c>
      <c r="K265" s="307">
        <f t="shared" ca="1" si="131"/>
        <v>1002.6318921091804</v>
      </c>
      <c r="L265" s="304">
        <f t="shared" ca="1" si="116"/>
        <v>1143.7444852262374</v>
      </c>
      <c r="M265" s="306">
        <f t="shared" ca="1" si="132"/>
        <v>-1.2747225466007652</v>
      </c>
      <c r="N265" s="304">
        <f t="shared" ca="1" si="133"/>
        <v>-73.036221970392248</v>
      </c>
      <c r="P265" s="310">
        <f t="shared" ca="1" si="134"/>
        <v>23</v>
      </c>
      <c r="Q265" s="304">
        <f t="shared" ca="1" si="135"/>
        <v>0</v>
      </c>
      <c r="R265" s="306">
        <f t="shared" ca="1" si="136"/>
        <v>0</v>
      </c>
      <c r="S265" s="307">
        <f t="shared" ca="1" si="137"/>
        <v>2.8949999999999996</v>
      </c>
      <c r="T265" s="304">
        <f t="shared" ca="1" si="117"/>
        <v>28.399949999999997</v>
      </c>
      <c r="U265" s="311">
        <f t="shared" ca="1" si="118"/>
        <v>0</v>
      </c>
      <c r="V265" s="306">
        <f t="shared" ca="1" si="119"/>
        <v>1.1080409375221973</v>
      </c>
      <c r="W265" s="304">
        <f t="shared" ca="1" si="120"/>
        <v>8.6000344983644226</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6.4627051265134963</v>
      </c>
      <c r="AH265" s="304">
        <f t="shared" ca="1" si="144"/>
        <v>-2.9068386878175407</v>
      </c>
    </row>
    <row r="266" spans="1:34" x14ac:dyDescent="0.2">
      <c r="A266" s="347">
        <f t="shared" ca="1" si="122"/>
        <v>0.1</v>
      </c>
      <c r="B266" s="304">
        <f t="shared" ca="1" si="123"/>
        <v>20.399999999999999</v>
      </c>
      <c r="D266" s="306">
        <f t="shared" ca="1" si="124"/>
        <v>-0.86673814577672703</v>
      </c>
      <c r="E266" s="307">
        <f t="shared" ca="1" si="125"/>
        <v>-6.9686038555805485</v>
      </c>
      <c r="F266" s="304">
        <f t="shared" ca="1" si="126"/>
        <v>7.0222983922186444</v>
      </c>
      <c r="G266" s="306">
        <f t="shared" ca="1" si="127"/>
        <v>17.876043868785423</v>
      </c>
      <c r="H266" s="307">
        <f t="shared" ca="1" si="128"/>
        <v>-59.583384553782189</v>
      </c>
      <c r="I266" s="304">
        <f t="shared" ca="1" si="129"/>
        <v>62.207175303839598</v>
      </c>
      <c r="J266" s="306">
        <f t="shared" ca="1" si="130"/>
        <v>552.1379532453343</v>
      </c>
      <c r="K266" s="307">
        <f t="shared" ca="1" si="131"/>
        <v>996.70839667308007</v>
      </c>
      <c r="L266" s="304">
        <f t="shared" ca="1" si="116"/>
        <v>1139.422637747982</v>
      </c>
      <c r="M266" s="306">
        <f t="shared" ca="1" si="132"/>
        <v>-1.2793236960912475</v>
      </c>
      <c r="N266" s="304">
        <f t="shared" ca="1" si="133"/>
        <v>-73.29984841710565</v>
      </c>
      <c r="P266" s="310">
        <f t="shared" ca="1" si="134"/>
        <v>23</v>
      </c>
      <c r="Q266" s="304">
        <f t="shared" ca="1" si="135"/>
        <v>0</v>
      </c>
      <c r="R266" s="306">
        <f t="shared" ca="1" si="136"/>
        <v>0</v>
      </c>
      <c r="S266" s="307">
        <f t="shared" ca="1" si="137"/>
        <v>2.8949999999999996</v>
      </c>
      <c r="T266" s="304">
        <f t="shared" ca="1" si="117"/>
        <v>28.399949999999997</v>
      </c>
      <c r="U266" s="311">
        <f t="shared" ca="1" si="118"/>
        <v>0</v>
      </c>
      <c r="V266" s="306">
        <f t="shared" ca="1" si="119"/>
        <v>1.108699124371515</v>
      </c>
      <c r="W266" s="304">
        <f t="shared" ca="1" si="120"/>
        <v>8.7855213150204783</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6.4125100655347005</v>
      </c>
      <c r="AH266" s="304">
        <f t="shared" ca="1" si="144"/>
        <v>-2.9706509493486783</v>
      </c>
    </row>
    <row r="267" spans="1:34" x14ac:dyDescent="0.2">
      <c r="A267" s="347">
        <f t="shared" ca="1" si="122"/>
        <v>0.1</v>
      </c>
      <c r="B267" s="304">
        <f t="shared" ca="1" si="123"/>
        <v>20.5</v>
      </c>
      <c r="D267" s="306">
        <f t="shared" ca="1" si="124"/>
        <v>-0.87206709327943877</v>
      </c>
      <c r="E267" s="307">
        <f t="shared" ca="1" si="125"/>
        <v>-6.903276937728938</v>
      </c>
      <c r="F267" s="304">
        <f t="shared" ca="1" si="126"/>
        <v>6.9581415258789523</v>
      </c>
      <c r="G267" s="306">
        <f t="shared" ca="1" si="127"/>
        <v>17.788837159457479</v>
      </c>
      <c r="H267" s="307">
        <f t="shared" ca="1" si="128"/>
        <v>-60.273712247555082</v>
      </c>
      <c r="I267" s="304">
        <f t="shared" ca="1" si="129"/>
        <v>62.843958465287393</v>
      </c>
      <c r="J267" s="306">
        <f t="shared" ca="1" si="130"/>
        <v>553.92119729674641</v>
      </c>
      <c r="K267" s="307">
        <f t="shared" ca="1" si="131"/>
        <v>990.71554183301316</v>
      </c>
      <c r="L267" s="304">
        <f t="shared" ca="1" si="116"/>
        <v>1135.0532928652037</v>
      </c>
      <c r="M267" s="306">
        <f t="shared" ca="1" si="132"/>
        <v>-1.2838094749658702</v>
      </c>
      <c r="N267" s="304">
        <f t="shared" ca="1" si="133"/>
        <v>-73.556864614450475</v>
      </c>
      <c r="P267" s="310">
        <f t="shared" ca="1" si="134"/>
        <v>23</v>
      </c>
      <c r="Q267" s="304">
        <f t="shared" ca="1" si="135"/>
        <v>0</v>
      </c>
      <c r="R267" s="306">
        <f t="shared" ca="1" si="136"/>
        <v>0</v>
      </c>
      <c r="S267" s="307">
        <f t="shared" ca="1" si="137"/>
        <v>2.8949999999999996</v>
      </c>
      <c r="T267" s="304">
        <f t="shared" ca="1" si="117"/>
        <v>28.399949999999997</v>
      </c>
      <c r="U267" s="311">
        <f t="shared" ca="1" si="118"/>
        <v>0</v>
      </c>
      <c r="V267" s="306">
        <f t="shared" ca="1" si="119"/>
        <v>1.1093653960888785</v>
      </c>
      <c r="W267" s="304">
        <f t="shared" ca="1" si="120"/>
        <v>8.9716960183668135</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6.3615088277693603</v>
      </c>
      <c r="AH267" s="304">
        <f t="shared" ca="1" si="144"/>
        <v>-3.0347223886081105</v>
      </c>
    </row>
    <row r="268" spans="1:34" x14ac:dyDescent="0.2">
      <c r="A268" s="347">
        <f t="shared" ca="1" si="122"/>
        <v>0.1</v>
      </c>
      <c r="B268" s="304">
        <f t="shared" ca="1" si="123"/>
        <v>20.6</v>
      </c>
      <c r="D268" s="306">
        <f t="shared" ca="1" si="124"/>
        <v>-0.87722299775224899</v>
      </c>
      <c r="E268" s="307">
        <f t="shared" ca="1" si="125"/>
        <v>-6.8377154111028329</v>
      </c>
      <c r="F268" s="304">
        <f t="shared" ca="1" si="126"/>
        <v>6.8937560321655296</v>
      </c>
      <c r="G268" s="306">
        <f t="shared" ca="1" si="127"/>
        <v>17.701114859682253</v>
      </c>
      <c r="H268" s="307">
        <f t="shared" ca="1" si="128"/>
        <v>-60.957483788665364</v>
      </c>
      <c r="I268" s="304">
        <f t="shared" ca="1" si="129"/>
        <v>63.475540936025624</v>
      </c>
      <c r="J268" s="306">
        <f t="shared" ca="1" si="130"/>
        <v>555.69569489770345</v>
      </c>
      <c r="K268" s="307">
        <f t="shared" ca="1" si="131"/>
        <v>984.65398203120219</v>
      </c>
      <c r="L268" s="304">
        <f t="shared" ca="1" si="116"/>
        <v>1130.637505860187</v>
      </c>
      <c r="M268" s="306">
        <f t="shared" ca="1" si="132"/>
        <v>-1.2881841722716896</v>
      </c>
      <c r="N268" s="304">
        <f t="shared" ca="1" si="133"/>
        <v>-73.807516306721183</v>
      </c>
      <c r="P268" s="310">
        <f t="shared" ca="1" si="134"/>
        <v>23</v>
      </c>
      <c r="Q268" s="304">
        <f t="shared" ca="1" si="135"/>
        <v>0</v>
      </c>
      <c r="R268" s="306">
        <f t="shared" ca="1" si="136"/>
        <v>0</v>
      </c>
      <c r="S268" s="307">
        <f t="shared" ca="1" si="137"/>
        <v>2.8949999999999996</v>
      </c>
      <c r="T268" s="304">
        <f t="shared" ca="1" si="117"/>
        <v>28.399949999999997</v>
      </c>
      <c r="U268" s="311">
        <f t="shared" ca="1" si="118"/>
        <v>0</v>
      </c>
      <c r="V268" s="306">
        <f t="shared" ca="1" si="119"/>
        <v>1.1100396933853596</v>
      </c>
      <c r="W268" s="304">
        <f t="shared" ca="1" si="120"/>
        <v>9.1584968298243901</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6.3097507500099148</v>
      </c>
      <c r="AH268" s="304">
        <f t="shared" ca="1" si="144"/>
        <v>-3.0990314398503678</v>
      </c>
    </row>
    <row r="269" spans="1:34" x14ac:dyDescent="0.2">
      <c r="A269" s="347">
        <f t="shared" ca="1" si="122"/>
        <v>0.1</v>
      </c>
      <c r="B269" s="304">
        <f t="shared" ca="1" si="123"/>
        <v>20.700000000000003</v>
      </c>
      <c r="D269" s="306">
        <f t="shared" ca="1" si="124"/>
        <v>-0.88220566232227871</v>
      </c>
      <c r="E269" s="307">
        <f t="shared" ca="1" si="125"/>
        <v>-6.7719406582256143</v>
      </c>
      <c r="F269" s="304">
        <f t="shared" ca="1" si="126"/>
        <v>6.8291629874504132</v>
      </c>
      <c r="G269" s="306">
        <f t="shared" ca="1" si="127"/>
        <v>17.612894293450026</v>
      </c>
      <c r="H269" s="307">
        <f t="shared" ca="1" si="128"/>
        <v>-61.634677854487926</v>
      </c>
      <c r="I269" s="304">
        <f t="shared" ca="1" si="129"/>
        <v>64.101853012364231</v>
      </c>
      <c r="J269" s="306">
        <f t="shared" ca="1" si="130"/>
        <v>557.46139535536008</v>
      </c>
      <c r="K269" s="307">
        <f t="shared" ca="1" si="131"/>
        <v>978.5243739490445</v>
      </c>
      <c r="L269" s="304">
        <f t="shared" ca="1" si="116"/>
        <v>1126.1763439727877</v>
      </c>
      <c r="M269" s="306">
        <f t="shared" ca="1" si="132"/>
        <v>-1.2924518729436436</v>
      </c>
      <c r="N269" s="304">
        <f t="shared" ca="1" si="133"/>
        <v>-74.052037543449288</v>
      </c>
      <c r="P269" s="310">
        <f t="shared" ca="1" si="134"/>
        <v>23</v>
      </c>
      <c r="Q269" s="304">
        <f t="shared" ca="1" si="135"/>
        <v>0</v>
      </c>
      <c r="R269" s="306">
        <f t="shared" ca="1" si="136"/>
        <v>0</v>
      </c>
      <c r="S269" s="307">
        <f t="shared" ca="1" si="137"/>
        <v>2.8949999999999996</v>
      </c>
      <c r="T269" s="304">
        <f t="shared" ca="1" si="117"/>
        <v>28.399949999999997</v>
      </c>
      <c r="U269" s="311">
        <f t="shared" ca="1" si="118"/>
        <v>0</v>
      </c>
      <c r="V269" s="306">
        <f t="shared" ca="1" si="119"/>
        <v>1.110721956728653</v>
      </c>
      <c r="W269" s="304">
        <f t="shared" ca="1" si="120"/>
        <v>9.3458626560248561</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6.2572832507763696</v>
      </c>
      <c r="AH269" s="304">
        <f t="shared" ca="1" si="144"/>
        <v>-3.1635567633244874</v>
      </c>
    </row>
    <row r="270" spans="1:34" x14ac:dyDescent="0.2">
      <c r="A270" s="347">
        <f t="shared" ca="1" si="122"/>
        <v>0.1</v>
      </c>
      <c r="B270" s="304">
        <f t="shared" ca="1" si="123"/>
        <v>20.800000000000004</v>
      </c>
      <c r="D270" s="306">
        <f t="shared" ca="1" si="124"/>
        <v>-0.88701501418891626</v>
      </c>
      <c r="E270" s="307">
        <f t="shared" ca="1" si="125"/>
        <v>-6.7059738393502322</v>
      </c>
      <c r="F270" s="304">
        <f t="shared" ca="1" si="126"/>
        <v>6.7643832512244799</v>
      </c>
      <c r="G270" s="306">
        <f t="shared" ca="1" si="127"/>
        <v>17.524192792031133</v>
      </c>
      <c r="H270" s="307">
        <f t="shared" ca="1" si="128"/>
        <v>-62.305275238422951</v>
      </c>
      <c r="I270" s="304">
        <f t="shared" ca="1" si="129"/>
        <v>64.722829477302028</v>
      </c>
      <c r="J270" s="306">
        <f t="shared" ca="1" si="130"/>
        <v>559.21824970963416</v>
      </c>
      <c r="K270" s="307">
        <f t="shared" ca="1" si="131"/>
        <v>972.32737629439896</v>
      </c>
      <c r="L270" s="304">
        <f t="shared" ca="1" si="116"/>
        <v>1121.6708864456884</v>
      </c>
      <c r="M270" s="306">
        <f t="shared" ca="1" si="132"/>
        <v>-1.296616469276844</v>
      </c>
      <c r="N270" s="304">
        <f t="shared" ca="1" si="133"/>
        <v>-74.290651336717332</v>
      </c>
      <c r="P270" s="310">
        <f t="shared" ca="1" si="134"/>
        <v>23</v>
      </c>
      <c r="Q270" s="304">
        <f t="shared" ca="1" si="135"/>
        <v>0</v>
      </c>
      <c r="R270" s="306">
        <f t="shared" ca="1" si="136"/>
        <v>0</v>
      </c>
      <c r="S270" s="307">
        <f t="shared" ca="1" si="137"/>
        <v>2.8949999999999996</v>
      </c>
      <c r="T270" s="304">
        <f t="shared" ca="1" si="117"/>
        <v>28.399949999999997</v>
      </c>
      <c r="U270" s="311">
        <f t="shared" ca="1" si="118"/>
        <v>0</v>
      </c>
      <c r="V270" s="306">
        <f t="shared" ca="1" si="119"/>
        <v>1.1114121263616197</v>
      </c>
      <c r="W270" s="304">
        <f t="shared" ca="1" si="120"/>
        <v>9.5337331184717105</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6.2041519381764711</v>
      </c>
      <c r="AH270" s="304">
        <f t="shared" ca="1" si="144"/>
        <v>-3.2282772559671358</v>
      </c>
    </row>
    <row r="271" spans="1:34" x14ac:dyDescent="0.2">
      <c r="A271" s="347">
        <f t="shared" ca="1" si="122"/>
        <v>0.1</v>
      </c>
      <c r="B271" s="304">
        <f t="shared" ca="1" si="123"/>
        <v>20.900000000000006</v>
      </c>
      <c r="D271" s="306">
        <f t="shared" ca="1" si="124"/>
        <v>-0.89165110010979054</v>
      </c>
      <c r="E271" s="307">
        <f t="shared" ca="1" si="125"/>
        <v>-6.6398358807005522</v>
      </c>
      <c r="F271" s="304">
        <f t="shared" ca="1" si="126"/>
        <v>6.6994374545155262</v>
      </c>
      <c r="G271" s="306">
        <f t="shared" ca="1" si="127"/>
        <v>17.435027682020156</v>
      </c>
      <c r="H271" s="307">
        <f t="shared" ca="1" si="128"/>
        <v>-62.969258826493004</v>
      </c>
      <c r="I271" s="304">
        <f t="shared" ca="1" si="129"/>
        <v>65.338409434502438</v>
      </c>
      <c r="J271" s="306">
        <f t="shared" ca="1" si="130"/>
        <v>560.96621073333677</v>
      </c>
      <c r="K271" s="307">
        <f t="shared" ca="1" si="131"/>
        <v>966.06364959115319</v>
      </c>
      <c r="L271" s="304">
        <f t="shared" ca="1" si="116"/>
        <v>1117.1222245779093</v>
      </c>
      <c r="M271" s="306">
        <f t="shared" ca="1" si="132"/>
        <v>-1.3006816716735892</v>
      </c>
      <c r="N271" s="304">
        <f t="shared" ca="1" si="133"/>
        <v>-74.523570276917297</v>
      </c>
      <c r="P271" s="310">
        <f t="shared" ca="1" si="134"/>
        <v>23</v>
      </c>
      <c r="Q271" s="304">
        <f t="shared" ca="1" si="135"/>
        <v>0</v>
      </c>
      <c r="R271" s="306">
        <f t="shared" ca="1" si="136"/>
        <v>0</v>
      </c>
      <c r="S271" s="307">
        <f t="shared" ca="1" si="137"/>
        <v>2.8949999999999996</v>
      </c>
      <c r="T271" s="304">
        <f t="shared" ca="1" si="117"/>
        <v>28.399949999999997</v>
      </c>
      <c r="U271" s="311">
        <f t="shared" ca="1" si="118"/>
        <v>0</v>
      </c>
      <c r="V271" s="306">
        <f t="shared" ca="1" si="119"/>
        <v>1.1121101423206603</v>
      </c>
      <c r="W271" s="304">
        <f t="shared" ca="1" si="120"/>
        <v>9.7220485818972264</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6.1504007089655328</v>
      </c>
      <c r="AH271" s="304">
        <f t="shared" ca="1" si="144"/>
        <v>-3.2931720616482596</v>
      </c>
    </row>
    <row r="272" spans="1:34" x14ac:dyDescent="0.2">
      <c r="A272" s="347">
        <f t="shared" ca="1" si="122"/>
        <v>0.1</v>
      </c>
      <c r="B272" s="304">
        <f t="shared" ca="1" si="123"/>
        <v>21.000000000000007</v>
      </c>
      <c r="D272" s="306">
        <f t="shared" ca="1" si="124"/>
        <v>-0.89611408202657983</v>
      </c>
      <c r="E272" s="307">
        <f t="shared" ca="1" si="125"/>
        <v>-6.5735474632834787</v>
      </c>
      <c r="F272" s="304">
        <f t="shared" ca="1" si="126"/>
        <v>6.6343459888708702</v>
      </c>
      <c r="G272" s="306">
        <f t="shared" ca="1" si="127"/>
        <v>17.345416273817499</v>
      </c>
      <c r="H272" s="307">
        <f t="shared" ca="1" si="128"/>
        <v>-63.626613572821348</v>
      </c>
      <c r="I272" s="304">
        <f t="shared" ca="1" si="129"/>
        <v>65.948536150980232</v>
      </c>
      <c r="J272" s="306">
        <f t="shared" ca="1" si="130"/>
        <v>562.70523293112865</v>
      </c>
      <c r="K272" s="307">
        <f t="shared" ca="1" si="131"/>
        <v>959.7338559711875</v>
      </c>
      <c r="L272" s="304">
        <f t="shared" ca="1" si="116"/>
        <v>1112.5314617867666</v>
      </c>
      <c r="M272" s="306">
        <f t="shared" ca="1" si="132"/>
        <v>-1.3046510187144276</v>
      </c>
      <c r="N272" s="304">
        <f t="shared" ca="1" si="133"/>
        <v>-74.750997109780087</v>
      </c>
      <c r="P272" s="310">
        <f t="shared" ca="1" si="134"/>
        <v>23</v>
      </c>
      <c r="Q272" s="304">
        <f t="shared" ca="1" si="135"/>
        <v>0</v>
      </c>
      <c r="R272" s="306">
        <f t="shared" ca="1" si="136"/>
        <v>0</v>
      </c>
      <c r="S272" s="307">
        <f t="shared" ca="1" si="137"/>
        <v>2.8949999999999996</v>
      </c>
      <c r="T272" s="304">
        <f t="shared" ca="1" si="117"/>
        <v>28.399949999999997</v>
      </c>
      <c r="U272" s="311">
        <f t="shared" ca="1" si="118"/>
        <v>0</v>
      </c>
      <c r="V272" s="306">
        <f t="shared" ca="1" si="119"/>
        <v>1.1128159444539161</v>
      </c>
      <c r="W272" s="304">
        <f t="shared" ca="1" si="120"/>
        <v>9.9107501813090728</v>
      </c>
      <c r="Y272" s="314" t="str">
        <f t="shared" ca="1" si="138"/>
        <v/>
      </c>
      <c r="Z272" s="315" t="str">
        <f t="shared" ca="1" si="139"/>
        <v/>
      </c>
      <c r="AA272" s="316" t="str">
        <f t="shared" ca="1" si="140"/>
        <v/>
      </c>
      <c r="AC272" s="310">
        <f t="shared" ca="1" si="141"/>
        <v>21.000000000000007</v>
      </c>
      <c r="AD272" s="323">
        <f t="shared" ca="1" si="142"/>
        <v>562.70523293112865</v>
      </c>
      <c r="AE272" s="324" t="e">
        <f t="shared" ca="1" si="121"/>
        <v>#N/A</v>
      </c>
      <c r="AG272" s="306">
        <f t="shared" ca="1" si="143"/>
        <v>6.0960718395912323</v>
      </c>
      <c r="AH272" s="304">
        <f t="shared" ca="1" si="144"/>
        <v>-3.3582205809662273</v>
      </c>
    </row>
    <row r="273" spans="1:34" x14ac:dyDescent="0.2">
      <c r="A273" s="347">
        <f t="shared" ca="1" si="122"/>
        <v>0.1</v>
      </c>
      <c r="B273" s="304">
        <f t="shared" ca="1" si="123"/>
        <v>21.100000000000009</v>
      </c>
      <c r="D273" s="306">
        <f t="shared" ca="1" si="124"/>
        <v>-0.90040423282051141</v>
      </c>
      <c r="E273" s="307">
        <f t="shared" ca="1" si="125"/>
        <v>-6.507129012263559</v>
      </c>
      <c r="F273" s="304">
        <f t="shared" ca="1" si="126"/>
        <v>6.5691289958961239</v>
      </c>
      <c r="G273" s="306">
        <f t="shared" ca="1" si="127"/>
        <v>17.255375850535447</v>
      </c>
      <c r="H273" s="307">
        <f t="shared" ca="1" si="128"/>
        <v>-64.277326474047698</v>
      </c>
      <c r="I273" s="304">
        <f t="shared" ca="1" si="129"/>
        <v>66.553156907802318</v>
      </c>
      <c r="J273" s="306">
        <f t="shared" ca="1" si="130"/>
        <v>564.43527253734635</v>
      </c>
      <c r="K273" s="307">
        <f t="shared" ca="1" si="131"/>
        <v>953.33865896884402</v>
      </c>
      <c r="L273" s="304">
        <f t="shared" ca="1" si="116"/>
        <v>1107.899713678464</v>
      </c>
      <c r="M273" s="306">
        <f t="shared" ca="1" si="132"/>
        <v>-1.3085278865991974</v>
      </c>
      <c r="N273" s="304">
        <f t="shared" ca="1" si="133"/>
        <v>-74.973125277307204</v>
      </c>
      <c r="P273" s="310">
        <f t="shared" ca="1" si="134"/>
        <v>23</v>
      </c>
      <c r="Q273" s="304">
        <f t="shared" ca="1" si="135"/>
        <v>0</v>
      </c>
      <c r="R273" s="306">
        <f t="shared" ca="1" si="136"/>
        <v>0</v>
      </c>
      <c r="S273" s="307">
        <f t="shared" ca="1" si="137"/>
        <v>2.8949999999999996</v>
      </c>
      <c r="T273" s="304">
        <f t="shared" ca="1" si="117"/>
        <v>28.399949999999997</v>
      </c>
      <c r="U273" s="311">
        <f t="shared" ca="1" si="118"/>
        <v>0</v>
      </c>
      <c r="V273" s="306">
        <f t="shared" ca="1" si="119"/>
        <v>1.1135294724392808</v>
      </c>
      <c r="W273" s="304">
        <f t="shared" ca="1" si="120"/>
        <v>10.099779847722791</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6.0412060699377221</v>
      </c>
      <c r="AH273" s="304">
        <f t="shared" ca="1" si="144"/>
        <v>-3.423402480590354</v>
      </c>
    </row>
    <row r="274" spans="1:34" x14ac:dyDescent="0.2">
      <c r="A274" s="347">
        <f t="shared" ca="1" si="122"/>
        <v>0.1</v>
      </c>
      <c r="B274" s="304">
        <f t="shared" ca="1" si="123"/>
        <v>21.20000000000001</v>
      </c>
      <c r="D274" s="306">
        <f t="shared" ca="1" si="124"/>
        <v>-0.90452193218848764</v>
      </c>
      <c r="E274" s="307">
        <f t="shared" ca="1" si="125"/>
        <v>-6.4406006868919237</v>
      </c>
      <c r="F274" s="304">
        <f t="shared" ca="1" si="126"/>
        <v>6.5038063573420377</v>
      </c>
      <c r="G274" s="306">
        <f t="shared" ca="1" si="127"/>
        <v>17.164923657316599</v>
      </c>
      <c r="H274" s="307">
        <f t="shared" ca="1" si="128"/>
        <v>-64.921386542736883</v>
      </c>
      <c r="I274" s="304">
        <f t="shared" ca="1" si="129"/>
        <v>67.152222858167278</v>
      </c>
      <c r="J274" s="306">
        <f t="shared" ca="1" si="130"/>
        <v>566.15628751273891</v>
      </c>
      <c r="K274" s="307">
        <f t="shared" ca="1" si="131"/>
        <v>946.87872331800475</v>
      </c>
      <c r="L274" s="304">
        <f t="shared" ca="1" si="116"/>
        <v>1103.2281081274814</v>
      </c>
      <c r="M274" s="306">
        <f t="shared" ca="1" si="132"/>
        <v>-1.3123154980007619</v>
      </c>
      <c r="N274" s="304">
        <f t="shared" ca="1" si="133"/>
        <v>-75.190139425052479</v>
      </c>
      <c r="P274" s="310">
        <f t="shared" ca="1" si="134"/>
        <v>23</v>
      </c>
      <c r="Q274" s="304">
        <f t="shared" ca="1" si="135"/>
        <v>0</v>
      </c>
      <c r="R274" s="306">
        <f t="shared" ca="1" si="136"/>
        <v>0</v>
      </c>
      <c r="S274" s="307">
        <f t="shared" ca="1" si="137"/>
        <v>2.8949999999999996</v>
      </c>
      <c r="T274" s="304">
        <f t="shared" ca="1" si="117"/>
        <v>28.399949999999997</v>
      </c>
      <c r="U274" s="311">
        <f t="shared" ca="1" si="118"/>
        <v>0</v>
      </c>
      <c r="V274" s="306">
        <f t="shared" ca="1" si="119"/>
        <v>1.1142506658022202</v>
      </c>
      <c r="W274" s="304">
        <f t="shared" ca="1" si="120"/>
        <v>10.289080332578818</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5.9858426804192622</v>
      </c>
      <c r="AH274" s="304">
        <f t="shared" ca="1" si="144"/>
        <v>-3.4886977021494965</v>
      </c>
    </row>
    <row r="275" spans="1:34" x14ac:dyDescent="0.2">
      <c r="A275" s="347">
        <f t="shared" ca="1" si="122"/>
        <v>0.1</v>
      </c>
      <c r="B275" s="304">
        <f t="shared" ca="1" si="123"/>
        <v>21.300000000000011</v>
      </c>
      <c r="D275" s="306">
        <f t="shared" ca="1" si="124"/>
        <v>-0.90846766263178758</v>
      </c>
      <c r="E275" s="307">
        <f t="shared" ca="1" si="125"/>
        <v>-6.3739823709815928</v>
      </c>
      <c r="F275" s="304">
        <f t="shared" ca="1" si="126"/>
        <v>6.4383976857314265</v>
      </c>
      <c r="G275" s="306">
        <f t="shared" ca="1" si="127"/>
        <v>17.074076891053419</v>
      </c>
      <c r="H275" s="307">
        <f t="shared" ca="1" si="128"/>
        <v>-65.558784779835037</v>
      </c>
      <c r="I275" s="304">
        <f t="shared" ca="1" si="129"/>
        <v>67.7456888922855</v>
      </c>
      <c r="J275" s="306">
        <f t="shared" ca="1" si="130"/>
        <v>567.86823754015745</v>
      </c>
      <c r="K275" s="307">
        <f t="shared" ca="1" si="131"/>
        <v>940.35471475187614</v>
      </c>
      <c r="L275" s="304">
        <f t="shared" ca="1" si="116"/>
        <v>1098.5177853649193</v>
      </c>
      <c r="M275" s="306">
        <f t="shared" ca="1" si="132"/>
        <v>-1.3160169303711746</v>
      </c>
      <c r="N275" s="304">
        <f t="shared" ca="1" si="133"/>
        <v>-75.402215878030233</v>
      </c>
      <c r="P275" s="310">
        <f t="shared" ca="1" si="134"/>
        <v>23</v>
      </c>
      <c r="Q275" s="304">
        <f t="shared" ca="1" si="135"/>
        <v>0</v>
      </c>
      <c r="R275" s="306">
        <f t="shared" ca="1" si="136"/>
        <v>0</v>
      </c>
      <c r="S275" s="307">
        <f t="shared" ca="1" si="137"/>
        <v>2.8949999999999996</v>
      </c>
      <c r="T275" s="304">
        <f t="shared" ca="1" si="117"/>
        <v>28.399949999999997</v>
      </c>
      <c r="U275" s="311">
        <f t="shared" ca="1" si="118"/>
        <v>0</v>
      </c>
      <c r="V275" s="306">
        <f t="shared" ca="1" si="119"/>
        <v>1.1149794639333839</v>
      </c>
      <c r="W275" s="304">
        <f t="shared" ca="1" si="120"/>
        <v>10.478595230845</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5.9300195630149402</v>
      </c>
      <c r="AH275" s="304">
        <f t="shared" ca="1" si="144"/>
        <v>-3.5540864706662587</v>
      </c>
    </row>
    <row r="276" spans="1:34" x14ac:dyDescent="0.2">
      <c r="A276" s="347">
        <f t="shared" ca="1" si="122"/>
        <v>0.1</v>
      </c>
      <c r="B276" s="304">
        <f t="shared" ca="1" si="123"/>
        <v>21.400000000000013</v>
      </c>
      <c r="D276" s="306">
        <f t="shared" ca="1" si="124"/>
        <v>-0.91224200555019064</v>
      </c>
      <c r="E276" s="307">
        <f t="shared" ca="1" si="125"/>
        <v>-6.3072936639211648</v>
      </c>
      <c r="F276" s="304">
        <f t="shared" ca="1" si="126"/>
        <v>6.3729223155182355</v>
      </c>
      <c r="G276" s="306">
        <f t="shared" ca="1" si="127"/>
        <v>16.982852690498401</v>
      </c>
      <c r="H276" s="307">
        <f t="shared" ca="1" si="128"/>
        <v>-66.189514146227154</v>
      </c>
      <c r="I276" s="304">
        <f t="shared" ca="1" si="129"/>
        <v>68.333513508532349</v>
      </c>
      <c r="J276" s="306">
        <f t="shared" ca="1" si="130"/>
        <v>569.57108401923506</v>
      </c>
      <c r="K276" s="307">
        <f t="shared" ca="1" si="131"/>
        <v>933.76729980557309</v>
      </c>
      <c r="L276" s="304">
        <f t="shared" ca="1" si="116"/>
        <v>1093.7698980759333</v>
      </c>
      <c r="M276" s="306">
        <f t="shared" ca="1" si="132"/>
        <v>-1.319635123737213</v>
      </c>
      <c r="N276" s="304">
        <f t="shared" ca="1" si="133"/>
        <v>-75.609523087366469</v>
      </c>
      <c r="P276" s="310">
        <f t="shared" ca="1" si="134"/>
        <v>23</v>
      </c>
      <c r="Q276" s="304">
        <f t="shared" ca="1" si="135"/>
        <v>0</v>
      </c>
      <c r="R276" s="306">
        <f t="shared" ca="1" si="136"/>
        <v>0</v>
      </c>
      <c r="S276" s="307">
        <f t="shared" ca="1" si="137"/>
        <v>2.8949999999999996</v>
      </c>
      <c r="T276" s="304">
        <f t="shared" ca="1" si="117"/>
        <v>28.399949999999997</v>
      </c>
      <c r="U276" s="311">
        <f t="shared" ca="1" si="118"/>
        <v>0</v>
      </c>
      <c r="V276" s="306">
        <f t="shared" ca="1" si="119"/>
        <v>1.1157158061060086</v>
      </c>
      <c r="W276" s="304">
        <f t="shared" ca="1" si="120"/>
        <v>10.668269002807689</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5.8737732867829084</v>
      </c>
      <c r="AH276" s="304">
        <f t="shared" ca="1" si="144"/>
        <v>-3.6195493025371337</v>
      </c>
    </row>
    <row r="277" spans="1:34" x14ac:dyDescent="0.2">
      <c r="A277" s="347">
        <f t="shared" ca="1" si="122"/>
        <v>0.1</v>
      </c>
      <c r="B277" s="304">
        <f t="shared" ca="1" si="123"/>
        <v>21.500000000000014</v>
      </c>
      <c r="D277" s="306">
        <f t="shared" ca="1" si="124"/>
        <v>-0.91584563743517533</v>
      </c>
      <c r="E277" s="307">
        <f t="shared" ca="1" si="125"/>
        <v>-6.2405538722189213</v>
      </c>
      <c r="F277" s="304">
        <f t="shared" ca="1" si="126"/>
        <v>6.3073992947708337</v>
      </c>
      <c r="G277" s="306">
        <f t="shared" ca="1" si="127"/>
        <v>16.891268126754884</v>
      </c>
      <c r="H277" s="307">
        <f t="shared" ca="1" si="128"/>
        <v>-66.813569533449041</v>
      </c>
      <c r="I277" s="304">
        <f t="shared" ca="1" si="129"/>
        <v>68.915658690394565</v>
      </c>
      <c r="J277" s="306">
        <f t="shared" ca="1" si="130"/>
        <v>571.26479006009777</v>
      </c>
      <c r="K277" s="307">
        <f t="shared" ca="1" si="131"/>
        <v>927.11714562158932</v>
      </c>
      <c r="L277" s="304">
        <f t="shared" ca="1" si="116"/>
        <v>1088.9856115063831</v>
      </c>
      <c r="M277" s="306">
        <f t="shared" ca="1" si="132"/>
        <v>-1.3231728880196165</v>
      </c>
      <c r="N277" s="304">
        <f t="shared" ca="1" si="133"/>
        <v>-75.812222049660321</v>
      </c>
      <c r="P277" s="310">
        <f t="shared" ca="1" si="134"/>
        <v>23</v>
      </c>
      <c r="Q277" s="304">
        <f t="shared" ca="1" si="135"/>
        <v>0</v>
      </c>
      <c r="R277" s="306">
        <f t="shared" ca="1" si="136"/>
        <v>0</v>
      </c>
      <c r="S277" s="307">
        <f t="shared" ca="1" si="137"/>
        <v>2.8949999999999996</v>
      </c>
      <c r="T277" s="304">
        <f t="shared" ca="1" si="117"/>
        <v>28.399949999999997</v>
      </c>
      <c r="U277" s="311">
        <f t="shared" ca="1" si="118"/>
        <v>0</v>
      </c>
      <c r="V277" s="306">
        <f t="shared" ca="1" si="119"/>
        <v>1.1164596314930972</v>
      </c>
      <c r="W277" s="304">
        <f t="shared" ca="1" si="120"/>
        <v>10.858046994556771</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5.817139158344256</v>
      </c>
      <c r="AH277" s="304">
        <f t="shared" ca="1" si="144"/>
        <v>-3.6850670130596512</v>
      </c>
    </row>
    <row r="278" spans="1:34" x14ac:dyDescent="0.2">
      <c r="A278" s="347">
        <f t="shared" ca="1" si="122"/>
        <v>0.1</v>
      </c>
      <c r="B278" s="304">
        <f t="shared" ca="1" si="123"/>
        <v>21.600000000000016</v>
      </c>
      <c r="D278" s="306">
        <f t="shared" ca="1" si="124"/>
        <v>-0.91927932615659058</v>
      </c>
      <c r="E278" s="307">
        <f t="shared" ca="1" si="125"/>
        <v>-6.173782001569263</v>
      </c>
      <c r="F278" s="304">
        <f t="shared" ca="1" si="126"/>
        <v>6.2418473773715011</v>
      </c>
      <c r="G278" s="306">
        <f t="shared" ca="1" si="127"/>
        <v>16.799340194139226</v>
      </c>
      <c r="H278" s="307">
        <f t="shared" ca="1" si="128"/>
        <v>-67.430947733605962</v>
      </c>
      <c r="I278" s="304">
        <f t="shared" ca="1" si="129"/>
        <v>69.492089788771793</v>
      </c>
      <c r="J278" s="306">
        <f t="shared" ca="1" si="130"/>
        <v>572.94932047614247</v>
      </c>
      <c r="K278" s="307">
        <f t="shared" ca="1" si="131"/>
        <v>920.40491975823659</v>
      </c>
      <c r="L278" s="304">
        <f t="shared" ca="1" si="116"/>
        <v>1084.1661035788011</v>
      </c>
      <c r="M278" s="306">
        <f t="shared" ca="1" si="132"/>
        <v>-1.3266329099079421</v>
      </c>
      <c r="N278" s="304">
        <f t="shared" ca="1" si="133"/>
        <v>-76.010466700884251</v>
      </c>
      <c r="P278" s="310">
        <f t="shared" ca="1" si="134"/>
        <v>23</v>
      </c>
      <c r="Q278" s="304">
        <f t="shared" ca="1" si="135"/>
        <v>0</v>
      </c>
      <c r="R278" s="306">
        <f t="shared" ca="1" si="136"/>
        <v>0</v>
      </c>
      <c r="S278" s="307">
        <f t="shared" ca="1" si="137"/>
        <v>2.8949999999999996</v>
      </c>
      <c r="T278" s="304">
        <f t="shared" ca="1" si="117"/>
        <v>28.399949999999997</v>
      </c>
      <c r="U278" s="311">
        <f t="shared" ca="1" si="118"/>
        <v>0</v>
      </c>
      <c r="V278" s="306">
        <f t="shared" ca="1" si="119"/>
        <v>1.1172108791843722</v>
      </c>
      <c r="W278" s="304">
        <f t="shared" ca="1" si="120"/>
        <v>11.047875457171783</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5.7601512777826711</v>
      </c>
      <c r="AH278" s="304">
        <f t="shared" ca="1" si="144"/>
        <v>-3.7506207235083844</v>
      </c>
    </row>
    <row r="279" spans="1:34" x14ac:dyDescent="0.2">
      <c r="A279" s="347">
        <f t="shared" ca="1" si="122"/>
        <v>0.1</v>
      </c>
      <c r="B279" s="304">
        <f t="shared" ca="1" si="123"/>
        <v>21.700000000000017</v>
      </c>
      <c r="D279" s="306">
        <f t="shared" ca="1" si="124"/>
        <v>-0.92254392733782098</v>
      </c>
      <c r="E279" s="307">
        <f t="shared" ca="1" si="125"/>
        <v>-6.106996749433371</v>
      </c>
      <c r="F279" s="304">
        <f t="shared" ca="1" si="126"/>
        <v>6.1762850157240674</v>
      </c>
      <c r="G279" s="306">
        <f t="shared" ca="1" si="127"/>
        <v>16.707085801405444</v>
      </c>
      <c r="H279" s="307">
        <f t="shared" ca="1" si="128"/>
        <v>-68.041647408549295</v>
      </c>
      <c r="I279" s="304">
        <f t="shared" ca="1" si="129"/>
        <v>70.062775409234732</v>
      </c>
      <c r="J279" s="306">
        <f t="shared" ca="1" si="130"/>
        <v>574.62464177591971</v>
      </c>
      <c r="K279" s="307">
        <f t="shared" ca="1" si="131"/>
        <v>913.63129000112883</v>
      </c>
      <c r="L279" s="304">
        <f t="shared" ca="1" si="116"/>
        <v>1079.3125650177667</v>
      </c>
      <c r="M279" s="306">
        <f t="shared" ca="1" si="132"/>
        <v>-1.3300177593206941</v>
      </c>
      <c r="N279" s="304">
        <f t="shared" ca="1" si="133"/>
        <v>-76.204404286522276</v>
      </c>
      <c r="P279" s="310">
        <f t="shared" ca="1" si="134"/>
        <v>23</v>
      </c>
      <c r="Q279" s="304">
        <f t="shared" ca="1" si="135"/>
        <v>0</v>
      </c>
      <c r="R279" s="306">
        <f t="shared" ca="1" si="136"/>
        <v>0</v>
      </c>
      <c r="S279" s="307">
        <f t="shared" ca="1" si="137"/>
        <v>2.8949999999999996</v>
      </c>
      <c r="T279" s="304">
        <f t="shared" ca="1" si="117"/>
        <v>28.399949999999997</v>
      </c>
      <c r="U279" s="311">
        <f t="shared" ca="1" si="118"/>
        <v>0</v>
      </c>
      <c r="V279" s="306">
        <f t="shared" ca="1" si="119"/>
        <v>1.1179694882029909</v>
      </c>
      <c r="W279" s="304">
        <f t="shared" ca="1" si="120"/>
        <v>11.237701564618527</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5.7028425903661706</v>
      </c>
      <c r="AH279" s="304">
        <f t="shared" ca="1" si="144"/>
        <v>-3.8161918677622744</v>
      </c>
    </row>
    <row r="280" spans="1:34" x14ac:dyDescent="0.2">
      <c r="A280" s="347">
        <f t="shared" ca="1" si="122"/>
        <v>0.1</v>
      </c>
      <c r="B280" s="304">
        <f t="shared" ca="1" si="123"/>
        <v>21.800000000000018</v>
      </c>
      <c r="D280" s="306">
        <f t="shared" ca="1" si="124"/>
        <v>-0.92564038081509947</v>
      </c>
      <c r="E280" s="307">
        <f t="shared" ca="1" si="125"/>
        <v>-6.0402164981257194</v>
      </c>
      <c r="F280" s="304">
        <f t="shared" ca="1" si="126"/>
        <v>6.1107303539614355</v>
      </c>
      <c r="G280" s="306">
        <f t="shared" ca="1" si="127"/>
        <v>16.614521763323935</v>
      </c>
      <c r="H280" s="307">
        <f t="shared" ca="1" si="128"/>
        <v>-68.645669058361861</v>
      </c>
      <c r="I280" s="304">
        <f t="shared" ca="1" si="129"/>
        <v>70.627687303876115</v>
      </c>
      <c r="J280" s="306">
        <f t="shared" ca="1" si="130"/>
        <v>576.29072215415613</v>
      </c>
      <c r="K280" s="307">
        <f t="shared" ca="1" si="131"/>
        <v>906.79692417778324</v>
      </c>
      <c r="L280" s="304">
        <f t="shared" ca="1" si="116"/>
        <v>1074.4261994847516</v>
      </c>
      <c r="M280" s="306">
        <f t="shared" ca="1" si="132"/>
        <v>-1.33332989547829</v>
      </c>
      <c r="N280" s="304">
        <f t="shared" ca="1" si="133"/>
        <v>-76.3941757095252</v>
      </c>
      <c r="P280" s="310">
        <f t="shared" ca="1" si="134"/>
        <v>23</v>
      </c>
      <c r="Q280" s="304">
        <f t="shared" ca="1" si="135"/>
        <v>0</v>
      </c>
      <c r="R280" s="306">
        <f t="shared" ca="1" si="136"/>
        <v>0</v>
      </c>
      <c r="S280" s="307">
        <f t="shared" ca="1" si="137"/>
        <v>2.8949999999999996</v>
      </c>
      <c r="T280" s="304">
        <f t="shared" ca="1" si="117"/>
        <v>28.399949999999997</v>
      </c>
      <c r="U280" s="311">
        <f t="shared" ca="1" si="118"/>
        <v>0</v>
      </c>
      <c r="V280" s="306">
        <f t="shared" ca="1" si="119"/>
        <v>1.118735397522022</v>
      </c>
      <c r="W280" s="304">
        <f t="shared" ca="1" si="120"/>
        <v>11.427473430367099</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5.6452449344608278</v>
      </c>
      <c r="AH280" s="304">
        <f t="shared" ca="1" si="144"/>
        <v>-3.8817621984865385</v>
      </c>
    </row>
    <row r="281" spans="1:34" x14ac:dyDescent="0.2">
      <c r="A281" s="347">
        <f t="shared" ca="1" si="122"/>
        <v>0.1</v>
      </c>
      <c r="B281" s="304">
        <f t="shared" ca="1" si="123"/>
        <v>21.90000000000002</v>
      </c>
      <c r="D281" s="306">
        <f t="shared" ca="1" si="124"/>
        <v>-0.9285697071770973</v>
      </c>
      <c r="E281" s="307">
        <f t="shared" ca="1" si="125"/>
        <v>-5.9734593083980165</v>
      </c>
      <c r="F281" s="304">
        <f t="shared" ca="1" si="126"/>
        <v>6.0452012216446418</v>
      </c>
      <c r="G281" s="306">
        <f t="shared" ca="1" si="127"/>
        <v>16.521664792606227</v>
      </c>
      <c r="H281" s="307">
        <f t="shared" ca="1" si="128"/>
        <v>-69.243014989201669</v>
      </c>
      <c r="I281" s="304">
        <f t="shared" ca="1" si="129"/>
        <v>71.186800267423536</v>
      </c>
      <c r="J281" s="306">
        <f t="shared" ca="1" si="130"/>
        <v>577.94753148195264</v>
      </c>
      <c r="K281" s="307">
        <f t="shared" ca="1" si="131"/>
        <v>899.90248997540505</v>
      </c>
      <c r="L281" s="304">
        <f t="shared" ca="1" si="116"/>
        <v>1069.508223722481</v>
      </c>
      <c r="M281" s="306">
        <f t="shared" ca="1" si="132"/>
        <v>-1.3365716726144776</v>
      </c>
      <c r="N281" s="304">
        <f t="shared" ca="1" si="133"/>
        <v>-76.579915857550759</v>
      </c>
      <c r="P281" s="310">
        <f t="shared" ca="1" si="134"/>
        <v>23</v>
      </c>
      <c r="Q281" s="304">
        <f t="shared" ca="1" si="135"/>
        <v>0</v>
      </c>
      <c r="R281" s="306">
        <f t="shared" ca="1" si="136"/>
        <v>0</v>
      </c>
      <c r="S281" s="307">
        <f t="shared" ca="1" si="137"/>
        <v>2.8949999999999996</v>
      </c>
      <c r="T281" s="304">
        <f t="shared" ca="1" si="117"/>
        <v>28.399949999999997</v>
      </c>
      <c r="U281" s="311">
        <f t="shared" ca="1" si="118"/>
        <v>0</v>
      </c>
      <c r="V281" s="306">
        <f t="shared" ca="1" si="119"/>
        <v>1.1195085460806697</v>
      </c>
      <c r="W281" s="304">
        <f t="shared" ca="1" si="120"/>
        <v>11.617140122744322</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5.5873890859734665</v>
      </c>
      <c r="AH281" s="304">
        <f t="shared" ca="1" si="144"/>
        <v>-3.9473137928729192</v>
      </c>
    </row>
    <row r="282" spans="1:34" x14ac:dyDescent="0.2">
      <c r="A282" s="347">
        <f t="shared" ca="1" si="122"/>
        <v>0.1</v>
      </c>
      <c r="B282" s="304">
        <f t="shared" ca="1" si="123"/>
        <v>22.000000000000021</v>
      </c>
      <c r="D282" s="306">
        <f t="shared" ca="1" si="124"/>
        <v>-0.93133300438142963</v>
      </c>
      <c r="E282" s="307">
        <f t="shared" ca="1" si="125"/>
        <v>-5.9067429135118807</v>
      </c>
      <c r="F282" s="304">
        <f t="shared" ca="1" si="126"/>
        <v>5.979715127944889</v>
      </c>
      <c r="G282" s="306">
        <f t="shared" ca="1" si="127"/>
        <v>16.428531492168084</v>
      </c>
      <c r="H282" s="307">
        <f t="shared" ca="1" si="128"/>
        <v>-69.833689280552861</v>
      </c>
      <c r="I282" s="304">
        <f t="shared" ca="1" si="129"/>
        <v>71.740092037311754</v>
      </c>
      <c r="J282" s="306">
        <f t="shared" ca="1" si="130"/>
        <v>579.59504129619131</v>
      </c>
      <c r="K282" s="307">
        <f t="shared" ca="1" si="131"/>
        <v>892.94865476191728</v>
      </c>
      <c r="L282" s="304">
        <f t="shared" ca="1" si="116"/>
        <v>1064.5598677088346</v>
      </c>
      <c r="M282" s="306">
        <f t="shared" ca="1" si="132"/>
        <v>-1.3397453453500123</v>
      </c>
      <c r="N282" s="304">
        <f t="shared" ca="1" si="133"/>
        <v>-76.761753910852633</v>
      </c>
      <c r="P282" s="310">
        <f t="shared" ca="1" si="134"/>
        <v>23</v>
      </c>
      <c r="Q282" s="304">
        <f t="shared" ca="1" si="135"/>
        <v>0</v>
      </c>
      <c r="R282" s="306">
        <f t="shared" ca="1" si="136"/>
        <v>0</v>
      </c>
      <c r="S282" s="307">
        <f t="shared" ca="1" si="137"/>
        <v>2.8949999999999996</v>
      </c>
      <c r="T282" s="304">
        <f t="shared" ca="1" si="117"/>
        <v>28.399949999999997</v>
      </c>
      <c r="U282" s="311">
        <f t="shared" ca="1" si="118"/>
        <v>0</v>
      </c>
      <c r="V282" s="306">
        <f t="shared" ca="1" si="119"/>
        <v>1.1202888728002465</v>
      </c>
      <c r="W282" s="304">
        <f t="shared" ca="1" si="120"/>
        <v>11.806651679035033</v>
      </c>
      <c r="Y282" s="314" t="str">
        <f t="shared" ca="1" si="138"/>
        <v/>
      </c>
      <c r="Z282" s="315" t="str">
        <f t="shared" ca="1" si="139"/>
        <v/>
      </c>
      <c r="AA282" s="316" t="str">
        <f t="shared" ca="1" si="140"/>
        <v/>
      </c>
      <c r="AC282" s="310">
        <f t="shared" ca="1" si="141"/>
        <v>22.000000000000021</v>
      </c>
      <c r="AD282" s="323">
        <f t="shared" ca="1" si="142"/>
        <v>579.59504129619131</v>
      </c>
      <c r="AE282" s="324" t="e">
        <f t="shared" ca="1" si="121"/>
        <v>#N/A</v>
      </c>
      <c r="AG282" s="306">
        <f t="shared" ca="1" si="143"/>
        <v>5.5293047996302223</v>
      </c>
      <c r="AH282" s="304">
        <f t="shared" ca="1" si="144"/>
        <v>-4.0128290579427714</v>
      </c>
    </row>
    <row r="283" spans="1:34" x14ac:dyDescent="0.2">
      <c r="A283" s="347">
        <f t="shared" ca="1" si="122"/>
        <v>0.1</v>
      </c>
      <c r="B283" s="304">
        <f t="shared" ca="1" si="123"/>
        <v>22.100000000000023</v>
      </c>
      <c r="D283" s="306">
        <f t="shared" ca="1" si="124"/>
        <v>-0.93393144444510778</v>
      </c>
      <c r="E283" s="307">
        <f t="shared" ca="1" si="125"/>
        <v>-5.8400847137913949</v>
      </c>
      <c r="F283" s="304">
        <f t="shared" ca="1" si="126"/>
        <v>5.9142892562998002</v>
      </c>
      <c r="G283" s="306">
        <f t="shared" ca="1" si="127"/>
        <v>16.335138347723571</v>
      </c>
      <c r="H283" s="307">
        <f t="shared" ca="1" si="128"/>
        <v>-70.417697751931996</v>
      </c>
      <c r="I283" s="304">
        <f t="shared" ca="1" si="129"/>
        <v>72.287543197439746</v>
      </c>
      <c r="J283" s="306">
        <f t="shared" ca="1" si="130"/>
        <v>581.23322478818591</v>
      </c>
      <c r="K283" s="307">
        <f t="shared" ca="1" si="131"/>
        <v>885.936085410293</v>
      </c>
      <c r="L283" s="304">
        <f t="shared" ca="1" si="116"/>
        <v>1059.5823748202815</v>
      </c>
      <c r="M283" s="306">
        <f t="shared" ca="1" si="132"/>
        <v>-1.3428530737507207</v>
      </c>
      <c r="N283" s="304">
        <f t="shared" ca="1" si="133"/>
        <v>-76.939813632086171</v>
      </c>
      <c r="P283" s="310">
        <f t="shared" ca="1" si="134"/>
        <v>23</v>
      </c>
      <c r="Q283" s="304">
        <f t="shared" ca="1" si="135"/>
        <v>0</v>
      </c>
      <c r="R283" s="306">
        <f t="shared" ca="1" si="136"/>
        <v>0</v>
      </c>
      <c r="S283" s="307">
        <f t="shared" ca="1" si="137"/>
        <v>2.8949999999999996</v>
      </c>
      <c r="T283" s="304">
        <f t="shared" ca="1" si="117"/>
        <v>28.399949999999997</v>
      </c>
      <c r="U283" s="311">
        <f t="shared" ca="1" si="118"/>
        <v>0</v>
      </c>
      <c r="V283" s="306">
        <f t="shared" ca="1" si="119"/>
        <v>1.1210763165998852</v>
      </c>
      <c r="W283" s="304">
        <f t="shared" ca="1" si="120"/>
        <v>11.995959118348445</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5.4710208473706574</v>
      </c>
      <c r="AH283" s="304">
        <f t="shared" ca="1" si="144"/>
        <v>-4.0782907354179736</v>
      </c>
    </row>
    <row r="284" spans="1:34" x14ac:dyDescent="0.2">
      <c r="A284" s="347">
        <f t="shared" ca="1" si="122"/>
        <v>0.1</v>
      </c>
      <c r="B284" s="304">
        <f t="shared" ca="1" si="123"/>
        <v>22.200000000000024</v>
      </c>
      <c r="D284" s="306">
        <f t="shared" ca="1" si="124"/>
        <v>-0.93636627020637075</v>
      </c>
      <c r="E284" s="307">
        <f t="shared" ca="1" si="125"/>
        <v>-5.7735017716464654</v>
      </c>
      <c r="F284" s="304">
        <f t="shared" ca="1" si="126"/>
        <v>5.8489404595349628</v>
      </c>
      <c r="G284" s="306">
        <f t="shared" ca="1" si="127"/>
        <v>16.241501720702935</v>
      </c>
      <c r="H284" s="307">
        <f t="shared" ca="1" si="128"/>
        <v>-70.995047929096643</v>
      </c>
      <c r="I284" s="304">
        <f t="shared" ca="1" si="129"/>
        <v>72.82913708536114</v>
      </c>
      <c r="J284" s="306">
        <f t="shared" ca="1" si="130"/>
        <v>582.86205679160719</v>
      </c>
      <c r="K284" s="307">
        <f t="shared" ca="1" si="131"/>
        <v>878.86544812624152</v>
      </c>
      <c r="L284" s="304">
        <f t="shared" ca="1" si="116"/>
        <v>1054.5770020048237</v>
      </c>
      <c r="M284" s="306">
        <f t="shared" ca="1" si="132"/>
        <v>-1.3458969280905306</v>
      </c>
      <c r="N284" s="304">
        <f t="shared" ca="1" si="133"/>
        <v>-77.114213639209851</v>
      </c>
      <c r="P284" s="310">
        <f t="shared" ca="1" si="134"/>
        <v>23</v>
      </c>
      <c r="Q284" s="304">
        <f t="shared" ca="1" si="135"/>
        <v>0</v>
      </c>
      <c r="R284" s="306">
        <f t="shared" ca="1" si="136"/>
        <v>0</v>
      </c>
      <c r="S284" s="307">
        <f t="shared" ca="1" si="137"/>
        <v>2.8949999999999996</v>
      </c>
      <c r="T284" s="304">
        <f t="shared" ca="1" si="117"/>
        <v>28.399949999999997</v>
      </c>
      <c r="U284" s="311">
        <f t="shared" ca="1" si="118"/>
        <v>0</v>
      </c>
      <c r="V284" s="306">
        <f t="shared" ca="1" si="119"/>
        <v>1.1218708164119844</v>
      </c>
      <c r="W284" s="304">
        <f t="shared" ca="1" si="120"/>
        <v>12.185014453267062</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5.4125650541121058</v>
      </c>
      <c r="AH284" s="304">
        <f t="shared" ca="1" si="144"/>
        <v>-4.1436819061652663</v>
      </c>
    </row>
    <row r="285" spans="1:34" x14ac:dyDescent="0.2">
      <c r="A285" s="347">
        <f t="shared" ca="1" si="122"/>
        <v>0.1</v>
      </c>
      <c r="B285" s="304">
        <f t="shared" ca="1" si="123"/>
        <v>22.300000000000026</v>
      </c>
      <c r="D285" s="306">
        <f t="shared" ca="1" si="124"/>
        <v>-0.93863879215562207</v>
      </c>
      <c r="E285" s="307">
        <f t="shared" ca="1" si="125"/>
        <v>-5.707010807057709</v>
      </c>
      <c r="F285" s="304">
        <f t="shared" ca="1" si="126"/>
        <v>5.7836852554416245</v>
      </c>
      <c r="G285" s="306">
        <f t="shared" ca="1" si="127"/>
        <v>16.147637841487374</v>
      </c>
      <c r="H285" s="307">
        <f t="shared" ca="1" si="128"/>
        <v>-71.565749009802417</v>
      </c>
      <c r="I285" s="304">
        <f t="shared" ca="1" si="129"/>
        <v>73.364859702679666</v>
      </c>
      <c r="J285" s="306">
        <f t="shared" ca="1" si="130"/>
        <v>584.48151376971668</v>
      </c>
      <c r="K285" s="307">
        <f t="shared" ca="1" si="131"/>
        <v>871.73740827929657</v>
      </c>
      <c r="L285" s="304">
        <f t="shared" ca="1" si="116"/>
        <v>1049.5450199643865</v>
      </c>
      <c r="M285" s="306">
        <f t="shared" ca="1" si="132"/>
        <v>-1.3488788933385962</v>
      </c>
      <c r="N285" s="304">
        <f t="shared" ca="1" si="133"/>
        <v>-77.285067662578697</v>
      </c>
      <c r="P285" s="310">
        <f t="shared" ca="1" si="134"/>
        <v>23</v>
      </c>
      <c r="Q285" s="304">
        <f t="shared" ca="1" si="135"/>
        <v>0</v>
      </c>
      <c r="R285" s="306">
        <f t="shared" ca="1" si="136"/>
        <v>0</v>
      </c>
      <c r="S285" s="307">
        <f t="shared" ca="1" si="137"/>
        <v>2.8949999999999996</v>
      </c>
      <c r="T285" s="304">
        <f t="shared" ca="1" si="117"/>
        <v>28.399949999999997</v>
      </c>
      <c r="U285" s="311">
        <f t="shared" ca="1" si="118"/>
        <v>0</v>
      </c>
      <c r="V285" s="306">
        <f t="shared" ca="1" si="119"/>
        <v>1.1226723111973862</v>
      </c>
      <c r="W285" s="304">
        <f t="shared" ca="1" si="120"/>
        <v>12.373770700297301</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5.3539643311165408</v>
      </c>
      <c r="AH285" s="304">
        <f t="shared" ca="1" si="144"/>
        <v>-4.2089859942200567</v>
      </c>
    </row>
    <row r="286" spans="1:34" x14ac:dyDescent="0.2">
      <c r="A286" s="347">
        <f t="shared" ca="1" si="122"/>
        <v>0.1</v>
      </c>
      <c r="B286" s="304">
        <f t="shared" ca="1" si="123"/>
        <v>22.400000000000027</v>
      </c>
      <c r="D286" s="306">
        <f t="shared" ca="1" si="124"/>
        <v>-0.94075038533352717</v>
      </c>
      <c r="E286" s="307">
        <f t="shared" ca="1" si="125"/>
        <v>-5.6406281935133666</v>
      </c>
      <c r="F286" s="304">
        <f t="shared" ca="1" si="126"/>
        <v>5.7185398228011879</v>
      </c>
      <c r="G286" s="306">
        <f t="shared" ca="1" si="127"/>
        <v>16.053562802954019</v>
      </c>
      <c r="H286" s="307">
        <f t="shared" ca="1" si="128"/>
        <v>-72.129811829153752</v>
      </c>
      <c r="I286" s="304">
        <f t="shared" ca="1" si="129"/>
        <v>73.894699628440989</v>
      </c>
      <c r="J286" s="306">
        <f t="shared" ca="1" si="130"/>
        <v>586.09157380193881</v>
      </c>
      <c r="K286" s="307">
        <f t="shared" ca="1" si="131"/>
        <v>864.55263023734881</v>
      </c>
      <c r="L286" s="304">
        <f t="shared" ca="1" si="116"/>
        <v>1044.4877133465723</v>
      </c>
      <c r="M286" s="306">
        <f t="shared" ca="1" si="132"/>
        <v>-1.3518008733883129</v>
      </c>
      <c r="N286" s="304">
        <f t="shared" ca="1" si="133"/>
        <v>-77.452484787248892</v>
      </c>
      <c r="P286" s="310">
        <f t="shared" ca="1" si="134"/>
        <v>23</v>
      </c>
      <c r="Q286" s="304">
        <f t="shared" ca="1" si="135"/>
        <v>0</v>
      </c>
      <c r="R286" s="306">
        <f t="shared" ca="1" si="136"/>
        <v>0</v>
      </c>
      <c r="S286" s="307">
        <f t="shared" ca="1" si="137"/>
        <v>2.8949999999999996</v>
      </c>
      <c r="T286" s="304">
        <f t="shared" ca="1" si="117"/>
        <v>28.399949999999997</v>
      </c>
      <c r="U286" s="311">
        <f t="shared" ca="1" si="118"/>
        <v>0</v>
      </c>
      <c r="V286" s="306">
        <f t="shared" ca="1" si="119"/>
        <v>1.1234807399602795</v>
      </c>
      <c r="W286" s="304">
        <f t="shared" ca="1" si="120"/>
        <v>12.562181889142089</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5.2952447071714062</v>
      </c>
      <c r="AH286" s="304">
        <f t="shared" ca="1" si="144"/>
        <v>-4.2741867703963052</v>
      </c>
    </row>
    <row r="287" spans="1:34" x14ac:dyDescent="0.2">
      <c r="A287" s="347">
        <f t="shared" ca="1" si="122"/>
        <v>0.1</v>
      </c>
      <c r="B287" s="304">
        <f t="shared" ca="1" si="123"/>
        <v>22.500000000000028</v>
      </c>
      <c r="D287" s="306">
        <f t="shared" ca="1" si="124"/>
        <v>-0.94270248629456843</v>
      </c>
      <c r="E287" s="307">
        <f t="shared" ca="1" si="125"/>
        <v>-5.5743699543885388</v>
      </c>
      <c r="F287" s="304">
        <f t="shared" ca="1" si="126"/>
        <v>5.6535199978469732</v>
      </c>
      <c r="G287" s="306">
        <f t="shared" ca="1" si="127"/>
        <v>15.959292554324563</v>
      </c>
      <c r="H287" s="307">
        <f t="shared" ca="1" si="128"/>
        <v>-72.687248824592601</v>
      </c>
      <c r="I287" s="304">
        <f t="shared" ca="1" si="129"/>
        <v>74.418647935331094</v>
      </c>
      <c r="J287" s="306">
        <f t="shared" ca="1" si="130"/>
        <v>587.69221656980278</v>
      </c>
      <c r="K287" s="307">
        <f t="shared" ca="1" si="131"/>
        <v>857.31177720466144</v>
      </c>
      <c r="L287" s="304">
        <f t="shared" ca="1" si="116"/>
        <v>1039.4063809456545</v>
      </c>
      <c r="M287" s="306">
        <f t="shared" ca="1" si="132"/>
        <v>-1.3546646950447769</v>
      </c>
      <c r="N287" s="304">
        <f t="shared" ca="1" si="133"/>
        <v>-77.616569681442442</v>
      </c>
      <c r="P287" s="310">
        <f t="shared" ca="1" si="134"/>
        <v>23</v>
      </c>
      <c r="Q287" s="304">
        <f t="shared" ca="1" si="135"/>
        <v>0</v>
      </c>
      <c r="R287" s="306">
        <f t="shared" ca="1" si="136"/>
        <v>0</v>
      </c>
      <c r="S287" s="307">
        <f t="shared" ca="1" si="137"/>
        <v>2.8949999999999996</v>
      </c>
      <c r="T287" s="304">
        <f t="shared" ca="1" si="117"/>
        <v>28.399949999999997</v>
      </c>
      <c r="U287" s="311">
        <f t="shared" ca="1" si="118"/>
        <v>0</v>
      </c>
      <c r="V287" s="306">
        <f t="shared" ca="1" si="119"/>
        <v>1.1242960417628221</v>
      </c>
      <c r="W287" s="304">
        <f t="shared" ca="1" si="120"/>
        <v>12.750203070817017</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5.236431357777299</v>
      </c>
      <c r="AH287" s="304">
        <f t="shared" ca="1" si="144"/>
        <v>-4.3392683554894962</v>
      </c>
    </row>
    <row r="288" spans="1:34" x14ac:dyDescent="0.2">
      <c r="A288" s="347">
        <f t="shared" ca="1" si="122"/>
        <v>0.1</v>
      </c>
      <c r="B288" s="304">
        <f t="shared" ca="1" si="123"/>
        <v>22.60000000000003</v>
      </c>
      <c r="D288" s="306">
        <f t="shared" ca="1" si="124"/>
        <v>-0.9444965901345781</v>
      </c>
      <c r="E288" s="307">
        <f t="shared" ca="1" si="125"/>
        <v>-5.5082517597568499</v>
      </c>
      <c r="F288" s="304">
        <f t="shared" ca="1" si="126"/>
        <v>5.5886412711535058</v>
      </c>
      <c r="G288" s="306">
        <f t="shared" ca="1" si="127"/>
        <v>15.864842895311105</v>
      </c>
      <c r="H288" s="307">
        <f t="shared" ca="1" si="128"/>
        <v>-73.23807400056829</v>
      </c>
      <c r="I288" s="304">
        <f t="shared" ca="1" si="129"/>
        <v>74.936698108507684</v>
      </c>
      <c r="J288" s="306">
        <f t="shared" ca="1" si="130"/>
        <v>589.28342334228455</v>
      </c>
      <c r="K288" s="307">
        <f t="shared" ca="1" si="131"/>
        <v>850.01551106340344</v>
      </c>
      <c r="L288" s="304">
        <f t="shared" ca="1" si="116"/>
        <v>1034.3023359126582</v>
      </c>
      <c r="M288" s="306">
        <f t="shared" ca="1" si="132"/>
        <v>-1.357472111786092</v>
      </c>
      <c r="N288" s="304">
        <f t="shared" ca="1" si="133"/>
        <v>-77.777422812054169</v>
      </c>
      <c r="P288" s="310">
        <f t="shared" ca="1" si="134"/>
        <v>23</v>
      </c>
      <c r="Q288" s="304">
        <f t="shared" ca="1" si="135"/>
        <v>0</v>
      </c>
      <c r="R288" s="306">
        <f t="shared" ca="1" si="136"/>
        <v>0</v>
      </c>
      <c r="S288" s="307">
        <f t="shared" ca="1" si="137"/>
        <v>2.8949999999999996</v>
      </c>
      <c r="T288" s="304">
        <f t="shared" ca="1" si="117"/>
        <v>28.399949999999997</v>
      </c>
      <c r="U288" s="311">
        <f t="shared" ca="1" si="118"/>
        <v>0</v>
      </c>
      <c r="V288" s="306">
        <f t="shared" ca="1" si="119"/>
        <v>1.125118155739486</v>
      </c>
      <c r="W288" s="304">
        <f t="shared" ca="1" si="120"/>
        <v>12.937790324632791</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5.177548632518195</v>
      </c>
      <c r="AH288" s="304">
        <f t="shared" ca="1" si="144"/>
        <v>-4.4042152230801443</v>
      </c>
    </row>
    <row r="289" spans="1:34" x14ac:dyDescent="0.2">
      <c r="A289" s="347">
        <f t="shared" ca="1" si="122"/>
        <v>0.1</v>
      </c>
      <c r="B289" s="304">
        <f t="shared" ca="1" si="123"/>
        <v>22.700000000000031</v>
      </c>
      <c r="D289" s="306">
        <f t="shared" ca="1" si="124"/>
        <v>-0.94613424758099129</v>
      </c>
      <c r="E289" s="307">
        <f t="shared" ca="1" si="125"/>
        <v>-5.4422889236244263</v>
      </c>
      <c r="F289" s="304">
        <f t="shared" ca="1" si="126"/>
        <v>5.5239187849434179</v>
      </c>
      <c r="G289" s="306">
        <f t="shared" ca="1" si="127"/>
        <v>15.770229470553005</v>
      </c>
      <c r="H289" s="307">
        <f t="shared" ca="1" si="128"/>
        <v>-73.78230289293073</v>
      </c>
      <c r="I289" s="304">
        <f t="shared" ca="1" si="129"/>
        <v>75.448845966907086</v>
      </c>
      <c r="J289" s="306">
        <f t="shared" ca="1" si="130"/>
        <v>590.86517696057774</v>
      </c>
      <c r="K289" s="307">
        <f t="shared" ca="1" si="131"/>
        <v>842.66449221872847</v>
      </c>
      <c r="L289" s="304">
        <f t="shared" ca="1" si="116"/>
        <v>1029.1769059743335</v>
      </c>
      <c r="M289" s="306">
        <f t="shared" ca="1" si="132"/>
        <v>-1.3602248073128609</v>
      </c>
      <c r="N289" s="304">
        <f t="shared" ca="1" si="133"/>
        <v>-77.935140648022568</v>
      </c>
      <c r="P289" s="310">
        <f t="shared" ca="1" si="134"/>
        <v>23</v>
      </c>
      <c r="Q289" s="304">
        <f t="shared" ca="1" si="135"/>
        <v>0</v>
      </c>
      <c r="R289" s="306">
        <f t="shared" ca="1" si="136"/>
        <v>0</v>
      </c>
      <c r="S289" s="307">
        <f t="shared" ca="1" si="137"/>
        <v>2.8949999999999996</v>
      </c>
      <c r="T289" s="304">
        <f t="shared" ca="1" si="117"/>
        <v>28.399949999999997</v>
      </c>
      <c r="U289" s="311">
        <f t="shared" ca="1" si="118"/>
        <v>0</v>
      </c>
      <c r="V289" s="306">
        <f t="shared" ca="1" si="119"/>
        <v>1.1259470211111136</v>
      </c>
      <c r="W289" s="304">
        <f t="shared" ca="1" si="120"/>
        <v>13.124900764067728</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5.1186200807743543</v>
      </c>
      <c r="AH289" s="304">
        <f t="shared" ca="1" si="144"/>
        <v>-4.4690122019456968</v>
      </c>
    </row>
    <row r="290" spans="1:34" x14ac:dyDescent="0.2">
      <c r="A290" s="347">
        <f t="shared" ca="1" si="122"/>
        <v>0.1</v>
      </c>
      <c r="B290" s="304">
        <f t="shared" ca="1" si="123"/>
        <v>22.800000000000033</v>
      </c>
      <c r="D290" s="306">
        <f t="shared" ca="1" si="124"/>
        <v>-0.94761706214471308</v>
      </c>
      <c r="E290" s="307">
        <f t="shared" ca="1" si="125"/>
        <v>-5.3764964015759125</v>
      </c>
      <c r="F290" s="304">
        <f t="shared" ca="1" si="126"/>
        <v>5.4593673308018493</v>
      </c>
      <c r="G290" s="306">
        <f t="shared" ca="1" si="127"/>
        <v>15.675467764338533</v>
      </c>
      <c r="H290" s="307">
        <f t="shared" ca="1" si="128"/>
        <v>-74.319952533088326</v>
      </c>
      <c r="I290" s="304">
        <f t="shared" ca="1" si="129"/>
        <v>75.955089586882309</v>
      </c>
      <c r="J290" s="306">
        <f t="shared" ca="1" si="130"/>
        <v>592.43746182232235</v>
      </c>
      <c r="K290" s="307">
        <f t="shared" ca="1" si="131"/>
        <v>835.25937944742748</v>
      </c>
      <c r="L290" s="304">
        <f t="shared" ca="1" si="116"/>
        <v>1024.0314336607921</v>
      </c>
      <c r="M290" s="306">
        <f t="shared" ca="1" si="132"/>
        <v>-1.3629243988992155</v>
      </c>
      <c r="N290" s="304">
        <f t="shared" ca="1" si="133"/>
        <v>-78.089815852329707</v>
      </c>
      <c r="P290" s="310">
        <f t="shared" ca="1" si="134"/>
        <v>23</v>
      </c>
      <c r="Q290" s="304">
        <f t="shared" ca="1" si="135"/>
        <v>0</v>
      </c>
      <c r="R290" s="306">
        <f t="shared" ca="1" si="136"/>
        <v>0</v>
      </c>
      <c r="S290" s="307">
        <f t="shared" ca="1" si="137"/>
        <v>2.8949999999999996</v>
      </c>
      <c r="T290" s="304">
        <f t="shared" ca="1" si="117"/>
        <v>28.399949999999997</v>
      </c>
      <c r="U290" s="311">
        <f t="shared" ca="1" si="118"/>
        <v>0</v>
      </c>
      <c r="V290" s="306">
        <f t="shared" ca="1" si="119"/>
        <v>1.1267825771986879</v>
      </c>
      <c r="W290" s="304">
        <f t="shared" ca="1" si="120"/>
        <v>13.311492541555008</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5.0596684759238313</v>
      </c>
      <c r="AH290" s="304">
        <f t="shared" ca="1" si="144"/>
        <v>-4.5336444780890259</v>
      </c>
    </row>
    <row r="291" spans="1:34" x14ac:dyDescent="0.2">
      <c r="A291" s="347">
        <f t="shared" ca="1" si="122"/>
        <v>0.1</v>
      </c>
      <c r="B291" s="304">
        <f t="shared" ca="1" si="123"/>
        <v>22.900000000000034</v>
      </c>
      <c r="D291" s="306">
        <f t="shared" ca="1" si="124"/>
        <v>-0.94894668733264398</v>
      </c>
      <c r="E291" s="307">
        <f t="shared" ca="1" si="125"/>
        <v>-5.3108887888220826</v>
      </c>
      <c r="F291" s="304">
        <f t="shared" ca="1" si="126"/>
        <v>5.3950013477881251</v>
      </c>
      <c r="G291" s="306">
        <f t="shared" ca="1" si="127"/>
        <v>15.580573095605269</v>
      </c>
      <c r="H291" s="307">
        <f t="shared" ca="1" si="128"/>
        <v>-74.851041411970527</v>
      </c>
      <c r="I291" s="304">
        <f t="shared" ca="1" si="129"/>
        <v>76.455429228041268</v>
      </c>
      <c r="J291" s="306">
        <f t="shared" ca="1" si="130"/>
        <v>594.00026386531954</v>
      </c>
      <c r="K291" s="307">
        <f t="shared" ca="1" si="131"/>
        <v>827.80082975017456</v>
      </c>
      <c r="L291" s="304">
        <f t="shared" ca="1" si="116"/>
        <v>1018.8672765415262</v>
      </c>
      <c r="M291" s="306">
        <f t="shared" ca="1" si="132"/>
        <v>-1.3655724405578109</v>
      </c>
      <c r="N291" s="304">
        <f t="shared" ca="1" si="133"/>
        <v>-78.241537463342056</v>
      </c>
      <c r="P291" s="310">
        <f t="shared" ca="1" si="134"/>
        <v>23</v>
      </c>
      <c r="Q291" s="304">
        <f t="shared" ca="1" si="135"/>
        <v>0</v>
      </c>
      <c r="R291" s="306">
        <f t="shared" ca="1" si="136"/>
        <v>0</v>
      </c>
      <c r="S291" s="307">
        <f t="shared" ca="1" si="137"/>
        <v>2.8949999999999996</v>
      </c>
      <c r="T291" s="304">
        <f t="shared" ca="1" si="117"/>
        <v>28.399949999999997</v>
      </c>
      <c r="U291" s="311">
        <f t="shared" ca="1" si="118"/>
        <v>0</v>
      </c>
      <c r="V291" s="306">
        <f t="shared" ca="1" si="119"/>
        <v>1.1276247634368104</v>
      </c>
      <c r="W291" s="304">
        <f t="shared" ca="1" si="120"/>
        <v>13.497524852210317</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5.0007158381656005</v>
      </c>
      <c r="AH291" s="304">
        <f t="shared" ca="1" si="144"/>
        <v>-4.5980975963920585</v>
      </c>
    </row>
    <row r="292" spans="1:34" x14ac:dyDescent="0.2">
      <c r="A292" s="347">
        <f t="shared" ca="1" si="122"/>
        <v>0.1</v>
      </c>
      <c r="B292" s="304">
        <f t="shared" ca="1" si="123"/>
        <v>23.000000000000036</v>
      </c>
      <c r="D292" s="306">
        <f t="shared" ca="1" si="124"/>
        <v>-0.95012482392007458</v>
      </c>
      <c r="E292" s="307">
        <f t="shared" ca="1" si="125"/>
        <v>-5.2454803186384353</v>
      </c>
      <c r="F292" s="304">
        <f t="shared" ca="1" si="126"/>
        <v>5.3308349209342749</v>
      </c>
      <c r="G292" s="306">
        <f t="shared" ca="1" si="127"/>
        <v>15.485560613213261</v>
      </c>
      <c r="H292" s="307">
        <f t="shared" ca="1" si="128"/>
        <v>-75.375589443834372</v>
      </c>
      <c r="I292" s="304">
        <f t="shared" ca="1" si="129"/>
        <v>76.949867261165423</v>
      </c>
      <c r="J292" s="306">
        <f t="shared" ca="1" si="130"/>
        <v>595.55357055076047</v>
      </c>
      <c r="K292" s="307">
        <f t="shared" ca="1" si="131"/>
        <v>820.28949820738433</v>
      </c>
      <c r="L292" s="304">
        <f t="shared" ca="1" si="116"/>
        <v>1013.685807469495</v>
      </c>
      <c r="M292" s="306">
        <f t="shared" ca="1" si="132"/>
        <v>-1.3681704260303769</v>
      </c>
      <c r="N292" s="304">
        <f t="shared" ca="1" si="133"/>
        <v>-78.390391066156383</v>
      </c>
      <c r="P292" s="310">
        <f t="shared" ca="1" si="134"/>
        <v>23</v>
      </c>
      <c r="Q292" s="304">
        <f t="shared" ca="1" si="135"/>
        <v>0</v>
      </c>
      <c r="R292" s="306">
        <f t="shared" ca="1" si="136"/>
        <v>0</v>
      </c>
      <c r="S292" s="307">
        <f t="shared" ca="1" si="137"/>
        <v>2.8949999999999996</v>
      </c>
      <c r="T292" s="304">
        <f t="shared" ca="1" si="117"/>
        <v>28.399949999999997</v>
      </c>
      <c r="U292" s="311">
        <f t="shared" ca="1" si="118"/>
        <v>0</v>
      </c>
      <c r="V292" s="306">
        <f t="shared" ca="1" si="119"/>
        <v>1.1284735193868882</v>
      </c>
      <c r="W292" s="304">
        <f t="shared" ca="1" si="120"/>
        <v>13.682957936526353</v>
      </c>
      <c r="Y292" s="314" t="str">
        <f t="shared" ca="1" si="138"/>
        <v/>
      </c>
      <c r="Z292" s="315" t="str">
        <f t="shared" ca="1" si="139"/>
        <v/>
      </c>
      <c r="AA292" s="316" t="str">
        <f t="shared" ca="1" si="140"/>
        <v/>
      </c>
      <c r="AC292" s="310">
        <f t="shared" ca="1" si="141"/>
        <v>23.000000000000036</v>
      </c>
      <c r="AD292" s="323">
        <f t="shared" ca="1" si="142"/>
        <v>595.55357055076047</v>
      </c>
      <c r="AE292" s="324" t="e">
        <f t="shared" ca="1" si="121"/>
        <v>#N/A</v>
      </c>
      <c r="AG292" s="306">
        <f t="shared" ca="1" si="143"/>
        <v>4.9417834560854477</v>
      </c>
      <c r="AH292" s="304">
        <f t="shared" ca="1" si="144"/>
        <v>-4.6623574619033921</v>
      </c>
    </row>
    <row r="293" spans="1:34" x14ac:dyDescent="0.2">
      <c r="A293" s="347">
        <f t="shared" ca="1" si="122"/>
        <v>0.1</v>
      </c>
      <c r="B293" s="304">
        <f t="shared" ca="1" si="123"/>
        <v>23.100000000000037</v>
      </c>
      <c r="D293" s="306">
        <f t="shared" ca="1" si="124"/>
        <v>-0.95115321728221425</v>
      </c>
      <c r="E293" s="307">
        <f t="shared" ca="1" si="125"/>
        <v>-5.1802848611839893</v>
      </c>
      <c r="F293" s="304">
        <f t="shared" ca="1" si="126"/>
        <v>5.2668817801198395</v>
      </c>
      <c r="G293" s="306">
        <f t="shared" ca="1" si="127"/>
        <v>15.39044529148504</v>
      </c>
      <c r="H293" s="307">
        <f t="shared" ca="1" si="128"/>
        <v>-75.893617929952768</v>
      </c>
      <c r="I293" s="304">
        <f t="shared" ca="1" si="129"/>
        <v>77.438408098099757</v>
      </c>
      <c r="J293" s="306">
        <f t="shared" ca="1" si="130"/>
        <v>597.09737084599533</v>
      </c>
      <c r="K293" s="307">
        <f t="shared" ca="1" si="131"/>
        <v>812.72603783869499</v>
      </c>
      <c r="L293" s="304">
        <f t="shared" ca="1" si="116"/>
        <v>1008.4884148329043</v>
      </c>
      <c r="M293" s="306">
        <f t="shared" ca="1" si="132"/>
        <v>-1.3707197916146137</v>
      </c>
      <c r="N293" s="304">
        <f t="shared" ca="1" si="133"/>
        <v>-78.536458954569056</v>
      </c>
      <c r="P293" s="310">
        <f t="shared" ca="1" si="134"/>
        <v>23</v>
      </c>
      <c r="Q293" s="304">
        <f t="shared" ca="1" si="135"/>
        <v>0</v>
      </c>
      <c r="R293" s="306">
        <f t="shared" ca="1" si="136"/>
        <v>0</v>
      </c>
      <c r="S293" s="307">
        <f t="shared" ca="1" si="137"/>
        <v>2.8949999999999996</v>
      </c>
      <c r="T293" s="304">
        <f t="shared" ca="1" si="117"/>
        <v>28.399949999999997</v>
      </c>
      <c r="U293" s="311">
        <f t="shared" ca="1" si="118"/>
        <v>0</v>
      </c>
      <c r="V293" s="306">
        <f t="shared" ca="1" si="119"/>
        <v>1.129328784750026</v>
      </c>
      <c r="W293" s="304">
        <f t="shared" ca="1" si="120"/>
        <v>13.867753082061279</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4.8828919070749786</v>
      </c>
      <c r="AH293" s="304">
        <f t="shared" ca="1" si="144"/>
        <v>-4.7264103407690348</v>
      </c>
    </row>
    <row r="294" spans="1:34" x14ac:dyDescent="0.2">
      <c r="A294" s="347">
        <f t="shared" ca="1" si="122"/>
        <v>0.1</v>
      </c>
      <c r="B294" s="304">
        <f t="shared" ca="1" si="123"/>
        <v>23.200000000000038</v>
      </c>
      <c r="D294" s="306">
        <f t="shared" ca="1" si="124"/>
        <v>-0.95203365478427304</v>
      </c>
      <c r="E294" s="307">
        <f t="shared" ca="1" si="125"/>
        <v>-5.1153159226894394</v>
      </c>
      <c r="F294" s="304">
        <f t="shared" ca="1" si="126"/>
        <v>5.2031552993123329</v>
      </c>
      <c r="G294" s="306">
        <f t="shared" ca="1" si="127"/>
        <v>15.295241926006613</v>
      </c>
      <c r="H294" s="307">
        <f t="shared" ca="1" si="128"/>
        <v>-76.405149522221706</v>
      </c>
      <c r="I294" s="304">
        <f t="shared" ca="1" si="129"/>
        <v>77.921058123514513</v>
      </c>
      <c r="J294" s="306">
        <f t="shared" ca="1" si="130"/>
        <v>598.63165520686994</v>
      </c>
      <c r="K294" s="307">
        <f t="shared" ca="1" si="131"/>
        <v>805.11109946608622</v>
      </c>
      <c r="L294" s="304">
        <f t="shared" ca="1" si="116"/>
        <v>1003.2765028142576</v>
      </c>
      <c r="M294" s="306">
        <f t="shared" ca="1" si="132"/>
        <v>-1.3732219188375034</v>
      </c>
      <c r="N294" s="304">
        <f t="shared" ca="1" si="133"/>
        <v>-78.679820284245423</v>
      </c>
      <c r="P294" s="310">
        <f t="shared" ca="1" si="134"/>
        <v>23</v>
      </c>
      <c r="Q294" s="304">
        <f t="shared" ca="1" si="135"/>
        <v>0</v>
      </c>
      <c r="R294" s="306">
        <f t="shared" ca="1" si="136"/>
        <v>0</v>
      </c>
      <c r="S294" s="307">
        <f t="shared" ca="1" si="137"/>
        <v>2.8949999999999996</v>
      </c>
      <c r="T294" s="304">
        <f t="shared" ca="1" si="117"/>
        <v>28.399949999999997</v>
      </c>
      <c r="U294" s="311">
        <f t="shared" ca="1" si="118"/>
        <v>0</v>
      </c>
      <c r="V294" s="306">
        <f t="shared" ca="1" si="119"/>
        <v>1.1301904993796199</v>
      </c>
      <c r="W294" s="304">
        <f t="shared" ca="1" si="120"/>
        <v>14.051872624148908</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4.8240610767043011</v>
      </c>
      <c r="AH294" s="304">
        <f t="shared" ca="1" si="144"/>
        <v>-4.7902428608156411</v>
      </c>
    </row>
    <row r="295" spans="1:34" x14ac:dyDescent="0.2">
      <c r="A295" s="347">
        <f t="shared" ca="1" si="122"/>
        <v>0.1</v>
      </c>
      <c r="B295" s="304">
        <f t="shared" ca="1" si="123"/>
        <v>23.30000000000004</v>
      </c>
      <c r="D295" s="306">
        <f t="shared" ca="1" si="124"/>
        <v>-0.95276796322954294</v>
      </c>
      <c r="E295" s="307">
        <f t="shared" ca="1" si="125"/>
        <v>-5.0505866450036558</v>
      </c>
      <c r="F295" s="304">
        <f t="shared" ca="1" si="126"/>
        <v>5.1396684961625549</v>
      </c>
      <c r="G295" s="306">
        <f t="shared" ca="1" si="127"/>
        <v>15.199965129683658</v>
      </c>
      <c r="H295" s="307">
        <f t="shared" ca="1" si="128"/>
        <v>-76.910208186722073</v>
      </c>
      <c r="I295" s="304">
        <f t="shared" ca="1" si="129"/>
        <v>78.397825628447947</v>
      </c>
      <c r="J295" s="306">
        <f t="shared" ca="1" si="130"/>
        <v>600.15641555965442</v>
      </c>
      <c r="K295" s="307">
        <f t="shared" ca="1" si="131"/>
        <v>797.44533158063905</v>
      </c>
      <c r="L295" s="304">
        <f t="shared" ca="1" si="116"/>
        <v>998.05149165620105</v>
      </c>
      <c r="M295" s="306">
        <f t="shared" ca="1" si="132"/>
        <v>-1.3756781369844184</v>
      </c>
      <c r="N295" s="304">
        <f t="shared" ca="1" si="133"/>
        <v>-78.820551217627099</v>
      </c>
      <c r="P295" s="310">
        <f t="shared" ca="1" si="134"/>
        <v>23</v>
      </c>
      <c r="Q295" s="304">
        <f t="shared" ca="1" si="135"/>
        <v>0</v>
      </c>
      <c r="R295" s="306">
        <f t="shared" ca="1" si="136"/>
        <v>0</v>
      </c>
      <c r="S295" s="307">
        <f t="shared" ca="1" si="137"/>
        <v>2.8949999999999996</v>
      </c>
      <c r="T295" s="304">
        <f t="shared" ca="1" si="117"/>
        <v>28.399949999999997</v>
      </c>
      <c r="U295" s="311">
        <f t="shared" ca="1" si="118"/>
        <v>0</v>
      </c>
      <c r="V295" s="306">
        <f t="shared" ca="1" si="119"/>
        <v>1.131058603293654</v>
      </c>
      <c r="W295" s="304">
        <f t="shared" ca="1" si="120"/>
        <v>14.23527994565894</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4.7653101771399333</v>
      </c>
      <c r="AH295" s="304">
        <f t="shared" ca="1" si="144"/>
        <v>-4.8538420117958241</v>
      </c>
    </row>
    <row r="296" spans="1:34" x14ac:dyDescent="0.2">
      <c r="A296" s="347">
        <f t="shared" ca="1" si="122"/>
        <v>0.1</v>
      </c>
      <c r="B296" s="304">
        <f t="shared" ca="1" si="123"/>
        <v>23.400000000000041</v>
      </c>
      <c r="D296" s="306">
        <f t="shared" ca="1" si="124"/>
        <v>-0.95335800636503565</v>
      </c>
      <c r="E296" s="307">
        <f t="shared" ca="1" si="125"/>
        <v>-4.9861098054874811</v>
      </c>
      <c r="F296" s="304">
        <f t="shared" ca="1" si="126"/>
        <v>5.0764340319439514</v>
      </c>
      <c r="G296" s="306">
        <f t="shared" ca="1" si="127"/>
        <v>15.104629329047155</v>
      </c>
      <c r="H296" s="307">
        <f t="shared" ca="1" si="128"/>
        <v>-77.408819167270821</v>
      </c>
      <c r="I296" s="304">
        <f t="shared" ca="1" si="129"/>
        <v>78.868720745547449</v>
      </c>
      <c r="J296" s="306">
        <f t="shared" ca="1" si="130"/>
        <v>601.67164528259093</v>
      </c>
      <c r="K296" s="307">
        <f t="shared" ca="1" si="131"/>
        <v>789.72938021293942</v>
      </c>
      <c r="L296" s="304">
        <f t="shared" ca="1" si="116"/>
        <v>992.8148179336232</v>
      </c>
      <c r="M296" s="306">
        <f t="shared" ca="1" si="132"/>
        <v>-1.3780897254927895</v>
      </c>
      <c r="N296" s="304">
        <f t="shared" ca="1" si="133"/>
        <v>-78.958725061079008</v>
      </c>
      <c r="P296" s="310">
        <f t="shared" ca="1" si="134"/>
        <v>23</v>
      </c>
      <c r="Q296" s="304">
        <f t="shared" ca="1" si="135"/>
        <v>0</v>
      </c>
      <c r="R296" s="306">
        <f t="shared" ca="1" si="136"/>
        <v>0</v>
      </c>
      <c r="S296" s="307">
        <f t="shared" ca="1" si="137"/>
        <v>2.8949999999999996</v>
      </c>
      <c r="T296" s="304">
        <f t="shared" ca="1" si="117"/>
        <v>28.399949999999997</v>
      </c>
      <c r="U296" s="311">
        <f t="shared" ca="1" si="118"/>
        <v>0</v>
      </c>
      <c r="V296" s="306">
        <f t="shared" ca="1" si="119"/>
        <v>1.1319330366867009</v>
      </c>
      <c r="W296" s="304">
        <f t="shared" ca="1" si="120"/>
        <v>14.417939475836256</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4.7066577646912497</v>
      </c>
      <c r="AH296" s="304">
        <f t="shared" ca="1" si="144"/>
        <v>-4.9171951453053344</v>
      </c>
    </row>
    <row r="297" spans="1:34" x14ac:dyDescent="0.2">
      <c r="A297" s="347">
        <f t="shared" ca="1" si="122"/>
        <v>0.1</v>
      </c>
      <c r="B297" s="304">
        <f t="shared" ca="1" si="123"/>
        <v>23.500000000000043</v>
      </c>
      <c r="D297" s="306">
        <f t="shared" ca="1" si="124"/>
        <v>-0.9538056824442489</v>
      </c>
      <c r="E297" s="307">
        <f t="shared" ca="1" si="125"/>
        <v>-4.9218978172435692</v>
      </c>
      <c r="F297" s="304">
        <f t="shared" ca="1" si="126"/>
        <v>5.0134642118249886</v>
      </c>
      <c r="G297" s="306">
        <f t="shared" ca="1" si="127"/>
        <v>15.009248760802731</v>
      </c>
      <c r="H297" s="307">
        <f t="shared" ca="1" si="128"/>
        <v>-77.901008948995184</v>
      </c>
      <c r="I297" s="304">
        <f t="shared" ca="1" si="129"/>
        <v>79.333755385933202</v>
      </c>
      <c r="J297" s="306">
        <f t="shared" ca="1" si="130"/>
        <v>603.17733918708348</v>
      </c>
      <c r="K297" s="307">
        <f t="shared" ca="1" si="131"/>
        <v>781.96388880712607</v>
      </c>
      <c r="L297" s="304">
        <f t="shared" ca="1" si="116"/>
        <v>987.56793483140859</v>
      </c>
      <c r="M297" s="306">
        <f t="shared" ca="1" si="132"/>
        <v>-1.3804579162185027</v>
      </c>
      <c r="N297" s="304">
        <f t="shared" ca="1" si="133"/>
        <v>-79.094412394744396</v>
      </c>
      <c r="P297" s="310">
        <f t="shared" ca="1" si="134"/>
        <v>23</v>
      </c>
      <c r="Q297" s="304">
        <f t="shared" ca="1" si="135"/>
        <v>0</v>
      </c>
      <c r="R297" s="306">
        <f t="shared" ca="1" si="136"/>
        <v>0</v>
      </c>
      <c r="S297" s="307">
        <f t="shared" ca="1" si="137"/>
        <v>2.8949999999999996</v>
      </c>
      <c r="T297" s="304">
        <f t="shared" ca="1" si="117"/>
        <v>28.399949999999997</v>
      </c>
      <c r="U297" s="311">
        <f t="shared" ca="1" si="118"/>
        <v>0</v>
      </c>
      <c r="V297" s="306">
        <f t="shared" ca="1" si="119"/>
        <v>1.1328137399416187</v>
      </c>
      <c r="W297" s="304">
        <f t="shared" ca="1" si="120"/>
        <v>14.599816688248248</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4.6481217565612551</v>
      </c>
      <c r="AH297" s="304">
        <f t="shared" ca="1" si="144"/>
        <v>-4.9802899743821269</v>
      </c>
    </row>
    <row r="298" spans="1:34" x14ac:dyDescent="0.2">
      <c r="A298" s="347">
        <f t="shared" ca="1" si="122"/>
        <v>0.1</v>
      </c>
      <c r="B298" s="304">
        <f t="shared" ca="1" si="123"/>
        <v>23.600000000000044</v>
      </c>
      <c r="D298" s="306">
        <f t="shared" ca="1" si="124"/>
        <v>-0.95411292184670438</v>
      </c>
      <c r="E298" s="307">
        <f t="shared" ca="1" si="125"/>
        <v>-4.857962729671164</v>
      </c>
      <c r="F298" s="304">
        <f t="shared" ca="1" si="126"/>
        <v>4.9507709854636746</v>
      </c>
      <c r="G298" s="306">
        <f t="shared" ca="1" si="127"/>
        <v>14.913837468618061</v>
      </c>
      <c r="H298" s="307">
        <f t="shared" ca="1" si="128"/>
        <v>-78.386805221962305</v>
      </c>
      <c r="I298" s="304">
        <f t="shared" ca="1" si="129"/>
        <v>79.792943177615726</v>
      </c>
      <c r="J298" s="306">
        <f t="shared" ca="1" si="130"/>
        <v>604.67349349855454</v>
      </c>
      <c r="K298" s="307">
        <f t="shared" ca="1" si="131"/>
        <v>774.14949809857819</v>
      </c>
      <c r="L298" s="304">
        <f t="shared" ca="1" si="116"/>
        <v>982.31231242717661</v>
      </c>
      <c r="M298" s="306">
        <f t="shared" ca="1" si="132"/>
        <v>-1.3827838955826581</v>
      </c>
      <c r="N298" s="304">
        <f t="shared" ca="1" si="133"/>
        <v>-79.227681195545031</v>
      </c>
      <c r="P298" s="310">
        <f t="shared" ca="1" si="134"/>
        <v>23</v>
      </c>
      <c r="Q298" s="304">
        <f t="shared" ca="1" si="135"/>
        <v>0</v>
      </c>
      <c r="R298" s="306">
        <f t="shared" ca="1" si="136"/>
        <v>0</v>
      </c>
      <c r="S298" s="307">
        <f t="shared" ca="1" si="137"/>
        <v>2.8949999999999996</v>
      </c>
      <c r="T298" s="304">
        <f t="shared" ca="1" si="117"/>
        <v>28.399949999999997</v>
      </c>
      <c r="U298" s="311">
        <f t="shared" ca="1" si="118"/>
        <v>0</v>
      </c>
      <c r="V298" s="306">
        <f t="shared" ca="1" si="119"/>
        <v>1.1337006536409535</v>
      </c>
      <c r="W298" s="304">
        <f t="shared" ca="1" si="120"/>
        <v>14.780878097870076</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4.5897194468707525</v>
      </c>
      <c r="AH298" s="304">
        <f t="shared" ca="1" si="144"/>
        <v>-5.0431145727973234</v>
      </c>
    </row>
    <row r="299" spans="1:34" x14ac:dyDescent="0.2">
      <c r="A299" s="347">
        <f t="shared" ca="1" si="122"/>
        <v>0.1</v>
      </c>
      <c r="B299" s="304">
        <f t="shared" ca="1" si="123"/>
        <v>23.700000000000045</v>
      </c>
      <c r="D299" s="306">
        <f t="shared" ca="1" si="124"/>
        <v>-0.95428168475391917</v>
      </c>
      <c r="E299" s="307">
        <f t="shared" ca="1" si="125"/>
        <v>-4.7943162293344415</v>
      </c>
      <c r="F299" s="304">
        <f t="shared" ca="1" si="126"/>
        <v>4.8883659479131056</v>
      </c>
      <c r="G299" s="306">
        <f t="shared" ca="1" si="127"/>
        <v>14.818409300142669</v>
      </c>
      <c r="H299" s="307">
        <f t="shared" ca="1" si="128"/>
        <v>-78.866236844895752</v>
      </c>
      <c r="I299" s="304">
        <f t="shared" ca="1" si="129"/>
        <v>80.246299405404031</v>
      </c>
      <c r="J299" s="306">
        <f t="shared" ca="1" si="130"/>
        <v>606.16010583699256</v>
      </c>
      <c r="K299" s="307">
        <f t="shared" ca="1" si="131"/>
        <v>766.28684599523524</v>
      </c>
      <c r="L299" s="304">
        <f t="shared" ca="1" si="116"/>
        <v>977.04943797826286</v>
      </c>
      <c r="M299" s="306">
        <f t="shared" ca="1" si="132"/>
        <v>-1.385068806605817</v>
      </c>
      <c r="N299" s="304">
        <f t="shared" ca="1" si="133"/>
        <v>-79.358596953734946</v>
      </c>
      <c r="P299" s="310">
        <f t="shared" ca="1" si="134"/>
        <v>23</v>
      </c>
      <c r="Q299" s="304">
        <f t="shared" ca="1" si="135"/>
        <v>0</v>
      </c>
      <c r="R299" s="306">
        <f t="shared" ca="1" si="136"/>
        <v>0</v>
      </c>
      <c r="S299" s="307">
        <f t="shared" ca="1" si="137"/>
        <v>2.8949999999999996</v>
      </c>
      <c r="T299" s="304">
        <f t="shared" ca="1" si="117"/>
        <v>28.399949999999997</v>
      </c>
      <c r="U299" s="311">
        <f t="shared" ca="1" si="118"/>
        <v>0</v>
      </c>
      <c r="V299" s="306">
        <f t="shared" ca="1" si="119"/>
        <v>1.1345937185780333</v>
      </c>
      <c r="W299" s="304">
        <f t="shared" ca="1" si="120"/>
        <v>14.961091257337401</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4.5314675220184917</v>
      </c>
      <c r="AH299" s="304">
        <f t="shared" ca="1" si="144"/>
        <v>-5.1056573740483859</v>
      </c>
    </row>
    <row r="300" spans="1:34" x14ac:dyDescent="0.2">
      <c r="A300" s="347">
        <f t="shared" ca="1" si="122"/>
        <v>0.1</v>
      </c>
      <c r="B300" s="304">
        <f t="shared" ca="1" si="123"/>
        <v>23.800000000000047</v>
      </c>
      <c r="D300" s="306">
        <f t="shared" ca="1" si="124"/>
        <v>-0.95431395888149984</v>
      </c>
      <c r="E300" s="307">
        <f t="shared" ca="1" si="125"/>
        <v>-4.7309696411332212</v>
      </c>
      <c r="F300" s="304">
        <f t="shared" ca="1" si="126"/>
        <v>4.8262603408270754</v>
      </c>
      <c r="G300" s="306">
        <f t="shared" ca="1" si="127"/>
        <v>14.722977904254519</v>
      </c>
      <c r="H300" s="307">
        <f t="shared" ca="1" si="128"/>
        <v>-79.339333809009077</v>
      </c>
      <c r="I300" s="304">
        <f t="shared" ca="1" si="129"/>
        <v>80.693840952247015</v>
      </c>
      <c r="J300" s="306">
        <f t="shared" ca="1" si="130"/>
        <v>607.6371751972124</v>
      </c>
      <c r="K300" s="307">
        <f t="shared" ca="1" si="131"/>
        <v>758.37656746254004</v>
      </c>
      <c r="L300" s="304">
        <f t="shared" ca="1" si="116"/>
        <v>971.78081621212937</v>
      </c>
      <c r="M300" s="306">
        <f t="shared" ca="1" si="132"/>
        <v>-1.3873137508363995</v>
      </c>
      <c r="N300" s="304">
        <f t="shared" ca="1" si="133"/>
        <v>-79.487222783389569</v>
      </c>
      <c r="P300" s="310">
        <f t="shared" ca="1" si="134"/>
        <v>23</v>
      </c>
      <c r="Q300" s="304">
        <f t="shared" ca="1" si="135"/>
        <v>0</v>
      </c>
      <c r="R300" s="306">
        <f t="shared" ca="1" si="136"/>
        <v>0</v>
      </c>
      <c r="S300" s="307">
        <f t="shared" ca="1" si="137"/>
        <v>2.8949999999999996</v>
      </c>
      <c r="T300" s="304">
        <f t="shared" ca="1" si="117"/>
        <v>28.399949999999997</v>
      </c>
      <c r="U300" s="311">
        <f t="shared" ca="1" si="118"/>
        <v>0</v>
      </c>
      <c r="V300" s="306">
        <f t="shared" ca="1" si="119"/>
        <v>1.1354928757677729</v>
      </c>
      <c r="W300" s="304">
        <f t="shared" ca="1" si="120"/>
        <v>15.140424752397026</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4.4733820754344258</v>
      </c>
      <c r="AH300" s="304">
        <f t="shared" ca="1" si="144"/>
        <v>-5.1679071700647334</v>
      </c>
    </row>
    <row r="301" spans="1:34" x14ac:dyDescent="0.2">
      <c r="A301" s="347">
        <f t="shared" ca="1" si="122"/>
        <v>0.1</v>
      </c>
      <c r="B301" s="304">
        <f t="shared" ca="1" si="123"/>
        <v>23.900000000000048</v>
      </c>
      <c r="D301" s="306">
        <f t="shared" ca="1" si="124"/>
        <v>-0.95421175726705321</v>
      </c>
      <c r="E301" s="307">
        <f t="shared" ca="1" si="125"/>
        <v>-4.6679339297646543</v>
      </c>
      <c r="F301" s="304">
        <f t="shared" ca="1" si="126"/>
        <v>4.7644650539546163</v>
      </c>
      <c r="G301" s="306">
        <f t="shared" ca="1" si="127"/>
        <v>14.627556728527813</v>
      </c>
      <c r="H301" s="307">
        <f t="shared" ca="1" si="128"/>
        <v>-79.806127201985547</v>
      </c>
      <c r="I301" s="304">
        <f t="shared" ca="1" si="129"/>
        <v>81.135586241955494</v>
      </c>
      <c r="J301" s="306">
        <f t="shared" ca="1" si="130"/>
        <v>609.10470192885157</v>
      </c>
      <c r="K301" s="307">
        <f t="shared" ca="1" si="131"/>
        <v>750.41929441199034</v>
      </c>
      <c r="L301" s="304">
        <f t="shared" ca="1" si="116"/>
        <v>966.50796961930143</v>
      </c>
      <c r="M301" s="306">
        <f t="shared" ca="1" si="132"/>
        <v>-1.3895197901794527</v>
      </c>
      <c r="N301" s="304">
        <f t="shared" ca="1" si="133"/>
        <v>-79.61361952718633</v>
      </c>
      <c r="P301" s="310">
        <f t="shared" ca="1" si="134"/>
        <v>23</v>
      </c>
      <c r="Q301" s="304">
        <f t="shared" ca="1" si="135"/>
        <v>0</v>
      </c>
      <c r="R301" s="306">
        <f t="shared" ca="1" si="136"/>
        <v>0</v>
      </c>
      <c r="S301" s="307">
        <f t="shared" ca="1" si="137"/>
        <v>2.8949999999999996</v>
      </c>
      <c r="T301" s="304">
        <f t="shared" ca="1" si="117"/>
        <v>28.399949999999997</v>
      </c>
      <c r="U301" s="311">
        <f t="shared" ca="1" si="118"/>
        <v>0</v>
      </c>
      <c r="V301" s="306">
        <f t="shared" ca="1" si="119"/>
        <v>1.1363980664571689</v>
      </c>
      <c r="W301" s="304">
        <f t="shared" ca="1" si="120"/>
        <v>15.318848196585375</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4.4154786217776767</v>
      </c>
      <c r="AH301" s="304">
        <f t="shared" ca="1" si="144"/>
        <v>-5.229853109636279</v>
      </c>
    </row>
    <row r="302" spans="1:34" x14ac:dyDescent="0.2">
      <c r="A302" s="347">
        <f t="shared" ca="1" si="122"/>
        <v>0.1</v>
      </c>
      <c r="B302" s="304">
        <f t="shared" ca="1" si="123"/>
        <v>24.00000000000005</v>
      </c>
      <c r="D302" s="306">
        <f t="shared" ca="1" si="124"/>
        <v>-0.95397711611365432</v>
      </c>
      <c r="E302" s="307">
        <f t="shared" ca="1" si="125"/>
        <v>-4.6052197014646588</v>
      </c>
      <c r="F302" s="304">
        <f t="shared" ca="1" si="126"/>
        <v>4.7029906269124933</v>
      </c>
      <c r="G302" s="306">
        <f t="shared" ca="1" si="127"/>
        <v>14.532159016916447</v>
      </c>
      <c r="H302" s="307">
        <f t="shared" ca="1" si="128"/>
        <v>-80.266649172132006</v>
      </c>
      <c r="I302" s="304">
        <f t="shared" ca="1" si="129"/>
        <v>81.571555183256535</v>
      </c>
      <c r="J302" s="306">
        <f t="shared" ca="1" si="130"/>
        <v>610.56268771612383</v>
      </c>
      <c r="K302" s="307">
        <f t="shared" ca="1" si="131"/>
        <v>742.41565559328444</v>
      </c>
      <c r="L302" s="304">
        <f t="shared" ca="1" si="116"/>
        <v>961.23243874785214</v>
      </c>
      <c r="M302" s="306">
        <f t="shared" ca="1" si="132"/>
        <v>-1.3916879486316158</v>
      </c>
      <c r="N302" s="304">
        <f t="shared" ca="1" si="133"/>
        <v>-79.737845855810903</v>
      </c>
      <c r="P302" s="310">
        <f t="shared" ca="1" si="134"/>
        <v>23</v>
      </c>
      <c r="Q302" s="304">
        <f t="shared" ca="1" si="135"/>
        <v>0</v>
      </c>
      <c r="R302" s="306">
        <f t="shared" ca="1" si="136"/>
        <v>0</v>
      </c>
      <c r="S302" s="307">
        <f t="shared" ca="1" si="137"/>
        <v>2.8949999999999996</v>
      </c>
      <c r="T302" s="304">
        <f t="shared" ca="1" si="117"/>
        <v>28.399949999999997</v>
      </c>
      <c r="U302" s="311">
        <f t="shared" ca="1" si="118"/>
        <v>0</v>
      </c>
      <c r="V302" s="306">
        <f t="shared" ca="1" si="119"/>
        <v>1.1373092321355025</v>
      </c>
      <c r="W302" s="304">
        <f t="shared" ca="1" si="120"/>
        <v>15.496332225165261</v>
      </c>
      <c r="Y302" s="314" t="str">
        <f t="shared" ca="1" si="138"/>
        <v/>
      </c>
      <c r="Z302" s="315" t="str">
        <f t="shared" ca="1" si="139"/>
        <v/>
      </c>
      <c r="AA302" s="316" t="str">
        <f t="shared" ca="1" si="140"/>
        <v/>
      </c>
      <c r="AC302" s="310">
        <f t="shared" ca="1" si="141"/>
        <v>24.00000000000005</v>
      </c>
      <c r="AD302" s="323">
        <f t="shared" ca="1" si="142"/>
        <v>610.56268771612383</v>
      </c>
      <c r="AE302" s="324" t="e">
        <f t="shared" ca="1" si="121"/>
        <v>#N/A</v>
      </c>
      <c r="AG302" s="306">
        <f t="shared" ca="1" si="143"/>
        <v>4.3577721106263008</v>
      </c>
      <c r="AH302" s="304">
        <f t="shared" ca="1" si="144"/>
        <v>-5.2914846965752593</v>
      </c>
    </row>
    <row r="303" spans="1:34" x14ac:dyDescent="0.2">
      <c r="A303" s="347">
        <f t="shared" ca="1" si="122"/>
        <v>0.1</v>
      </c>
      <c r="B303" s="304">
        <f t="shared" ca="1" si="123"/>
        <v>24.100000000000051</v>
      </c>
      <c r="D303" s="306">
        <f t="shared" ca="1" si="124"/>
        <v>-0.95361209268855462</v>
      </c>
      <c r="E303" s="307">
        <f t="shared" ca="1" si="125"/>
        <v>-4.5428372060178264</v>
      </c>
      <c r="F303" s="304">
        <f t="shared" ca="1" si="126"/>
        <v>4.6418472512246343</v>
      </c>
      <c r="G303" s="306">
        <f t="shared" ca="1" si="127"/>
        <v>14.436797807647592</v>
      </c>
      <c r="H303" s="307">
        <f t="shared" ca="1" si="128"/>
        <v>-80.720932892733785</v>
      </c>
      <c r="I303" s="304">
        <f t="shared" ca="1" si="129"/>
        <v>82.001769115136341</v>
      </c>
      <c r="J303" s="306">
        <f t="shared" ca="1" si="130"/>
        <v>612.01113555735208</v>
      </c>
      <c r="K303" s="307">
        <f t="shared" ca="1" si="131"/>
        <v>734.36627649004117</v>
      </c>
      <c r="L303" s="304">
        <f t="shared" ca="1" si="116"/>
        <v>955.95578249835762</v>
      </c>
      <c r="M303" s="306">
        <f t="shared" ca="1" si="132"/>
        <v>-1.3938192139277232</v>
      </c>
      <c r="N303" s="304">
        <f t="shared" ca="1" si="133"/>
        <v>-79.859958362300546</v>
      </c>
      <c r="P303" s="310">
        <f t="shared" ca="1" si="134"/>
        <v>23</v>
      </c>
      <c r="Q303" s="304">
        <f t="shared" ca="1" si="135"/>
        <v>0</v>
      </c>
      <c r="R303" s="306">
        <f t="shared" ca="1" si="136"/>
        <v>0</v>
      </c>
      <c r="S303" s="307">
        <f t="shared" ca="1" si="137"/>
        <v>2.8949999999999996</v>
      </c>
      <c r="T303" s="304">
        <f t="shared" ca="1" si="117"/>
        <v>28.399949999999997</v>
      </c>
      <c r="U303" s="311">
        <f t="shared" ca="1" si="118"/>
        <v>0</v>
      </c>
      <c r="V303" s="306">
        <f t="shared" ca="1" si="119"/>
        <v>1.1382263145442433</v>
      </c>
      <c r="W303" s="304">
        <f t="shared" ca="1" si="120"/>
        <v>15.672848488351315</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4.3002769397013809</v>
      </c>
      <c r="AH303" s="304">
        <f t="shared" ca="1" si="144"/>
        <v>-5.3527917876218529</v>
      </c>
    </row>
    <row r="304" spans="1:34" x14ac:dyDescent="0.2">
      <c r="A304" s="347">
        <f t="shared" ca="1" si="122"/>
        <v>0.1</v>
      </c>
      <c r="B304" s="304">
        <f t="shared" ca="1" si="123"/>
        <v>24.200000000000053</v>
      </c>
      <c r="D304" s="306">
        <f t="shared" ca="1" si="124"/>
        <v>-0.95311876327687706</v>
      </c>
      <c r="E304" s="307">
        <f t="shared" ca="1" si="125"/>
        <v>-4.4807963390245282</v>
      </c>
      <c r="F304" s="304">
        <f t="shared" ca="1" si="126"/>
        <v>4.581044772617493</v>
      </c>
      <c r="G304" s="306">
        <f t="shared" ca="1" si="127"/>
        <v>14.341485931319903</v>
      </c>
      <c r="H304" s="307">
        <f t="shared" ca="1" si="128"/>
        <v>-81.169012526636237</v>
      </c>
      <c r="I304" s="304">
        <f t="shared" ca="1" si="129"/>
        <v>82.426250753430963</v>
      </c>
      <c r="J304" s="306">
        <f t="shared" ca="1" si="130"/>
        <v>613.45004974430049</v>
      </c>
      <c r="K304" s="307">
        <f t="shared" ca="1" si="131"/>
        <v>726.27177921907264</v>
      </c>
      <c r="L304" s="304">
        <f t="shared" ca="1" si="116"/>
        <v>950.67957841815564</v>
      </c>
      <c r="M304" s="306">
        <f t="shared" ca="1" si="132"/>
        <v>-1.3959145391041436</v>
      </c>
      <c r="N304" s="304">
        <f t="shared" ca="1" si="133"/>
        <v>-79.980011651616948</v>
      </c>
      <c r="P304" s="310">
        <f t="shared" ca="1" si="134"/>
        <v>23</v>
      </c>
      <c r="Q304" s="304">
        <f t="shared" ca="1" si="135"/>
        <v>0</v>
      </c>
      <c r="R304" s="306">
        <f t="shared" ca="1" si="136"/>
        <v>0</v>
      </c>
      <c r="S304" s="307">
        <f t="shared" ca="1" si="137"/>
        <v>2.8949999999999996</v>
      </c>
      <c r="T304" s="304">
        <f t="shared" ca="1" si="117"/>
        <v>28.399949999999997</v>
      </c>
      <c r="U304" s="311">
        <f t="shared" ca="1" si="118"/>
        <v>0</v>
      </c>
      <c r="V304" s="306">
        <f t="shared" ca="1" si="119"/>
        <v>1.1391492556866505</v>
      </c>
      <c r="W304" s="304">
        <f t="shared" ca="1" si="120"/>
        <v>15.848369643854188</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4.2430069676640567</v>
      </c>
      <c r="AH304" s="304">
        <f t="shared" ca="1" si="144"/>
        <v>-5.4137645901040816</v>
      </c>
    </row>
    <row r="305" spans="1:34" x14ac:dyDescent="0.2">
      <c r="A305" s="347">
        <f t="shared" ca="1" si="122"/>
        <v>0.1</v>
      </c>
      <c r="B305" s="304">
        <f t="shared" ca="1" si="123"/>
        <v>24.300000000000054</v>
      </c>
      <c r="D305" s="306">
        <f t="shared" ca="1" si="124"/>
        <v>-0.95249922118997998</v>
      </c>
      <c r="E305" s="307">
        <f t="shared" ca="1" si="125"/>
        <v>-4.4191066444141303</v>
      </c>
      <c r="F305" s="304">
        <f t="shared" ca="1" si="126"/>
        <v>4.5205926935605056</v>
      </c>
      <c r="G305" s="306">
        <f t="shared" ca="1" si="127"/>
        <v>14.246236009200905</v>
      </c>
      <c r="H305" s="307">
        <f t="shared" ca="1" si="128"/>
        <v>-81.610923191077646</v>
      </c>
      <c r="I305" s="304">
        <f t="shared" ca="1" si="129"/>
        <v>82.845024138627835</v>
      </c>
      <c r="J305" s="306">
        <f t="shared" ca="1" si="130"/>
        <v>614.87943584132654</v>
      </c>
      <c r="K305" s="307">
        <f t="shared" ca="1" si="131"/>
        <v>718.132782433187</v>
      </c>
      <c r="L305" s="304">
        <f t="shared" ca="1" si="116"/>
        <v>945.40542299363779</v>
      </c>
      <c r="M305" s="306">
        <f t="shared" ca="1" si="132"/>
        <v>-1.3979748439836237</v>
      </c>
      <c r="N305" s="304">
        <f t="shared" ca="1" si="133"/>
        <v>-80.098058425721362</v>
      </c>
      <c r="P305" s="310">
        <f t="shared" ca="1" si="134"/>
        <v>23</v>
      </c>
      <c r="Q305" s="304">
        <f t="shared" ca="1" si="135"/>
        <v>0</v>
      </c>
      <c r="R305" s="306">
        <f t="shared" ca="1" si="136"/>
        <v>0</v>
      </c>
      <c r="S305" s="307">
        <f t="shared" ca="1" si="137"/>
        <v>2.8949999999999996</v>
      </c>
      <c r="T305" s="304">
        <f t="shared" ca="1" si="117"/>
        <v>28.399949999999997</v>
      </c>
      <c r="U305" s="311">
        <f t="shared" ca="1" si="118"/>
        <v>0</v>
      </c>
      <c r="V305" s="306">
        <f t="shared" ca="1" si="119"/>
        <v>1.1400779978370874</v>
      </c>
      <c r="W305" s="304">
        <f t="shared" ca="1" si="120"/>
        <v>16.022869348773948</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4.185975526520485</v>
      </c>
      <c r="AH305" s="304">
        <f t="shared" ca="1" si="144"/>
        <v>-5.4743936593624145</v>
      </c>
    </row>
    <row r="306" spans="1:34" x14ac:dyDescent="0.2">
      <c r="A306" s="347">
        <f t="shared" ca="1" si="122"/>
        <v>0.1</v>
      </c>
      <c r="B306" s="304">
        <f t="shared" ca="1" si="123"/>
        <v>24.400000000000055</v>
      </c>
      <c r="D306" s="306">
        <f t="shared" ca="1" si="124"/>
        <v>-0.95175557482821038</v>
      </c>
      <c r="E306" s="307">
        <f t="shared" ca="1" si="125"/>
        <v>-4.3577773171931398</v>
      </c>
      <c r="F306" s="304">
        <f t="shared" ca="1" si="126"/>
        <v>4.4605001760407559</v>
      </c>
      <c r="G306" s="306">
        <f t="shared" ca="1" si="127"/>
        <v>14.151060451718083</v>
      </c>
      <c r="H306" s="307">
        <f t="shared" ca="1" si="128"/>
        <v>-82.046700922796958</v>
      </c>
      <c r="I306" s="304">
        <f t="shared" ca="1" si="129"/>
        <v>83.258114584844336</v>
      </c>
      <c r="J306" s="306">
        <f t="shared" ca="1" si="130"/>
        <v>616.29930066437248</v>
      </c>
      <c r="K306" s="307">
        <f t="shared" ca="1" si="131"/>
        <v>709.94990122749323</v>
      </c>
      <c r="L306" s="304">
        <f t="shared" ca="1" si="116"/>
        <v>940.13493193919885</v>
      </c>
      <c r="M306" s="306">
        <f t="shared" ca="1" si="132"/>
        <v>-1.4000010165861048</v>
      </c>
      <c r="N306" s="304">
        <f t="shared" ca="1" si="133"/>
        <v>-80.214149564408572</v>
      </c>
      <c r="P306" s="310">
        <f t="shared" ca="1" si="134"/>
        <v>23</v>
      </c>
      <c r="Q306" s="304">
        <f t="shared" ca="1" si="135"/>
        <v>0</v>
      </c>
      <c r="R306" s="306">
        <f t="shared" ca="1" si="136"/>
        <v>0</v>
      </c>
      <c r="S306" s="307">
        <f t="shared" ca="1" si="137"/>
        <v>2.8949999999999996</v>
      </c>
      <c r="T306" s="304">
        <f t="shared" ca="1" si="117"/>
        <v>28.399949999999997</v>
      </c>
      <c r="U306" s="311">
        <f t="shared" ca="1" si="118"/>
        <v>0</v>
      </c>
      <c r="V306" s="306">
        <f t="shared" ca="1" si="119"/>
        <v>1.1410124835500319</v>
      </c>
      <c r="W306" s="304">
        <f t="shared" ca="1" si="120"/>
        <v>16.196322250872608</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4.1291954336662764</v>
      </c>
      <c r="AH306" s="304">
        <f t="shared" ca="1" si="144"/>
        <v>-5.5346698959495511</v>
      </c>
    </row>
    <row r="307" spans="1:34" x14ac:dyDescent="0.2">
      <c r="A307" s="347">
        <f t="shared" ca="1" si="122"/>
        <v>0.1</v>
      </c>
      <c r="B307" s="304">
        <f t="shared" ca="1" si="123"/>
        <v>24.500000000000057</v>
      </c>
      <c r="D307" s="306">
        <f t="shared" ca="1" si="124"/>
        <v>-0.95088994579772157</v>
      </c>
      <c r="E307" s="307">
        <f t="shared" ca="1" si="125"/>
        <v>-4.2968172064173364</v>
      </c>
      <c r="F307" s="304">
        <f t="shared" ca="1" si="126"/>
        <v>4.400776044561149</v>
      </c>
      <c r="G307" s="306">
        <f t="shared" ca="1" si="127"/>
        <v>14.055971457138311</v>
      </c>
      <c r="H307" s="307">
        <f t="shared" ca="1" si="128"/>
        <v>-82.476382643438697</v>
      </c>
      <c r="I307" s="304">
        <f t="shared" ca="1" si="129"/>
        <v>83.665548629951644</v>
      </c>
      <c r="J307" s="306">
        <f t="shared" ca="1" si="130"/>
        <v>617.70965225981536</v>
      </c>
      <c r="K307" s="307">
        <f t="shared" ca="1" si="131"/>
        <v>701.7237470491815</v>
      </c>
      <c r="L307" s="304">
        <f t="shared" ca="1" si="116"/>
        <v>934.86974048136017</v>
      </c>
      <c r="M307" s="306">
        <f t="shared" ca="1" si="132"/>
        <v>-1.4019939144697005</v>
      </c>
      <c r="N307" s="304">
        <f t="shared" ca="1" si="133"/>
        <v>-80.32833420213916</v>
      </c>
      <c r="P307" s="310">
        <f t="shared" ca="1" si="134"/>
        <v>23</v>
      </c>
      <c r="Q307" s="304">
        <f t="shared" ca="1" si="135"/>
        <v>0</v>
      </c>
      <c r="R307" s="306">
        <f t="shared" ca="1" si="136"/>
        <v>0</v>
      </c>
      <c r="S307" s="307">
        <f t="shared" ca="1" si="137"/>
        <v>2.8949999999999996</v>
      </c>
      <c r="T307" s="304">
        <f t="shared" ca="1" si="117"/>
        <v>28.399949999999997</v>
      </c>
      <c r="U307" s="311">
        <f t="shared" ca="1" si="118"/>
        <v>0</v>
      </c>
      <c r="V307" s="306">
        <f t="shared" ca="1" si="119"/>
        <v>1.1419526556688038</v>
      </c>
      <c r="W307" s="304">
        <f t="shared" ca="1" si="120"/>
        <v>16.368703979255805</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4.0726790035990179</v>
      </c>
      <c r="AH307" s="304">
        <f t="shared" ca="1" si="144"/>
        <v>-5.5945845426157552</v>
      </c>
    </row>
    <row r="308" spans="1:34" x14ac:dyDescent="0.2">
      <c r="A308" s="347">
        <f t="shared" ca="1" si="122"/>
        <v>0.1</v>
      </c>
      <c r="B308" s="304">
        <f t="shared" ca="1" si="123"/>
        <v>24.600000000000058</v>
      </c>
      <c r="D308" s="306">
        <f t="shared" ca="1" si="124"/>
        <v>-0.94990446708101639</v>
      </c>
      <c r="E308" s="307">
        <f t="shared" ca="1" si="125"/>
        <v>-4.2362348183768983</v>
      </c>
      <c r="F308" s="304">
        <f t="shared" ca="1" si="126"/>
        <v>4.341428789351407</v>
      </c>
      <c r="G308" s="306">
        <f t="shared" ca="1" si="127"/>
        <v>13.96098101043021</v>
      </c>
      <c r="H308" s="307">
        <f t="shared" ca="1" si="128"/>
        <v>-82.900006125276391</v>
      </c>
      <c r="I308" s="304">
        <f t="shared" ca="1" si="129"/>
        <v>84.067353986814979</v>
      </c>
      <c r="J308" s="306">
        <f t="shared" ca="1" si="130"/>
        <v>619.11049988319382</v>
      </c>
      <c r="K308" s="307">
        <f t="shared" ca="1" si="131"/>
        <v>693.4549276107457</v>
      </c>
      <c r="L308" s="304">
        <f t="shared" ca="1" si="116"/>
        <v>929.61150363646141</v>
      </c>
      <c r="M308" s="306">
        <f t="shared" ca="1" si="132"/>
        <v>-1.4039543660057543</v>
      </c>
      <c r="N308" s="304">
        <f t="shared" ca="1" si="133"/>
        <v>-80.440659801094981</v>
      </c>
      <c r="P308" s="310">
        <f t="shared" ca="1" si="134"/>
        <v>23</v>
      </c>
      <c r="Q308" s="304">
        <f t="shared" ca="1" si="135"/>
        <v>0</v>
      </c>
      <c r="R308" s="306">
        <f t="shared" ca="1" si="136"/>
        <v>0</v>
      </c>
      <c r="S308" s="307">
        <f t="shared" ca="1" si="137"/>
        <v>2.8949999999999996</v>
      </c>
      <c r="T308" s="304">
        <f t="shared" ca="1" si="117"/>
        <v>28.399949999999997</v>
      </c>
      <c r="U308" s="311">
        <f t="shared" ca="1" si="118"/>
        <v>0</v>
      </c>
      <c r="V308" s="306">
        <f t="shared" ca="1" si="119"/>
        <v>1.1428984573339929</v>
      </c>
      <c r="W308" s="304">
        <f t="shared" ca="1" si="120"/>
        <v>16.539991134493</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4.0164380593246145</v>
      </c>
      <c r="AH308" s="304">
        <f t="shared" ca="1" si="144"/>
        <v>-5.6541291810900889</v>
      </c>
    </row>
    <row r="309" spans="1:34" x14ac:dyDescent="0.2">
      <c r="A309" s="347">
        <f t="shared" ca="1" si="122"/>
        <v>0.1</v>
      </c>
      <c r="B309" s="304">
        <f t="shared" ca="1" si="123"/>
        <v>24.70000000000006</v>
      </c>
      <c r="D309" s="306">
        <f t="shared" ca="1" si="124"/>
        <v>-0.94880128126087748</v>
      </c>
      <c r="E309" s="307">
        <f t="shared" ca="1" si="125"/>
        <v>-4.1760383199838556</v>
      </c>
      <c r="F309" s="304">
        <f t="shared" ca="1" si="126"/>
        <v>4.2824665697814694</v>
      </c>
      <c r="G309" s="306">
        <f t="shared" ca="1" si="127"/>
        <v>13.866100882304123</v>
      </c>
      <c r="H309" s="307">
        <f t="shared" ca="1" si="128"/>
        <v>-83.317609957274783</v>
      </c>
      <c r="I309" s="304">
        <f t="shared" ca="1" si="129"/>
        <v>84.463559495623969</v>
      </c>
      <c r="J309" s="306">
        <f t="shared" ca="1" si="130"/>
        <v>620.50185397783059</v>
      </c>
      <c r="K309" s="307">
        <f t="shared" ca="1" si="131"/>
        <v>685.14404680661812</v>
      </c>
      <c r="L309" s="304">
        <f t="shared" ca="1" si="116"/>
        <v>924.36189648020127</v>
      </c>
      <c r="M309" s="306">
        <f t="shared" ca="1" si="132"/>
        <v>-1.4058831715916604</v>
      </c>
      <c r="N309" s="304">
        <f t="shared" ca="1" si="133"/>
        <v>-80.551172220668661</v>
      </c>
      <c r="P309" s="310">
        <f t="shared" ca="1" si="134"/>
        <v>23</v>
      </c>
      <c r="Q309" s="304">
        <f t="shared" ca="1" si="135"/>
        <v>0</v>
      </c>
      <c r="R309" s="306">
        <f t="shared" ca="1" si="136"/>
        <v>0</v>
      </c>
      <c r="S309" s="307">
        <f t="shared" ca="1" si="137"/>
        <v>2.8949999999999996</v>
      </c>
      <c r="T309" s="304">
        <f t="shared" ca="1" si="117"/>
        <v>28.399949999999997</v>
      </c>
      <c r="U309" s="311">
        <f t="shared" ca="1" si="118"/>
        <v>0</v>
      </c>
      <c r="V309" s="306">
        <f t="shared" ca="1" si="119"/>
        <v>1.1438498319916048</v>
      </c>
      <c r="W309" s="304">
        <f t="shared" ca="1" si="120"/>
        <v>16.710161278206005</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3.9604839434807788</v>
      </c>
      <c r="AH309" s="304">
        <f t="shared" ca="1" si="144"/>
        <v>-5.7132957286677035</v>
      </c>
    </row>
    <row r="310" spans="1:34" x14ac:dyDescent="0.2">
      <c r="A310" s="347">
        <f t="shared" ca="1" si="122"/>
        <v>0.1</v>
      </c>
      <c r="B310" s="304">
        <f t="shared" ca="1" si="123"/>
        <v>24.800000000000061</v>
      </c>
      <c r="D310" s="306">
        <f t="shared" ca="1" si="124"/>
        <v>-0.94758253879730636</v>
      </c>
      <c r="E310" s="307">
        <f t="shared" ca="1" si="125"/>
        <v>-4.1162355423510322</v>
      </c>
      <c r="F310" s="304">
        <f t="shared" ca="1" si="126"/>
        <v>4.2238972179667726</v>
      </c>
      <c r="G310" s="306">
        <f t="shared" ca="1" si="127"/>
        <v>13.771342628424392</v>
      </c>
      <c r="H310" s="307">
        <f t="shared" ca="1" si="128"/>
        <v>-83.729233511509889</v>
      </c>
      <c r="I310" s="304">
        <f t="shared" ca="1" si="129"/>
        <v>84.854195077287784</v>
      </c>
      <c r="J310" s="306">
        <f t="shared" ca="1" si="130"/>
        <v>621.88372615336698</v>
      </c>
      <c r="K310" s="307">
        <f t="shared" ca="1" si="131"/>
        <v>676.79170463317894</v>
      </c>
      <c r="L310" s="304">
        <f t="shared" ca="1" si="116"/>
        <v>919.12261440717475</v>
      </c>
      <c r="M310" s="306">
        <f t="shared" ca="1" si="132"/>
        <v>-1.4077811048048956</v>
      </c>
      <c r="N310" s="304">
        <f t="shared" ca="1" si="133"/>
        <v>-80.659915783584736</v>
      </c>
      <c r="P310" s="310">
        <f t="shared" ca="1" si="134"/>
        <v>23</v>
      </c>
      <c r="Q310" s="304">
        <f t="shared" ca="1" si="135"/>
        <v>0</v>
      </c>
      <c r="R310" s="306">
        <f t="shared" ca="1" si="136"/>
        <v>0</v>
      </c>
      <c r="S310" s="307">
        <f t="shared" ca="1" si="137"/>
        <v>2.8949999999999996</v>
      </c>
      <c r="T310" s="304">
        <f t="shared" ca="1" si="117"/>
        <v>28.399949999999997</v>
      </c>
      <c r="U310" s="311">
        <f t="shared" ca="1" si="118"/>
        <v>0</v>
      </c>
      <c r="V310" s="306">
        <f t="shared" ca="1" si="119"/>
        <v>1.1448067234009165</v>
      </c>
      <c r="W310" s="304">
        <f t="shared" ca="1" si="120"/>
        <v>16.879192922154477</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3.9048275291984229</v>
      </c>
      <c r="AH310" s="304">
        <f t="shared" ca="1" si="144"/>
        <v>-5.7720764346134743</v>
      </c>
    </row>
    <row r="311" spans="1:34" x14ac:dyDescent="0.2">
      <c r="A311" s="347">
        <f t="shared" ca="1" si="122"/>
        <v>0.1</v>
      </c>
      <c r="B311" s="304">
        <f t="shared" ca="1" si="123"/>
        <v>24.900000000000063</v>
      </c>
      <c r="D311" s="306">
        <f t="shared" ca="1" si="124"/>
        <v>-0.94625039635707364</v>
      </c>
      <c r="E311" s="307">
        <f t="shared" ca="1" si="125"/>
        <v>-4.0568339845521013</v>
      </c>
      <c r="F311" s="304">
        <f t="shared" ca="1" si="126"/>
        <v>4.1657282425552919</v>
      </c>
      <c r="G311" s="306">
        <f t="shared" ca="1" si="127"/>
        <v>13.676717588788685</v>
      </c>
      <c r="H311" s="307">
        <f t="shared" ca="1" si="128"/>
        <v>-84.134916909965099</v>
      </c>
      <c r="I311" s="304">
        <f t="shared" ca="1" si="129"/>
        <v>85.239291687872523</v>
      </c>
      <c r="J311" s="306">
        <f t="shared" ca="1" si="130"/>
        <v>623.25612916422767</v>
      </c>
      <c r="K311" s="307">
        <f t="shared" ca="1" si="131"/>
        <v>668.39849711210513</v>
      </c>
      <c r="L311" s="304">
        <f t="shared" ca="1" si="116"/>
        <v>913.89537337842853</v>
      </c>
      <c r="M311" s="306">
        <f t="shared" ca="1" si="132"/>
        <v>-1.4096489135015022</v>
      </c>
      <c r="N311" s="304">
        <f t="shared" ca="1" si="133"/>
        <v>-80.766933338838129</v>
      </c>
      <c r="P311" s="310">
        <f t="shared" ca="1" si="134"/>
        <v>23</v>
      </c>
      <c r="Q311" s="304">
        <f t="shared" ca="1" si="135"/>
        <v>0</v>
      </c>
      <c r="R311" s="306">
        <f t="shared" ca="1" si="136"/>
        <v>0</v>
      </c>
      <c r="S311" s="307">
        <f t="shared" ca="1" si="137"/>
        <v>2.8949999999999996</v>
      </c>
      <c r="T311" s="304">
        <f t="shared" ca="1" si="117"/>
        <v>28.399949999999997</v>
      </c>
      <c r="U311" s="311">
        <f t="shared" ca="1" si="118"/>
        <v>0</v>
      </c>
      <c r="V311" s="306">
        <f t="shared" ca="1" si="119"/>
        <v>1.14576907564205</v>
      </c>
      <c r="W311" s="304">
        <f t="shared" ca="1" si="120"/>
        <v>17.047065516847354</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3.8494792307199264</v>
      </c>
      <c r="AH311" s="304">
        <f t="shared" ca="1" si="144"/>
        <v>-5.8304638763918755</v>
      </c>
    </row>
    <row r="312" spans="1:34" x14ac:dyDescent="0.2">
      <c r="A312" s="347">
        <f t="shared" ca="1" si="122"/>
        <v>0.1</v>
      </c>
      <c r="B312" s="304">
        <f t="shared" ca="1" si="123"/>
        <v>25.000000000000064</v>
      </c>
      <c r="D312" s="306">
        <f t="shared" ca="1" si="124"/>
        <v>-0.94480701519546673</v>
      </c>
      <c r="E312" s="307">
        <f t="shared" ca="1" si="125"/>
        <v>-3.9978408175522571</v>
      </c>
      <c r="F312" s="304">
        <f t="shared" ca="1" si="126"/>
        <v>4.1079668326861487</v>
      </c>
      <c r="G312" s="306">
        <f t="shared" ca="1" si="127"/>
        <v>13.582236887269138</v>
      </c>
      <c r="H312" s="307">
        <f t="shared" ca="1" si="128"/>
        <v>-84.534700991720328</v>
      </c>
      <c r="I312" s="304">
        <f t="shared" ca="1" si="129"/>
        <v>85.618881274059262</v>
      </c>
      <c r="J312" s="306">
        <f t="shared" ca="1" si="130"/>
        <v>624.61907688803058</v>
      </c>
      <c r="K312" s="307">
        <f t="shared" ca="1" si="131"/>
        <v>659.96501621702089</v>
      </c>
      <c r="L312" s="304">
        <f t="shared" ca="1" si="116"/>
        <v>908.68191015491675</v>
      </c>
      <c r="M312" s="306">
        <f t="shared" ca="1" si="132"/>
        <v>-1.4114873208620597</v>
      </c>
      <c r="N312" s="304">
        <f t="shared" ca="1" si="133"/>
        <v>-80.872266321623854</v>
      </c>
      <c r="P312" s="310">
        <f t="shared" ca="1" si="134"/>
        <v>23</v>
      </c>
      <c r="Q312" s="304">
        <f t="shared" ca="1" si="135"/>
        <v>0</v>
      </c>
      <c r="R312" s="306">
        <f t="shared" ca="1" si="136"/>
        <v>0</v>
      </c>
      <c r="S312" s="307">
        <f t="shared" ca="1" si="137"/>
        <v>2.8949999999999996</v>
      </c>
      <c r="T312" s="304">
        <f t="shared" ca="1" si="117"/>
        <v>28.399949999999997</v>
      </c>
      <c r="U312" s="311">
        <f t="shared" ca="1" si="118"/>
        <v>0</v>
      </c>
      <c r="V312" s="306">
        <f t="shared" ca="1" si="119"/>
        <v>1.146736833123265</v>
      </c>
      <c r="W312" s="304">
        <f t="shared" ca="1" si="120"/>
        <v>17.213759439708411</v>
      </c>
      <c r="Y312" s="314" t="str">
        <f t="shared" ca="1" si="138"/>
        <v/>
      </c>
      <c r="Z312" s="315" t="str">
        <f t="shared" ca="1" si="139"/>
        <v/>
      </c>
      <c r="AA312" s="316" t="str">
        <f t="shared" ca="1" si="140"/>
        <v/>
      </c>
      <c r="AC312" s="310">
        <f t="shared" ca="1" si="141"/>
        <v>25.000000000000064</v>
      </c>
      <c r="AD312" s="323">
        <f t="shared" ca="1" si="142"/>
        <v>624.61907688803058</v>
      </c>
      <c r="AE312" s="324" t="e">
        <f t="shared" ca="1" si="121"/>
        <v>#N/A</v>
      </c>
      <c r="AG312" s="306">
        <f t="shared" ca="1" si="143"/>
        <v>3.7944490137910005</v>
      </c>
      <c r="AH312" s="304">
        <f t="shared" ca="1" si="144"/>
        <v>-5.8884509557331111</v>
      </c>
    </row>
    <row r="313" spans="1:34" x14ac:dyDescent="0.2">
      <c r="A313" s="347">
        <f t="shared" ca="1" si="122"/>
        <v>0.1</v>
      </c>
      <c r="B313" s="304">
        <f t="shared" ca="1" si="123"/>
        <v>25.100000000000065</v>
      </c>
      <c r="D313" s="306">
        <f t="shared" ca="1" si="124"/>
        <v>-0.94325455958979776</v>
      </c>
      <c r="E313" s="307">
        <f t="shared" ca="1" si="125"/>
        <v>-3.9392628882993499</v>
      </c>
      <c r="F313" s="304">
        <f t="shared" ca="1" si="126"/>
        <v>4.0506198621099312</v>
      </c>
      <c r="G313" s="306">
        <f t="shared" ca="1" si="127"/>
        <v>13.487911431310158</v>
      </c>
      <c r="H313" s="307">
        <f t="shared" ca="1" si="128"/>
        <v>-84.928627280550259</v>
      </c>
      <c r="I313" s="304">
        <f t="shared" ca="1" si="129"/>
        <v>85.992996729602893</v>
      </c>
      <c r="J313" s="306">
        <f t="shared" ca="1" si="130"/>
        <v>625.97258430395959</v>
      </c>
      <c r="K313" s="307">
        <f t="shared" ca="1" si="131"/>
        <v>651.49184980340738</v>
      </c>
      <c r="L313" s="304">
        <f t="shared" ca="1" si="116"/>
        <v>903.48398251460071</v>
      </c>
      <c r="M313" s="306">
        <f t="shared" ca="1" si="132"/>
        <v>-1.4132970263880025</v>
      </c>
      <c r="N313" s="304">
        <f t="shared" ca="1" si="133"/>
        <v>-80.975954810421882</v>
      </c>
      <c r="P313" s="310">
        <f t="shared" ca="1" si="134"/>
        <v>23</v>
      </c>
      <c r="Q313" s="304">
        <f t="shared" ca="1" si="135"/>
        <v>0</v>
      </c>
      <c r="R313" s="306">
        <f t="shared" ca="1" si="136"/>
        <v>0</v>
      </c>
      <c r="S313" s="307">
        <f t="shared" ca="1" si="137"/>
        <v>2.8949999999999996</v>
      </c>
      <c r="T313" s="304">
        <f t="shared" ca="1" si="117"/>
        <v>28.399949999999997</v>
      </c>
      <c r="U313" s="311">
        <f t="shared" ca="1" si="118"/>
        <v>0</v>
      </c>
      <c r="V313" s="306">
        <f t="shared" ca="1" si="119"/>
        <v>1.1477099405879709</v>
      </c>
      <c r="W313" s="304">
        <f t="shared" ca="1" si="120"/>
        <v>17.379255982823857</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3.7397464058413554</v>
      </c>
      <c r="AH313" s="304">
        <f t="shared" ca="1" si="144"/>
        <v>-5.9460308945452205</v>
      </c>
    </row>
    <row r="314" spans="1:34" x14ac:dyDescent="0.2">
      <c r="A314" s="347">
        <f t="shared" ca="1" si="122"/>
        <v>0.1</v>
      </c>
      <c r="B314" s="304">
        <f t="shared" ca="1" si="123"/>
        <v>25.200000000000067</v>
      </c>
      <c r="D314" s="306">
        <f t="shared" ca="1" si="124"/>
        <v>-0.94159519532418945</v>
      </c>
      <c r="E314" s="307">
        <f t="shared" ca="1" si="125"/>
        <v>-3.8811067239654049</v>
      </c>
      <c r="F314" s="304">
        <f t="shared" ca="1" si="126"/>
        <v>3.9936938934609243</v>
      </c>
      <c r="G314" s="306">
        <f t="shared" ca="1" si="127"/>
        <v>13.393751911777739</v>
      </c>
      <c r="H314" s="307">
        <f t="shared" ca="1" si="128"/>
        <v>-85.316737952946795</v>
      </c>
      <c r="I314" s="304">
        <f t="shared" ca="1" si="129"/>
        <v>86.361671852772986</v>
      </c>
      <c r="J314" s="306">
        <f t="shared" ca="1" si="130"/>
        <v>627.31666747111399</v>
      </c>
      <c r="K314" s="307">
        <f t="shared" ca="1" si="131"/>
        <v>642.9795815417325</v>
      </c>
      <c r="L314" s="304">
        <f t="shared" ca="1" si="116"/>
        <v>898.30336945079171</v>
      </c>
      <c r="M314" s="306">
        <f t="shared" ca="1" si="132"/>
        <v>-1.4150787068509652</v>
      </c>
      <c r="N314" s="304">
        <f t="shared" ca="1" si="133"/>
        <v>-81.078037581390561</v>
      </c>
      <c r="P314" s="310">
        <f t="shared" ca="1" si="134"/>
        <v>23</v>
      </c>
      <c r="Q314" s="304">
        <f t="shared" ca="1" si="135"/>
        <v>0</v>
      </c>
      <c r="R314" s="306">
        <f t="shared" ca="1" si="136"/>
        <v>0</v>
      </c>
      <c r="S314" s="307">
        <f t="shared" ca="1" si="137"/>
        <v>2.8949999999999996</v>
      </c>
      <c r="T314" s="304">
        <f t="shared" ca="1" si="117"/>
        <v>28.399949999999997</v>
      </c>
      <c r="U314" s="311">
        <f t="shared" ca="1" si="118"/>
        <v>0</v>
      </c>
      <c r="V314" s="306">
        <f t="shared" ca="1" si="119"/>
        <v>1.1486883431214638</v>
      </c>
      <c r="W314" s="304">
        <f t="shared" ca="1" si="120"/>
        <v>17.543537340299334</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3.6853805059676166</v>
      </c>
      <c r="AH314" s="304">
        <f t="shared" ca="1" si="144"/>
        <v>-6.0031972306818169</v>
      </c>
    </row>
    <row r="315" spans="1:34" x14ac:dyDescent="0.2">
      <c r="A315" s="347">
        <f t="shared" ca="1" si="122"/>
        <v>0.1</v>
      </c>
      <c r="B315" s="304">
        <f t="shared" ca="1" si="123"/>
        <v>25.300000000000068</v>
      </c>
      <c r="D315" s="306">
        <f t="shared" ca="1" si="124"/>
        <v>-0.9398310882251445</v>
      </c>
      <c r="E315" s="307">
        <f t="shared" ca="1" si="125"/>
        <v>-3.8233785363286712</v>
      </c>
      <c r="F315" s="304">
        <f t="shared" ca="1" si="126"/>
        <v>3.9371951826716987</v>
      </c>
      <c r="G315" s="306">
        <f t="shared" ca="1" si="127"/>
        <v>13.299768802955224</v>
      </c>
      <c r="H315" s="307">
        <f t="shared" ca="1" si="128"/>
        <v>-85.699075806579657</v>
      </c>
      <c r="I315" s="304">
        <f t="shared" ca="1" si="129"/>
        <v>86.724941304759312</v>
      </c>
      <c r="J315" s="306">
        <f t="shared" ca="1" si="130"/>
        <v>628.65134350685059</v>
      </c>
      <c r="K315" s="307">
        <f t="shared" ca="1" si="131"/>
        <v>634.42879085375614</v>
      </c>
      <c r="L315" s="304">
        <f t="shared" ca="1" si="116"/>
        <v>893.14187134918677</v>
      </c>
      <c r="M315" s="306">
        <f t="shared" ca="1" si="132"/>
        <v>-1.4168330171976726</v>
      </c>
      <c r="N315" s="304">
        <f t="shared" ca="1" si="133"/>
        <v>-81.17855216021303</v>
      </c>
      <c r="P315" s="310">
        <f t="shared" ca="1" si="134"/>
        <v>23</v>
      </c>
      <c r="Q315" s="304">
        <f t="shared" ca="1" si="135"/>
        <v>0</v>
      </c>
      <c r="R315" s="306">
        <f t="shared" ca="1" si="136"/>
        <v>0</v>
      </c>
      <c r="S315" s="307">
        <f t="shared" ca="1" si="137"/>
        <v>2.8949999999999996</v>
      </c>
      <c r="T315" s="304">
        <f t="shared" ca="1" si="117"/>
        <v>28.399949999999997</v>
      </c>
      <c r="U315" s="311">
        <f t="shared" ca="1" si="118"/>
        <v>0</v>
      </c>
      <c r="V315" s="306">
        <f t="shared" ca="1" si="119"/>
        <v>1.1496719861573941</v>
      </c>
      <c r="W315" s="304">
        <f t="shared" ca="1" si="120"/>
        <v>17.706586595253444</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3.6313599947305928</v>
      </c>
      <c r="AH315" s="304">
        <f t="shared" ca="1" si="144"/>
        <v>-6.0599438135749004</v>
      </c>
    </row>
    <row r="316" spans="1:34" x14ac:dyDescent="0.2">
      <c r="A316" s="347">
        <f t="shared" ca="1" si="122"/>
        <v>0.1</v>
      </c>
      <c r="B316" s="304">
        <f t="shared" ca="1" si="123"/>
        <v>25.40000000000007</v>
      </c>
      <c r="D316" s="306">
        <f t="shared" ca="1" si="124"/>
        <v>-0.9379644027474181</v>
      </c>
      <c r="E316" s="307">
        <f t="shared" ca="1" si="125"/>
        <v>-3.7660842262864689</v>
      </c>
      <c r="F316" s="304">
        <f t="shared" ca="1" si="126"/>
        <v>3.8811296835206464</v>
      </c>
      <c r="G316" s="306">
        <f t="shared" ca="1" si="127"/>
        <v>13.205972362680482</v>
      </c>
      <c r="H316" s="307">
        <f t="shared" ca="1" si="128"/>
        <v>-86.075684229208306</v>
      </c>
      <c r="I316" s="304">
        <f t="shared" ca="1" si="129"/>
        <v>87.082840569025194</v>
      </c>
      <c r="J316" s="306">
        <f t="shared" ca="1" si="130"/>
        <v>629.97663056513238</v>
      </c>
      <c r="K316" s="307">
        <f t="shared" ca="1" si="131"/>
        <v>625.84005285196679</v>
      </c>
      <c r="L316" s="304">
        <f t="shared" ca="1" si="116"/>
        <v>888.0013101408972</v>
      </c>
      <c r="M316" s="306">
        <f t="shared" ca="1" si="132"/>
        <v>-1.4185605914127513</v>
      </c>
      <c r="N316" s="304">
        <f t="shared" ca="1" si="133"/>
        <v>-81.277534871532652</v>
      </c>
      <c r="P316" s="310">
        <f t="shared" ca="1" si="134"/>
        <v>23</v>
      </c>
      <c r="Q316" s="304">
        <f t="shared" ca="1" si="135"/>
        <v>0</v>
      </c>
      <c r="R316" s="306">
        <f t="shared" ca="1" si="136"/>
        <v>0</v>
      </c>
      <c r="S316" s="307">
        <f t="shared" ca="1" si="137"/>
        <v>2.8949999999999996</v>
      </c>
      <c r="T316" s="304">
        <f t="shared" ca="1" si="117"/>
        <v>28.399949999999997</v>
      </c>
      <c r="U316" s="311">
        <f t="shared" ca="1" si="118"/>
        <v>0</v>
      </c>
      <c r="V316" s="306">
        <f t="shared" ca="1" si="119"/>
        <v>1.1506608154839586</v>
      </c>
      <c r="W316" s="304">
        <f t="shared" ca="1" si="120"/>
        <v>17.868387706473904</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3.5776931437775223</v>
      </c>
      <c r="AH316" s="304">
        <f t="shared" ca="1" si="144"/>
        <v>-6.1162647997421233</v>
      </c>
    </row>
    <row r="317" spans="1:34" x14ac:dyDescent="0.2">
      <c r="A317" s="347">
        <f t="shared" ca="1" si="122"/>
        <v>0.1</v>
      </c>
      <c r="B317" s="304">
        <f t="shared" ca="1" si="123"/>
        <v>25.500000000000071</v>
      </c>
      <c r="D317" s="306">
        <f t="shared" ca="1" si="124"/>
        <v>-0.93599730060958164</v>
      </c>
      <c r="E317" s="307">
        <f t="shared" ca="1" si="125"/>
        <v>-3.7092293884894447</v>
      </c>
      <c r="F317" s="304">
        <f t="shared" ca="1" si="126"/>
        <v>3.8255030523033442</v>
      </c>
      <c r="G317" s="306">
        <f t="shared" ca="1" si="127"/>
        <v>13.112372632619524</v>
      </c>
      <c r="H317" s="307">
        <f t="shared" ca="1" si="128"/>
        <v>-86.446607168057255</v>
      </c>
      <c r="I317" s="304">
        <f t="shared" ca="1" si="129"/>
        <v>87.435405911593264</v>
      </c>
      <c r="J317" s="306">
        <f t="shared" ca="1" si="130"/>
        <v>631.29254781489738</v>
      </c>
      <c r="K317" s="307">
        <f t="shared" ca="1" si="131"/>
        <v>617.21393828210353</v>
      </c>
      <c r="L317" s="304">
        <f t="shared" ca="1" si="116"/>
        <v>882.88352942861536</v>
      </c>
      <c r="M317" s="306">
        <f t="shared" ca="1" si="132"/>
        <v>-1.4202620433416842</v>
      </c>
      <c r="N317" s="304">
        <f t="shared" ca="1" si="133"/>
        <v>-81.375020886104906</v>
      </c>
      <c r="P317" s="310">
        <f t="shared" ca="1" si="134"/>
        <v>23</v>
      </c>
      <c r="Q317" s="304">
        <f t="shared" ca="1" si="135"/>
        <v>0</v>
      </c>
      <c r="R317" s="306">
        <f t="shared" ca="1" si="136"/>
        <v>0</v>
      </c>
      <c r="S317" s="307">
        <f t="shared" ca="1" si="137"/>
        <v>2.8949999999999996</v>
      </c>
      <c r="T317" s="304">
        <f t="shared" ca="1" si="117"/>
        <v>28.399949999999997</v>
      </c>
      <c r="U317" s="311">
        <f t="shared" ca="1" si="118"/>
        <v>0</v>
      </c>
      <c r="V317" s="306">
        <f t="shared" ca="1" si="119"/>
        <v>1.1516547772498329</v>
      </c>
      <c r="W317" s="304">
        <f t="shared" ca="1" si="120"/>
        <v>18.028925494762568</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3.5243878252989651</v>
      </c>
      <c r="AH317" s="304">
        <f t="shared" ca="1" si="144"/>
        <v>-6.1721546481775151</v>
      </c>
    </row>
    <row r="318" spans="1:34" x14ac:dyDescent="0.2">
      <c r="A318" s="347">
        <f t="shared" ca="1" si="122"/>
        <v>0.1</v>
      </c>
      <c r="B318" s="304">
        <f t="shared" ca="1" si="123"/>
        <v>25.600000000000072</v>
      </c>
      <c r="D318" s="306">
        <f t="shared" ca="1" si="124"/>
        <v>-0.93393193947877429</v>
      </c>
      <c r="E318" s="307">
        <f t="shared" ca="1" si="125"/>
        <v>-3.6528193160878351</v>
      </c>
      <c r="F318" s="304">
        <f t="shared" ca="1" si="126"/>
        <v>3.7703206526186848</v>
      </c>
      <c r="G318" s="306">
        <f t="shared" ca="1" si="127"/>
        <v>13.018979438671646</v>
      </c>
      <c r="H318" s="307">
        <f t="shared" ca="1" si="128"/>
        <v>-86.811889099666033</v>
      </c>
      <c r="I318" s="304">
        <f t="shared" ca="1" si="129"/>
        <v>87.782674342248598</v>
      </c>
      <c r="J318" s="306">
        <f t="shared" ca="1" si="130"/>
        <v>632.59911541846191</v>
      </c>
      <c r="K318" s="307">
        <f t="shared" ca="1" si="131"/>
        <v>608.55101346871731</v>
      </c>
      <c r="L318" s="304">
        <f t="shared" ca="1" si="116"/>
        <v>877.79039458291152</v>
      </c>
      <c r="M318" s="306">
        <f t="shared" ca="1" si="132"/>
        <v>-1.4219379674760111</v>
      </c>
      <c r="N318" s="304">
        <f t="shared" ca="1" si="133"/>
        <v>-81.471044265785949</v>
      </c>
      <c r="P318" s="310">
        <f t="shared" ca="1" si="134"/>
        <v>23</v>
      </c>
      <c r="Q318" s="304">
        <f t="shared" ca="1" si="135"/>
        <v>0</v>
      </c>
      <c r="R318" s="306">
        <f t="shared" ca="1" si="136"/>
        <v>0</v>
      </c>
      <c r="S318" s="307">
        <f t="shared" ca="1" si="137"/>
        <v>2.8949999999999996</v>
      </c>
      <c r="T318" s="304">
        <f t="shared" ca="1" si="117"/>
        <v>28.399949999999997</v>
      </c>
      <c r="U318" s="311">
        <f t="shared" ca="1" si="118"/>
        <v>0</v>
      </c>
      <c r="V318" s="306">
        <f t="shared" ca="1" si="119"/>
        <v>1.1526538179698347</v>
      </c>
      <c r="W318" s="304">
        <f t="shared" ca="1" si="120"/>
        <v>18.188185628994322</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3.4714515213286212</v>
      </c>
      <c r="AH318" s="304">
        <f t="shared" ca="1" si="144"/>
        <v>-6.2276081156347391</v>
      </c>
    </row>
    <row r="319" spans="1:34" x14ac:dyDescent="0.2">
      <c r="A319" s="347">
        <f t="shared" ca="1" si="122"/>
        <v>0.1</v>
      </c>
      <c r="B319" s="304">
        <f t="shared" ca="1" si="123"/>
        <v>25.700000000000074</v>
      </c>
      <c r="D319" s="306">
        <f t="shared" ca="1" si="124"/>
        <v>-0.93177047170400606</v>
      </c>
      <c r="E319" s="307">
        <f t="shared" ca="1" si="125"/>
        <v>-3.5968590055807823</v>
      </c>
      <c r="F319" s="304">
        <f t="shared" ca="1" si="126"/>
        <v>3.7155875602611061</v>
      </c>
      <c r="G319" s="306">
        <f t="shared" ca="1" si="127"/>
        <v>12.925802391501247</v>
      </c>
      <c r="H319" s="307">
        <f t="shared" ca="1" si="128"/>
        <v>-87.171575000224109</v>
      </c>
      <c r="I319" s="304">
        <f t="shared" ca="1" si="129"/>
        <v>88.124683576645182</v>
      </c>
      <c r="J319" s="306">
        <f t="shared" ca="1" si="130"/>
        <v>633.89635450997059</v>
      </c>
      <c r="K319" s="307">
        <f t="shared" ca="1" si="131"/>
        <v>599.85184026372281</v>
      </c>
      <c r="L319" s="304">
        <f t="shared" ca="1" si="116"/>
        <v>872.72379280549308</v>
      </c>
      <c r="M319" s="306">
        <f t="shared" ca="1" si="132"/>
        <v>-1.4235889397027475</v>
      </c>
      <c r="N319" s="304">
        <f t="shared" ca="1" si="133"/>
        <v>-81.565638006471261</v>
      </c>
      <c r="P319" s="310">
        <f t="shared" ca="1" si="134"/>
        <v>23</v>
      </c>
      <c r="Q319" s="304">
        <f t="shared" ca="1" si="135"/>
        <v>0</v>
      </c>
      <c r="R319" s="306">
        <f t="shared" ca="1" si="136"/>
        <v>0</v>
      </c>
      <c r="S319" s="307">
        <f t="shared" ca="1" si="137"/>
        <v>2.8949999999999996</v>
      </c>
      <c r="T319" s="304">
        <f t="shared" ca="1" si="117"/>
        <v>28.399949999999997</v>
      </c>
      <c r="U319" s="311">
        <f t="shared" ca="1" si="118"/>
        <v>0</v>
      </c>
      <c r="V319" s="306">
        <f t="shared" ca="1" si="119"/>
        <v>1.1536578845303334</v>
      </c>
      <c r="W319" s="304">
        <f t="shared" ca="1" si="120"/>
        <v>18.346154611914901</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3.4188913328936339</v>
      </c>
      <c r="AH319" s="304">
        <f t="shared" ca="1" si="144"/>
        <v>-6.2826202518115108</v>
      </c>
    </row>
    <row r="320" spans="1:34" x14ac:dyDescent="0.2">
      <c r="A320" s="347">
        <f t="shared" ca="1" si="122"/>
        <v>0.1</v>
      </c>
      <c r="B320" s="304">
        <f t="shared" ca="1" si="123"/>
        <v>25.800000000000075</v>
      </c>
      <c r="D320" s="306">
        <f t="shared" ca="1" si="124"/>
        <v>-0.92951504309741317</v>
      </c>
      <c r="E320" s="307">
        <f t="shared" ca="1" si="125"/>
        <v>-3.5413531617597345</v>
      </c>
      <c r="F320" s="304">
        <f t="shared" ca="1" si="126"/>
        <v>3.6613085682102859</v>
      </c>
      <c r="G320" s="306">
        <f t="shared" ca="1" si="127"/>
        <v>12.832850887191505</v>
      </c>
      <c r="H320" s="307">
        <f t="shared" ca="1" si="128"/>
        <v>-87.52571031640008</v>
      </c>
      <c r="I320" s="304">
        <f t="shared" ca="1" si="129"/>
        <v>88.461471999301907</v>
      </c>
      <c r="J320" s="306">
        <f t="shared" ca="1" si="130"/>
        <v>635.1842871739052</v>
      </c>
      <c r="K320" s="307">
        <f t="shared" ca="1" si="131"/>
        <v>591.11697599789159</v>
      </c>
      <c r="L320" s="304">
        <f t="shared" ca="1" si="116"/>
        <v>867.68563315610686</v>
      </c>
      <c r="M320" s="306">
        <f t="shared" ca="1" si="132"/>
        <v>-1.4252155180198791</v>
      </c>
      <c r="N320" s="304">
        <f t="shared" ca="1" si="133"/>
        <v>-81.658834079090397</v>
      </c>
      <c r="P320" s="310">
        <f t="shared" ca="1" si="134"/>
        <v>23</v>
      </c>
      <c r="Q320" s="304">
        <f t="shared" ca="1" si="135"/>
        <v>0</v>
      </c>
      <c r="R320" s="306">
        <f t="shared" ca="1" si="136"/>
        <v>0</v>
      </c>
      <c r="S320" s="307">
        <f t="shared" ca="1" si="137"/>
        <v>2.8949999999999996</v>
      </c>
      <c r="T320" s="304">
        <f t="shared" ca="1" si="117"/>
        <v>28.399949999999997</v>
      </c>
      <c r="U320" s="311">
        <f t="shared" ca="1" si="118"/>
        <v>0</v>
      </c>
      <c r="V320" s="306">
        <f t="shared" ca="1" si="119"/>
        <v>1.1546669241944003</v>
      </c>
      <c r="W320" s="304">
        <f t="shared" ca="1" si="120"/>
        <v>18.502819765701517</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3.3667139890218403</v>
      </c>
      <c r="AH320" s="304">
        <f t="shared" ca="1" si="144"/>
        <v>-6.3371863944438358</v>
      </c>
    </row>
    <row r="321" spans="1:34" x14ac:dyDescent="0.2">
      <c r="A321" s="347">
        <f t="shared" ca="1" si="122"/>
        <v>0.1</v>
      </c>
      <c r="B321" s="304">
        <f t="shared" ca="1" si="123"/>
        <v>25.900000000000077</v>
      </c>
      <c r="D321" s="306">
        <f t="shared" ca="1" si="124"/>
        <v>-0.92716779176281983</v>
      </c>
      <c r="E321" s="307">
        <f t="shared" ca="1" si="125"/>
        <v>-3.4863062027373894</v>
      </c>
      <c r="F321" s="304">
        <f t="shared" ca="1" si="126"/>
        <v>3.607488191710063</v>
      </c>
      <c r="G321" s="306">
        <f t="shared" ca="1" si="127"/>
        <v>12.740134108015223</v>
      </c>
      <c r="H321" s="307">
        <f t="shared" ca="1" si="128"/>
        <v>-87.874340936673818</v>
      </c>
      <c r="I321" s="304">
        <f t="shared" ca="1" si="129"/>
        <v>88.793078627475239</v>
      </c>
      <c r="J321" s="306">
        <f t="shared" ca="1" si="130"/>
        <v>636.4629364236655</v>
      </c>
      <c r="K321" s="307">
        <f t="shared" ca="1" si="131"/>
        <v>582.34697343523794</v>
      </c>
      <c r="L321" s="304">
        <f t="shared" ca="1" si="116"/>
        <v>862.67784653960871</v>
      </c>
      <c r="M321" s="306">
        <f t="shared" ca="1" si="132"/>
        <v>-1.426818243219687</v>
      </c>
      <c r="N321" s="304">
        <f t="shared" ca="1" si="133"/>
        <v>-81.750663468758646</v>
      </c>
      <c r="P321" s="310">
        <f t="shared" ca="1" si="134"/>
        <v>23</v>
      </c>
      <c r="Q321" s="304">
        <f t="shared" ca="1" si="135"/>
        <v>0</v>
      </c>
      <c r="R321" s="306">
        <f t="shared" ca="1" si="136"/>
        <v>0</v>
      </c>
      <c r="S321" s="307">
        <f t="shared" ca="1" si="137"/>
        <v>2.8949999999999996</v>
      </c>
      <c r="T321" s="304">
        <f t="shared" ca="1" si="117"/>
        <v>28.399949999999997</v>
      </c>
      <c r="U321" s="311">
        <f t="shared" ca="1" si="118"/>
        <v>0</v>
      </c>
      <c r="V321" s="306">
        <f t="shared" ca="1" si="119"/>
        <v>1.1556808846067081</v>
      </c>
      <c r="W321" s="304">
        <f t="shared" ca="1" si="120"/>
        <v>18.658169217309997</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3.3149258556117713</v>
      </c>
      <c r="AH321" s="304">
        <f t="shared" ca="1" si="144"/>
        <v>-6.3913021643183141</v>
      </c>
    </row>
    <row r="322" spans="1:34" x14ac:dyDescent="0.2">
      <c r="A322" s="347">
        <f t="shared" ca="1" si="122"/>
        <v>0.1</v>
      </c>
      <c r="B322" s="304">
        <f t="shared" ca="1" si="123"/>
        <v>26.000000000000078</v>
      </c>
      <c r="D322" s="306">
        <f t="shared" ca="1" si="124"/>
        <v>-0.92473084697093777</v>
      </c>
      <c r="E322" s="307">
        <f t="shared" ca="1" si="125"/>
        <v>-3.4317222650537085</v>
      </c>
      <c r="F322" s="304">
        <f t="shared" ca="1" si="126"/>
        <v>3.5541306734284466</v>
      </c>
      <c r="G322" s="306">
        <f t="shared" ca="1" si="127"/>
        <v>12.647661023318129</v>
      </c>
      <c r="H322" s="307">
        <f t="shared" ca="1" si="128"/>
        <v>-88.217513163179191</v>
      </c>
      <c r="I322" s="304">
        <f t="shared" ca="1" si="129"/>
        <v>89.119543075895834</v>
      </c>
      <c r="J322" s="306">
        <f t="shared" ca="1" si="130"/>
        <v>637.73232618023212</v>
      </c>
      <c r="K322" s="307">
        <f t="shared" ca="1" si="131"/>
        <v>573.54238073024533</v>
      </c>
      <c r="L322" s="304">
        <f t="shared" ca="1" si="116"/>
        <v>857.70238564957231</v>
      </c>
      <c r="M322" s="306">
        <f t="shared" ca="1" si="132"/>
        <v>-1.4283976395415485</v>
      </c>
      <c r="N322" s="304">
        <f t="shared" ca="1" si="133"/>
        <v>-81.841156212179811</v>
      </c>
      <c r="P322" s="310">
        <f t="shared" ca="1" si="134"/>
        <v>23</v>
      </c>
      <c r="Q322" s="304">
        <f t="shared" ca="1" si="135"/>
        <v>0</v>
      </c>
      <c r="R322" s="306">
        <f t="shared" ca="1" si="136"/>
        <v>0</v>
      </c>
      <c r="S322" s="307">
        <f t="shared" ca="1" si="137"/>
        <v>2.8949999999999996</v>
      </c>
      <c r="T322" s="304">
        <f t="shared" ca="1" si="117"/>
        <v>28.399949999999997</v>
      </c>
      <c r="U322" s="311">
        <f t="shared" ca="1" si="118"/>
        <v>0</v>
      </c>
      <c r="V322" s="306">
        <f t="shared" ca="1" si="119"/>
        <v>1.1566997137981823</v>
      </c>
      <c r="W322" s="304">
        <f t="shared" ca="1" si="120"/>
        <v>18.812191883631282</v>
      </c>
      <c r="Y322" s="314" t="str">
        <f t="shared" ca="1" si="138"/>
        <v/>
      </c>
      <c r="Z322" s="315" t="str">
        <f t="shared" ca="1" si="139"/>
        <v/>
      </c>
      <c r="AA322" s="316" t="str">
        <f t="shared" ca="1" si="140"/>
        <v/>
      </c>
      <c r="AC322" s="310">
        <f t="shared" ca="1" si="141"/>
        <v>26.000000000000078</v>
      </c>
      <c r="AD322" s="323">
        <f t="shared" ca="1" si="142"/>
        <v>637.73232618023212</v>
      </c>
      <c r="AE322" s="324" t="e">
        <f t="shared" ca="1" si="121"/>
        <v>#N/A</v>
      </c>
      <c r="AG322" s="306">
        <f t="shared" ca="1" si="143"/>
        <v>3.2635329441703753</v>
      </c>
      <c r="AH322" s="304">
        <f t="shared" ca="1" si="144"/>
        <v>-6.4449634602107082</v>
      </c>
    </row>
    <row r="323" spans="1:34" x14ac:dyDescent="0.2">
      <c r="A323" s="347">
        <f t="shared" ca="1" si="122"/>
        <v>0.1</v>
      </c>
      <c r="B323" s="304">
        <f t="shared" ca="1" si="123"/>
        <v>26.10000000000008</v>
      </c>
      <c r="D323" s="306">
        <f t="shared" ca="1" si="124"/>
        <v>-0.92220632808053071</v>
      </c>
      <c r="E323" s="307">
        <f t="shared" ca="1" si="125"/>
        <v>-3.3776052088508699</v>
      </c>
      <c r="F323" s="304">
        <f t="shared" ca="1" si="126"/>
        <v>3.5012399886909074</v>
      </c>
      <c r="G323" s="306">
        <f t="shared" ca="1" si="127"/>
        <v>12.555440390510077</v>
      </c>
      <c r="H323" s="307">
        <f t="shared" ca="1" si="128"/>
        <v>-88.555273684064275</v>
      </c>
      <c r="I323" s="304">
        <f t="shared" ca="1" si="129"/>
        <v>89.440905522356928</v>
      </c>
      <c r="J323" s="306">
        <f t="shared" ca="1" si="130"/>
        <v>638.99248125092356</v>
      </c>
      <c r="K323" s="307">
        <f t="shared" ca="1" si="131"/>
        <v>564.70374138788316</v>
      </c>
      <c r="L323" s="304">
        <f t="shared" ca="1" si="116"/>
        <v>852.76122486466579</v>
      </c>
      <c r="M323" s="306">
        <f t="shared" ca="1" si="132"/>
        <v>-1.4299542152957738</v>
      </c>
      <c r="N323" s="304">
        <f t="shared" ca="1" si="133"/>
        <v>-81.930341433389302</v>
      </c>
      <c r="P323" s="310">
        <f t="shared" ca="1" si="134"/>
        <v>23</v>
      </c>
      <c r="Q323" s="304">
        <f t="shared" ca="1" si="135"/>
        <v>0</v>
      </c>
      <c r="R323" s="306">
        <f t="shared" ca="1" si="136"/>
        <v>0</v>
      </c>
      <c r="S323" s="307">
        <f t="shared" ca="1" si="137"/>
        <v>2.8949999999999996</v>
      </c>
      <c r="T323" s="304">
        <f t="shared" ca="1" si="117"/>
        <v>28.399949999999997</v>
      </c>
      <c r="U323" s="311">
        <f t="shared" ca="1" si="118"/>
        <v>0</v>
      </c>
      <c r="V323" s="306">
        <f t="shared" ca="1" si="119"/>
        <v>1.1577233601904084</v>
      </c>
      <c r="W323" s="304">
        <f t="shared" ca="1" si="120"/>
        <v>18.964877456479638</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3.212540920422855</v>
      </c>
      <c r="AH323" s="304">
        <f t="shared" ca="1" si="144"/>
        <v>-6.4981664537586479</v>
      </c>
    </row>
    <row r="324" spans="1:34" x14ac:dyDescent="0.2">
      <c r="A324" s="347">
        <f t="shared" ca="1" si="122"/>
        <v>0.1</v>
      </c>
      <c r="B324" s="304">
        <f t="shared" ca="1" si="123"/>
        <v>26.200000000000081</v>
      </c>
      <c r="D324" s="306">
        <f t="shared" ca="1" si="124"/>
        <v>-0.91959634350483044</v>
      </c>
      <c r="E324" s="307">
        <f t="shared" ca="1" si="125"/>
        <v>-3.3239586231091485</v>
      </c>
      <c r="F324" s="304">
        <f t="shared" ca="1" si="126"/>
        <v>3.448819850779266</v>
      </c>
      <c r="G324" s="306">
        <f t="shared" ca="1" si="127"/>
        <v>12.463480756159594</v>
      </c>
      <c r="H324" s="307">
        <f t="shared" ca="1" si="128"/>
        <v>-88.887669546375193</v>
      </c>
      <c r="I324" s="304">
        <f t="shared" ca="1" si="129"/>
        <v>89.757206674142651</v>
      </c>
      <c r="J324" s="306">
        <f t="shared" ca="1" si="130"/>
        <v>640.24342730825708</v>
      </c>
      <c r="K324" s="307">
        <f t="shared" ca="1" si="131"/>
        <v>555.83159422636118</v>
      </c>
      <c r="L324" s="304">
        <f t="shared" ref="L324:L387" ca="1" si="145">SQRT(pos_x^2+pos_z^2)</f>
        <v>847.85636009387918</v>
      </c>
      <c r="M324" s="306">
        <f t="shared" ca="1" si="132"/>
        <v>-1.4314884634599436</v>
      </c>
      <c r="N324" s="304">
        <f t="shared" ca="1" si="133"/>
        <v>-82.018247377921938</v>
      </c>
      <c r="P324" s="310">
        <f t="shared" ca="1" si="134"/>
        <v>23</v>
      </c>
      <c r="Q324" s="304">
        <f t="shared" ca="1" si="135"/>
        <v>0</v>
      </c>
      <c r="R324" s="306">
        <f t="shared" ca="1" si="136"/>
        <v>0</v>
      </c>
      <c r="S324" s="307">
        <f t="shared" ca="1" si="137"/>
        <v>2.8949999999999996</v>
      </c>
      <c r="T324" s="304">
        <f t="shared" ref="T324:T387" ca="1" si="146">m*g</f>
        <v>28.399949999999997</v>
      </c>
      <c r="U324" s="311">
        <f t="shared" ref="U324:U387" ca="1" si="147">IF(pos_xz&lt;L_rampe,Poids*COS(Beta),0)</f>
        <v>0</v>
      </c>
      <c r="V324" s="306">
        <f t="shared" ref="V324:V387" ca="1" si="148">Rho_moyen*(20000-Alt_rampe-pos_z)/(20000+Alt_rampe+pos_z)</f>
        <v>1.1587517725997969</v>
      </c>
      <c r="W324" s="304">
        <f t="shared" ref="W324:W387" ca="1" si="149">1/2*Rho*Sref*Cx*vit_xz^2</f>
        <v>19.116216387434054</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3.1619551127983447</v>
      </c>
      <c r="AH324" s="304">
        <f t="shared" ca="1" si="144"/>
        <v>-6.5509075842762146</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-0.91690298972246653</v>
      </c>
      <c r="E325" s="307">
        <f t="shared" ref="E325:E388" ca="1" si="154">IF(AND(L324&lt;L_rampe,Poussee&lt;Poids*SIN(M324)),0,(-W324+Poussee)/m*SIN(M324)+U324/m*COS(M324)-Poids/m)</f>
        <v>-3.2707858309360995</v>
      </c>
      <c r="F325" s="304">
        <f t="shared" ref="F325:F388" ca="1" si="155">SQRT(acc_x^2+acc_z^2)</f>
        <v>3.3968737162888982</v>
      </c>
      <c r="G325" s="306">
        <f t="shared" ref="G325:G388" ca="1" si="156">G324+acc_x*pas</f>
        <v>12.371790457187348</v>
      </c>
      <c r="H325" s="307">
        <f t="shared" ref="H325:H388" ca="1" si="157">H324+acc_z*pas</f>
        <v>-89.214748129468802</v>
      </c>
      <c r="I325" s="304">
        <f t="shared" ref="I325:I388" ca="1" si="158">SQRT(vit_x^2+vit_z^2)</f>
        <v>90.068487735284577</v>
      </c>
      <c r="J325" s="306">
        <f t="shared" ref="J325:J388" ca="1" si="159">J324+0.5*(vit_x+G324)*pas*(K324&gt;=0)</f>
        <v>641.48519086892441</v>
      </c>
      <c r="K325" s="307">
        <f t="shared" ref="K325:K388" ca="1" si="160">K324+0.5*(vit_z+H324)*pas</f>
        <v>546.92647334256901</v>
      </c>
      <c r="L325" s="304">
        <f t="shared" ca="1" si="145"/>
        <v>842.98980856655692</v>
      </c>
      <c r="M325" s="306">
        <f t="shared" ref="M325:M388" ca="1" si="161">IF(AND(L324&gt;L_rampe,G325&gt;0),ATAN2(G325,H325),$M$4)</f>
        <v>-1.4330008622491286</v>
      </c>
      <c r="N325" s="304">
        <f t="shared" ref="N325:N388" ca="1" si="162">DEGREES(Beta)</f>
        <v>-82.104901445482923</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2.8949999999999996</v>
      </c>
      <c r="T325" s="304">
        <f t="shared" ca="1" si="146"/>
        <v>28.399949999999997</v>
      </c>
      <c r="U325" s="311">
        <f t="shared" ca="1" si="147"/>
        <v>0</v>
      </c>
      <c r="V325" s="306">
        <f t="shared" ca="1" si="148"/>
        <v>1.1597849002415148</v>
      </c>
      <c r="W325" s="304">
        <f t="shared" ca="1" si="149"/>
        <v>19.266199872554008</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3.1117805207947224</v>
      </c>
      <c r="AH325" s="304">
        <f t="shared" ref="AH325:AH388" ca="1" si="173">IF(AND(L324&lt;L_rampe,Poussee&lt;Poids*SIN(M324)), g*SIN(M324), (-W324+Poussee)/m)</f>
        <v>-6.6031835535178089</v>
      </c>
    </row>
    <row r="326" spans="1:34" x14ac:dyDescent="0.2">
      <c r="A326" s="347">
        <f t="shared" ca="1" si="151"/>
        <v>0.1</v>
      </c>
      <c r="B326" s="304">
        <f t="shared" ca="1" si="152"/>
        <v>26.400000000000084</v>
      </c>
      <c r="D326" s="306">
        <f t="shared" ca="1" si="153"/>
        <v>-0.91412835033220707</v>
      </c>
      <c r="E326" s="307">
        <f t="shared" ca="1" si="154"/>
        <v>-3.2180898949014853</v>
      </c>
      <c r="F326" s="304">
        <f t="shared" ca="1" si="155"/>
        <v>3.3454047905370339</v>
      </c>
      <c r="G326" s="306">
        <f t="shared" ca="1" si="156"/>
        <v>12.280377622154127</v>
      </c>
      <c r="H326" s="307">
        <f t="shared" ca="1" si="157"/>
        <v>-89.536557118958953</v>
      </c>
      <c r="I326" s="304">
        <f t="shared" ca="1" si="158"/>
        <v>90.374790374635467</v>
      </c>
      <c r="J326" s="306">
        <f t="shared" ca="1" si="159"/>
        <v>642.71779927289151</v>
      </c>
      <c r="K326" s="307">
        <f t="shared" ca="1" si="160"/>
        <v>537.98890808014767</v>
      </c>
      <c r="L326" s="304">
        <f t="shared" ca="1" si="145"/>
        <v>838.16360856306483</v>
      </c>
      <c r="M326" s="306">
        <f t="shared" ca="1" si="161"/>
        <v>-1.4344918756613028</v>
      </c>
      <c r="N326" s="304">
        <f t="shared" ca="1" si="162"/>
        <v>-82.190330221197911</v>
      </c>
      <c r="P326" s="310">
        <f t="shared" ca="1" si="163"/>
        <v>23</v>
      </c>
      <c r="Q326" s="304">
        <f t="shared" ca="1" si="164"/>
        <v>0</v>
      </c>
      <c r="R326" s="306">
        <f t="shared" ca="1" si="165"/>
        <v>0</v>
      </c>
      <c r="S326" s="307">
        <f t="shared" ca="1" si="166"/>
        <v>2.8949999999999996</v>
      </c>
      <c r="T326" s="304">
        <f t="shared" ca="1" si="146"/>
        <v>28.399949999999997</v>
      </c>
      <c r="U326" s="311">
        <f t="shared" ca="1" si="147"/>
        <v>0</v>
      </c>
      <c r="V326" s="306">
        <f t="shared" ca="1" si="148"/>
        <v>1.1608226927331819</v>
      </c>
      <c r="W326" s="304">
        <f t="shared" ca="1" si="149"/>
        <v>19.414819836989789</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3.0620218232252849</v>
      </c>
      <c r="AH326" s="304">
        <f t="shared" ca="1" si="173"/>
        <v>-6.6549913203986222</v>
      </c>
    </row>
    <row r="327" spans="1:34" x14ac:dyDescent="0.2">
      <c r="A327" s="347">
        <f t="shared" ca="1" si="151"/>
        <v>0.1</v>
      </c>
      <c r="B327" s="304">
        <f t="shared" ca="1" si="152"/>
        <v>26.500000000000085</v>
      </c>
      <c r="D327" s="306">
        <f t="shared" ca="1" si="153"/>
        <v>-0.91127449515069781</v>
      </c>
      <c r="E327" s="307">
        <f t="shared" ca="1" si="154"/>
        <v>-3.1658736224107598</v>
      </c>
      <c r="F327" s="304">
        <f t="shared" ca="1" si="155"/>
        <v>3.294416033015318</v>
      </c>
      <c r="G327" s="306">
        <f t="shared" ca="1" si="156"/>
        <v>12.189250172639056</v>
      </c>
      <c r="H327" s="307">
        <f t="shared" ca="1" si="157"/>
        <v>-89.853144481200033</v>
      </c>
      <c r="I327" s="304">
        <f t="shared" ca="1" si="158"/>
        <v>90.676156694748528</v>
      </c>
      <c r="J327" s="306">
        <f t="shared" ca="1" si="159"/>
        <v>643.94128066263113</v>
      </c>
      <c r="K327" s="307">
        <f t="shared" ca="1" si="160"/>
        <v>529.01942300013968</v>
      </c>
      <c r="L327" s="304">
        <f t="shared" ca="1" si="145"/>
        <v>833.37981908180996</v>
      </c>
      <c r="M327" s="306">
        <f t="shared" ca="1" si="161"/>
        <v>-1.4359619539991773</v>
      </c>
      <c r="N327" s="304">
        <f t="shared" ca="1" si="162"/>
        <v>-82.274559505511718</v>
      </c>
      <c r="P327" s="310">
        <f t="shared" ca="1" si="163"/>
        <v>23</v>
      </c>
      <c r="Q327" s="304">
        <f t="shared" ca="1" si="164"/>
        <v>0</v>
      </c>
      <c r="R327" s="306">
        <f t="shared" ca="1" si="165"/>
        <v>0</v>
      </c>
      <c r="S327" s="307">
        <f t="shared" ca="1" si="166"/>
        <v>2.8949999999999996</v>
      </c>
      <c r="T327" s="304">
        <f t="shared" ca="1" si="146"/>
        <v>28.399949999999997</v>
      </c>
      <c r="U327" s="311">
        <f t="shared" ca="1" si="147"/>
        <v>0</v>
      </c>
      <c r="V327" s="306">
        <f t="shared" ca="1" si="148"/>
        <v>1.1618651000983402</v>
      </c>
      <c r="W327" s="304">
        <f t="shared" ca="1" si="149"/>
        <v>19.562068919506981</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3.0126833863496651</v>
      </c>
      <c r="AH327" s="304">
        <f t="shared" ca="1" si="173"/>
        <v>-6.7063280956786846</v>
      </c>
    </row>
    <row r="328" spans="1:34" x14ac:dyDescent="0.2">
      <c r="A328" s="347">
        <f t="shared" ca="1" si="151"/>
        <v>0.1</v>
      </c>
      <c r="B328" s="304">
        <f t="shared" ca="1" si="152"/>
        <v>26.600000000000087</v>
      </c>
      <c r="D328" s="306">
        <f t="shared" ca="1" si="153"/>
        <v>-0.90834347935246507</v>
      </c>
      <c r="E328" s="307">
        <f t="shared" ca="1" si="154"/>
        <v>-3.114139571110127</v>
      </c>
      <c r="F328" s="304">
        <f t="shared" ca="1" si="155"/>
        <v>3.2439101628799936</v>
      </c>
      <c r="G328" s="306">
        <f t="shared" ca="1" si="156"/>
        <v>12.09841582470381</v>
      </c>
      <c r="H328" s="307">
        <f t="shared" ca="1" si="157"/>
        <v>-90.164558438311047</v>
      </c>
      <c r="I328" s="304">
        <f t="shared" ca="1" si="158"/>
        <v>90.972629201551896</v>
      </c>
      <c r="J328" s="306">
        <f t="shared" ca="1" si="159"/>
        <v>645.15566396249824</v>
      </c>
      <c r="K328" s="307">
        <f t="shared" ca="1" si="160"/>
        <v>520.01853785416415</v>
      </c>
      <c r="L328" s="304">
        <f t="shared" ca="1" si="145"/>
        <v>828.64051943823904</v>
      </c>
      <c r="M328" s="306">
        <f t="shared" ca="1" si="161"/>
        <v>-1.4374115343696221</v>
      </c>
      <c r="N328" s="304">
        <f t="shared" ca="1" si="162"/>
        <v>-82.357614342803217</v>
      </c>
      <c r="P328" s="310">
        <f t="shared" ca="1" si="163"/>
        <v>23</v>
      </c>
      <c r="Q328" s="304">
        <f t="shared" ca="1" si="164"/>
        <v>0</v>
      </c>
      <c r="R328" s="306">
        <f t="shared" ca="1" si="165"/>
        <v>0</v>
      </c>
      <c r="S328" s="307">
        <f t="shared" ca="1" si="166"/>
        <v>2.8949999999999996</v>
      </c>
      <c r="T328" s="304">
        <f t="shared" ca="1" si="146"/>
        <v>28.399949999999997</v>
      </c>
      <c r="U328" s="311">
        <f t="shared" ca="1" si="147"/>
        <v>0</v>
      </c>
      <c r="V328" s="306">
        <f t="shared" ca="1" si="148"/>
        <v>1.1629120727696998</v>
      </c>
      <c r="W328" s="304">
        <f t="shared" ca="1" si="149"/>
        <v>19.70794045694435</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2.9637692718909863</v>
      </c>
      <c r="AH328" s="304">
        <f t="shared" ca="1" si="173"/>
        <v>-6.7571913366172653</v>
      </c>
    </row>
    <row r="329" spans="1:34" x14ac:dyDescent="0.2">
      <c r="A329" s="347">
        <f t="shared" ca="1" si="151"/>
        <v>0.1</v>
      </c>
      <c r="B329" s="304">
        <f t="shared" ca="1" si="152"/>
        <v>26.700000000000088</v>
      </c>
      <c r="D329" s="306">
        <f t="shared" ca="1" si="153"/>
        <v>-0.90533734265138033</v>
      </c>
      <c r="E329" s="307">
        <f t="shared" ca="1" si="154"/>
        <v>-3.0628900543163473</v>
      </c>
      <c r="F329" s="304">
        <f t="shared" ca="1" si="155"/>
        <v>3.1938896644732515</v>
      </c>
      <c r="G329" s="306">
        <f t="shared" ca="1" si="156"/>
        <v>12.007882090438672</v>
      </c>
      <c r="H329" s="307">
        <f t="shared" ca="1" si="157"/>
        <v>-90.470847443742684</v>
      </c>
      <c r="I329" s="304">
        <f t="shared" ca="1" si="158"/>
        <v>91.264250774806897</v>
      </c>
      <c r="J329" s="306">
        <f t="shared" ca="1" si="159"/>
        <v>646.36097885825541</v>
      </c>
      <c r="K329" s="307">
        <f t="shared" ca="1" si="160"/>
        <v>510.98676756006148</v>
      </c>
      <c r="L329" s="304">
        <f t="shared" ca="1" si="145"/>
        <v>823.94780879135931</v>
      </c>
      <c r="M329" s="306">
        <f t="shared" ca="1" si="161"/>
        <v>-1.4388410411617751</v>
      </c>
      <c r="N329" s="304">
        <f t="shared" ca="1" si="162"/>
        <v>-82.439519048778877</v>
      </c>
      <c r="P329" s="310">
        <f t="shared" ca="1" si="163"/>
        <v>23</v>
      </c>
      <c r="Q329" s="304">
        <f t="shared" ca="1" si="164"/>
        <v>0</v>
      </c>
      <c r="R329" s="306">
        <f t="shared" ca="1" si="165"/>
        <v>0</v>
      </c>
      <c r="S329" s="307">
        <f t="shared" ca="1" si="166"/>
        <v>2.8949999999999996</v>
      </c>
      <c r="T329" s="304">
        <f t="shared" ca="1" si="146"/>
        <v>28.399949999999997</v>
      </c>
      <c r="U329" s="311">
        <f t="shared" ca="1" si="147"/>
        <v>0</v>
      </c>
      <c r="V329" s="306">
        <f t="shared" ca="1" si="148"/>
        <v>1.1639635615921626</v>
      </c>
      <c r="W329" s="304">
        <f t="shared" ca="1" si="149"/>
        <v>19.852428468623</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2.9152832449408308</v>
      </c>
      <c r="AH329" s="304">
        <f t="shared" ca="1" si="173"/>
        <v>-6.8075787416042672</v>
      </c>
    </row>
    <row r="330" spans="1:34" x14ac:dyDescent="0.2">
      <c r="A330" s="347">
        <f t="shared" ca="1" si="151"/>
        <v>0.1</v>
      </c>
      <c r="B330" s="304">
        <f t="shared" ca="1" si="152"/>
        <v>26.80000000000009</v>
      </c>
      <c r="D330" s="306">
        <f t="shared" ca="1" si="153"/>
        <v>-0.90225810852276855</v>
      </c>
      <c r="E330" s="307">
        <f t="shared" ca="1" si="154"/>
        <v>-3.0121271464649118</v>
      </c>
      <c r="F330" s="304">
        <f t="shared" ca="1" si="155"/>
        <v>3.1443567928697176</v>
      </c>
      <c r="G330" s="306">
        <f t="shared" ca="1" si="156"/>
        <v>11.917656279586396</v>
      </c>
      <c r="H330" s="307">
        <f t="shared" ca="1" si="157"/>
        <v>-90.772060158389181</v>
      </c>
      <c r="I330" s="304">
        <f t="shared" ca="1" si="158"/>
        <v>91.551064639339884</v>
      </c>
      <c r="J330" s="306">
        <f t="shared" ca="1" si="159"/>
        <v>647.55725577675662</v>
      </c>
      <c r="K330" s="307">
        <f t="shared" ca="1" si="160"/>
        <v>501.92462217995489</v>
      </c>
      <c r="L330" s="304">
        <f t="shared" ca="1" si="145"/>
        <v>819.30380559326977</v>
      </c>
      <c r="M330" s="306">
        <f t="shared" ca="1" si="161"/>
        <v>-1.4402508865048769</v>
      </c>
      <c r="N330" s="304">
        <f t="shared" ca="1" si="162"/>
        <v>-82.520297236704778</v>
      </c>
      <c r="P330" s="310">
        <f t="shared" ca="1" si="163"/>
        <v>23</v>
      </c>
      <c r="Q330" s="304">
        <f t="shared" ca="1" si="164"/>
        <v>0</v>
      </c>
      <c r="R330" s="306">
        <f t="shared" ca="1" si="165"/>
        <v>0</v>
      </c>
      <c r="S330" s="307">
        <f t="shared" ca="1" si="166"/>
        <v>2.8949999999999996</v>
      </c>
      <c r="T330" s="304">
        <f t="shared" ca="1" si="146"/>
        <v>28.399949999999997</v>
      </c>
      <c r="U330" s="311">
        <f t="shared" ca="1" si="147"/>
        <v>0</v>
      </c>
      <c r="V330" s="306">
        <f t="shared" ca="1" si="148"/>
        <v>1.1650195178256326</v>
      </c>
      <c r="W330" s="304">
        <f t="shared" ca="1" si="149"/>
        <v>19.995527640724976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2.8672287817535427</v>
      </c>
      <c r="AH330" s="304">
        <f t="shared" ca="1" si="173"/>
        <v>-6.8574882447747854</v>
      </c>
    </row>
    <row r="331" spans="1:34" x14ac:dyDescent="0.2">
      <c r="A331" s="347">
        <f t="shared" ca="1" si="151"/>
        <v>0.1</v>
      </c>
      <c r="B331" s="304">
        <f t="shared" ca="1" si="152"/>
        <v>26.900000000000091</v>
      </c>
      <c r="D331" s="306">
        <f t="shared" ca="1" si="153"/>
        <v>-0.89910778346537146</v>
      </c>
      <c r="E331" s="307">
        <f t="shared" ca="1" si="154"/>
        <v>-2.9618526885701515</v>
      </c>
      <c r="F331" s="304">
        <f t="shared" ca="1" si="155"/>
        <v>3.0953135794420326</v>
      </c>
      <c r="G331" s="306">
        <f t="shared" ca="1" si="156"/>
        <v>11.827745501239859</v>
      </c>
      <c r="H331" s="307">
        <f t="shared" ca="1" si="157"/>
        <v>-91.068245427246197</v>
      </c>
      <c r="I331" s="304">
        <f t="shared" ca="1" si="158"/>
        <v>91.833114337036662</v>
      </c>
      <c r="J331" s="306">
        <f t="shared" ca="1" si="159"/>
        <v>648.74452586579798</v>
      </c>
      <c r="K331" s="307">
        <f t="shared" ca="1" si="160"/>
        <v>492.83260690067311</v>
      </c>
      <c r="L331" s="304">
        <f t="shared" ca="1" si="145"/>
        <v>814.71064695715893</v>
      </c>
      <c r="M331" s="306">
        <f t="shared" ca="1" si="161"/>
        <v>-1.4416414707068141</v>
      </c>
      <c r="N331" s="304">
        <f t="shared" ca="1" si="162"/>
        <v>-82.59997184253335</v>
      </c>
      <c r="P331" s="310">
        <f t="shared" ca="1" si="163"/>
        <v>23</v>
      </c>
      <c r="Q331" s="304">
        <f t="shared" ca="1" si="164"/>
        <v>0</v>
      </c>
      <c r="R331" s="306">
        <f t="shared" ca="1" si="165"/>
        <v>0</v>
      </c>
      <c r="S331" s="307">
        <f t="shared" ca="1" si="166"/>
        <v>2.8949999999999996</v>
      </c>
      <c r="T331" s="304">
        <f t="shared" ca="1" si="146"/>
        <v>28.399949999999997</v>
      </c>
      <c r="U331" s="311">
        <f t="shared" ca="1" si="147"/>
        <v>0</v>
      </c>
      <c r="V331" s="306">
        <f t="shared" ca="1" si="148"/>
        <v>1.1660798931476142</v>
      </c>
      <c r="W331" s="304">
        <f t="shared" ca="1" si="149"/>
        <v>20.137233310657855</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2.8196090774307869</v>
      </c>
      <c r="AH331" s="304">
        <f t="shared" ca="1" si="173"/>
        <v>-6.9069180106131185</v>
      </c>
    </row>
    <row r="332" spans="1:34" x14ac:dyDescent="0.2">
      <c r="A332" s="347">
        <f t="shared" ca="1" si="151"/>
        <v>0.1</v>
      </c>
      <c r="B332" s="304">
        <f t="shared" ca="1" si="152"/>
        <v>27.000000000000092</v>
      </c>
      <c r="D332" s="306">
        <f t="shared" ca="1" si="153"/>
        <v>-0.895888356302317</v>
      </c>
      <c r="E332" s="307">
        <f t="shared" ca="1" si="154"/>
        <v>-2.9120682936913758</v>
      </c>
      <c r="F332" s="304">
        <f t="shared" ca="1" si="155"/>
        <v>3.0467618374399841</v>
      </c>
      <c r="G332" s="306">
        <f t="shared" ca="1" si="156"/>
        <v>11.738156665609626</v>
      </c>
      <c r="H332" s="307">
        <f t="shared" ca="1" si="157"/>
        <v>-91.359452256615327</v>
      </c>
      <c r="I332" s="304">
        <f t="shared" ca="1" si="158"/>
        <v>92.110443699589084</v>
      </c>
      <c r="J332" s="306">
        <f t="shared" ca="1" si="159"/>
        <v>649.92282097414045</v>
      </c>
      <c r="K332" s="307">
        <f t="shared" ca="1" si="160"/>
        <v>483.71122201648006</v>
      </c>
      <c r="L332" s="304">
        <f t="shared" ca="1" si="145"/>
        <v>810.17048793921219</v>
      </c>
      <c r="M332" s="306">
        <f t="shared" ca="1" si="161"/>
        <v>-1.4430131826743011</v>
      </c>
      <c r="N332" s="304">
        <f t="shared" ca="1" si="162"/>
        <v>-82.678565148977938</v>
      </c>
      <c r="P332" s="310">
        <f t="shared" ca="1" si="163"/>
        <v>23</v>
      </c>
      <c r="Q332" s="304">
        <f t="shared" ca="1" si="164"/>
        <v>0</v>
      </c>
      <c r="R332" s="306">
        <f t="shared" ca="1" si="165"/>
        <v>0</v>
      </c>
      <c r="S332" s="307">
        <f t="shared" ca="1" si="166"/>
        <v>2.8949999999999996</v>
      </c>
      <c r="T332" s="304">
        <f t="shared" ca="1" si="146"/>
        <v>28.399949999999997</v>
      </c>
      <c r="U332" s="311">
        <f t="shared" ca="1" si="147"/>
        <v>0</v>
      </c>
      <c r="V332" s="306">
        <f t="shared" ca="1" si="148"/>
        <v>1.1671446396556007</v>
      </c>
      <c r="W332" s="304">
        <f t="shared" ca="1" si="149"/>
        <v>20.277541451421811</v>
      </c>
      <c r="Y332" s="314" t="str">
        <f t="shared" ca="1" si="167"/>
        <v/>
      </c>
      <c r="Z332" s="315" t="str">
        <f t="shared" ca="1" si="168"/>
        <v/>
      </c>
      <c r="AA332" s="316" t="str">
        <f t="shared" ca="1" si="169"/>
        <v/>
      </c>
      <c r="AC332" s="310">
        <f t="shared" ca="1" si="170"/>
        <v>27.000000000000092</v>
      </c>
      <c r="AD332" s="323">
        <f t="shared" ca="1" si="171"/>
        <v>649.92282097414045</v>
      </c>
      <c r="AE332" s="324" t="e">
        <f t="shared" ca="1" si="150"/>
        <v>#N/A</v>
      </c>
      <c r="AG332" s="306">
        <f t="shared" ca="1" si="172"/>
        <v>2.7724270534973989</v>
      </c>
      <c r="AH332" s="304">
        <f t="shared" ca="1" si="173"/>
        <v>-6.9558664285519374</v>
      </c>
    </row>
    <row r="333" spans="1:34" x14ac:dyDescent="0.2">
      <c r="A333" s="347">
        <f t="shared" ca="1" si="151"/>
        <v>0.1</v>
      </c>
      <c r="B333" s="304">
        <f t="shared" ca="1" si="152"/>
        <v>27.100000000000094</v>
      </c>
      <c r="D333" s="306">
        <f t="shared" ca="1" si="153"/>
        <v>-0.8926017975202748</v>
      </c>
      <c r="E333" s="307">
        <f t="shared" ca="1" si="154"/>
        <v>-2.8627753523992174</v>
      </c>
      <c r="F333" s="304">
        <f t="shared" ca="1" si="155"/>
        <v>2.9987031675777596</v>
      </c>
      <c r="G333" s="306">
        <f t="shared" ca="1" si="156"/>
        <v>11.648896485857598</v>
      </c>
      <c r="H333" s="307">
        <f t="shared" ca="1" si="157"/>
        <v>-91.645729791855246</v>
      </c>
      <c r="I333" s="304">
        <f t="shared" ca="1" si="158"/>
        <v>92.383096821983457</v>
      </c>
      <c r="J333" s="306">
        <f t="shared" ca="1" si="159"/>
        <v>651.09217363171376</v>
      </c>
      <c r="K333" s="307">
        <f t="shared" ca="1" si="160"/>
        <v>474.56096291405652</v>
      </c>
      <c r="L333" s="304">
        <f t="shared" ca="1" si="145"/>
        <v>805.68550072989785</v>
      </c>
      <c r="M333" s="306">
        <f t="shared" ca="1" si="161"/>
        <v>-1.4443664003155774</v>
      </c>
      <c r="N333" s="304">
        <f t="shared" ca="1" si="162"/>
        <v>-82.756098808585719</v>
      </c>
      <c r="P333" s="310">
        <f t="shared" ca="1" si="163"/>
        <v>23</v>
      </c>
      <c r="Q333" s="304">
        <f t="shared" ca="1" si="164"/>
        <v>0</v>
      </c>
      <c r="R333" s="306">
        <f t="shared" ca="1" si="165"/>
        <v>0</v>
      </c>
      <c r="S333" s="307">
        <f t="shared" ca="1" si="166"/>
        <v>2.8949999999999996</v>
      </c>
      <c r="T333" s="304">
        <f t="shared" ca="1" si="146"/>
        <v>28.399949999999997</v>
      </c>
      <c r="U333" s="311">
        <f t="shared" ca="1" si="147"/>
        <v>0</v>
      </c>
      <c r="V333" s="306">
        <f t="shared" ca="1" si="148"/>
        <v>1.1682137098692662</v>
      </c>
      <c r="W333" s="304">
        <f t="shared" ca="1" si="149"/>
        <v>20.416448655994909</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2.725685365369201</v>
      </c>
      <c r="AH333" s="304">
        <f t="shared" ca="1" si="173"/>
        <v>-7.004332107572302</v>
      </c>
    </row>
    <row r="334" spans="1:34" x14ac:dyDescent="0.2">
      <c r="A334" s="347">
        <f t="shared" ca="1" si="151"/>
        <v>0.1</v>
      </c>
      <c r="B334" s="304">
        <f t="shared" ca="1" si="152"/>
        <v>27.200000000000095</v>
      </c>
      <c r="D334" s="306">
        <f t="shared" ca="1" si="153"/>
        <v>-0.88925005864594964</v>
      </c>
      <c r="E334" s="307">
        <f t="shared" ca="1" si="154"/>
        <v>-2.8139750382365625</v>
      </c>
      <c r="F334" s="304">
        <f t="shared" ca="1" si="155"/>
        <v>2.9511389636240932</v>
      </c>
      <c r="G334" s="306">
        <f t="shared" ca="1" si="156"/>
        <v>11.559971479993003</v>
      </c>
      <c r="H334" s="307">
        <f t="shared" ca="1" si="157"/>
        <v>-91.927127295678901</v>
      </c>
      <c r="I334" s="304">
        <f t="shared" ca="1" si="158"/>
        <v>92.651118036719907</v>
      </c>
      <c r="J334" s="306">
        <f t="shared" ca="1" si="159"/>
        <v>652.25261703000626</v>
      </c>
      <c r="K334" s="307">
        <f t="shared" ca="1" si="160"/>
        <v>465.38232005967978</v>
      </c>
      <c r="L334" s="304">
        <f t="shared" ca="1" si="145"/>
        <v>801.25787375015682</v>
      </c>
      <c r="M334" s="306">
        <f t="shared" ca="1" si="161"/>
        <v>-1.4457014909264545</v>
      </c>
      <c r="N334" s="304">
        <f t="shared" ca="1" si="162"/>
        <v>-82.832593865856524</v>
      </c>
      <c r="P334" s="310">
        <f t="shared" ca="1" si="163"/>
        <v>23</v>
      </c>
      <c r="Q334" s="304">
        <f t="shared" ca="1" si="164"/>
        <v>0</v>
      </c>
      <c r="R334" s="306">
        <f t="shared" ca="1" si="165"/>
        <v>0</v>
      </c>
      <c r="S334" s="307">
        <f t="shared" ca="1" si="166"/>
        <v>2.8949999999999996</v>
      </c>
      <c r="T334" s="304">
        <f t="shared" ca="1" si="146"/>
        <v>28.399949999999997</v>
      </c>
      <c r="U334" s="311">
        <f t="shared" ca="1" si="147"/>
        <v>0</v>
      </c>
      <c r="V334" s="306">
        <f t="shared" ca="1" si="148"/>
        <v>1.1692870567324498</v>
      </c>
      <c r="W334" s="304">
        <f t="shared" ca="1" si="149"/>
        <v>20.553952121751319</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2.6793864097132305</v>
      </c>
      <c r="AH334" s="304">
        <f t="shared" ca="1" si="173"/>
        <v>-7.0523138708099866</v>
      </c>
    </row>
    <row r="335" spans="1:34" x14ac:dyDescent="0.2">
      <c r="A335" s="347">
        <f t="shared" ca="1" si="151"/>
        <v>0.1</v>
      </c>
      <c r="B335" s="304">
        <f t="shared" ca="1" si="152"/>
        <v>27.300000000000097</v>
      </c>
      <c r="D335" s="306">
        <f t="shared" ca="1" si="153"/>
        <v>-0.88583507165905706</v>
      </c>
      <c r="E335" s="307">
        <f t="shared" ca="1" si="154"/>
        <v>-2.7656683131688586</v>
      </c>
      <c r="F335" s="304">
        <f t="shared" ca="1" si="155"/>
        <v>2.904070417990495</v>
      </c>
      <c r="G335" s="306">
        <f t="shared" ca="1" si="156"/>
        <v>11.471387972827097</v>
      </c>
      <c r="H335" s="307">
        <f t="shared" ca="1" si="157"/>
        <v>-92.203694126995785</v>
      </c>
      <c r="I335" s="304">
        <f t="shared" ca="1" si="158"/>
        <v>92.914551888752712</v>
      </c>
      <c r="J335" s="306">
        <f t="shared" ca="1" si="159"/>
        <v>653.4041850026473</v>
      </c>
      <c r="K335" s="307">
        <f t="shared" ca="1" si="160"/>
        <v>456.17577898854603</v>
      </c>
      <c r="L335" s="304">
        <f t="shared" ca="1" si="145"/>
        <v>796.88981064810991</v>
      </c>
      <c r="M335" s="306">
        <f t="shared" ca="1" si="161"/>
        <v>-1.4470188115604972</v>
      </c>
      <c r="N335" s="304">
        <f t="shared" ca="1" si="162"/>
        <v>-82.908070778452668</v>
      </c>
      <c r="P335" s="310">
        <f t="shared" ca="1" si="163"/>
        <v>23</v>
      </c>
      <c r="Q335" s="304">
        <f t="shared" ca="1" si="164"/>
        <v>0</v>
      </c>
      <c r="R335" s="306">
        <f t="shared" ca="1" si="165"/>
        <v>0</v>
      </c>
      <c r="S335" s="307">
        <f t="shared" ca="1" si="166"/>
        <v>2.8949999999999996</v>
      </c>
      <c r="T335" s="304">
        <f t="shared" ca="1" si="146"/>
        <v>28.399949999999997</v>
      </c>
      <c r="U335" s="311">
        <f t="shared" ca="1" si="147"/>
        <v>0</v>
      </c>
      <c r="V335" s="306">
        <f t="shared" ca="1" si="148"/>
        <v>1.1703646336149545</v>
      </c>
      <c r="W335" s="304">
        <f t="shared" ca="1" si="149"/>
        <v>20.690049634927068</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2.6335323317009491</v>
      </c>
      <c r="AH335" s="304">
        <f t="shared" ca="1" si="173"/>
        <v>-7.0998107501731686</v>
      </c>
    </row>
    <row r="336" spans="1:34" x14ac:dyDescent="0.2">
      <c r="A336" s="347">
        <f t="shared" ca="1" si="151"/>
        <v>0.1</v>
      </c>
      <c r="B336" s="304">
        <f t="shared" ca="1" si="152"/>
        <v>27.400000000000098</v>
      </c>
      <c r="D336" s="306">
        <f t="shared" ca="1" si="153"/>
        <v>-0.88235874844093942</v>
      </c>
      <c r="E336" s="307">
        <f t="shared" ca="1" si="154"/>
        <v>-2.717855933018626</v>
      </c>
      <c r="F336" s="304">
        <f t="shared" ca="1" si="155"/>
        <v>2.857498527312798</v>
      </c>
      <c r="G336" s="306">
        <f t="shared" ca="1" si="156"/>
        <v>11.383152097983004</v>
      </c>
      <c r="H336" s="307">
        <f t="shared" ca="1" si="157"/>
        <v>-92.475479720297642</v>
      </c>
      <c r="I336" s="304">
        <f t="shared" ca="1" si="158"/>
        <v>93.173443111140813</v>
      </c>
      <c r="J336" s="306">
        <f t="shared" ca="1" si="159"/>
        <v>654.54691200618777</v>
      </c>
      <c r="K336" s="307">
        <f t="shared" ca="1" si="160"/>
        <v>446.94182029618133</v>
      </c>
      <c r="L336" s="304">
        <f t="shared" ca="1" si="145"/>
        <v>792.58352919203423</v>
      </c>
      <c r="M336" s="306">
        <f t="shared" ca="1" si="161"/>
        <v>-1.4483187093840868</v>
      </c>
      <c r="N336" s="304">
        <f t="shared" ca="1" si="162"/>
        <v>-82.982549437542588</v>
      </c>
      <c r="P336" s="310">
        <f t="shared" ca="1" si="163"/>
        <v>23</v>
      </c>
      <c r="Q336" s="304">
        <f t="shared" ca="1" si="164"/>
        <v>0</v>
      </c>
      <c r="R336" s="306">
        <f t="shared" ca="1" si="165"/>
        <v>0</v>
      </c>
      <c r="S336" s="307">
        <f t="shared" ca="1" si="166"/>
        <v>2.8949999999999996</v>
      </c>
      <c r="T336" s="304">
        <f t="shared" ca="1" si="146"/>
        <v>28.399949999999997</v>
      </c>
      <c r="U336" s="311">
        <f t="shared" ca="1" si="147"/>
        <v>0</v>
      </c>
      <c r="V336" s="306">
        <f t="shared" ca="1" si="148"/>
        <v>1.1714463943141507</v>
      </c>
      <c r="W336" s="304">
        <f t="shared" ca="1" si="149"/>
        <v>20.824739555146941</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2.5881250321545748</v>
      </c>
      <c r="AH336" s="304">
        <f t="shared" ca="1" si="173"/>
        <v>-7.1468219809765356</v>
      </c>
    </row>
    <row r="337" spans="1:34" x14ac:dyDescent="0.2">
      <c r="A337" s="347">
        <f t="shared" ca="1" si="151"/>
        <v>0.1</v>
      </c>
      <c r="B337" s="304">
        <f t="shared" ca="1" si="152"/>
        <v>27.500000000000099</v>
      </c>
      <c r="D337" s="306">
        <f t="shared" ca="1" si="153"/>
        <v>-0.87882298025795191</v>
      </c>
      <c r="E337" s="307">
        <f t="shared" ca="1" si="154"/>
        <v>-2.6705384528793221</v>
      </c>
      <c r="F337" s="304">
        <f t="shared" ca="1" si="155"/>
        <v>2.8114240980215972</v>
      </c>
      <c r="G337" s="306">
        <f t="shared" ca="1" si="156"/>
        <v>11.295269799957209</v>
      </c>
      <c r="H337" s="307">
        <f t="shared" ca="1" si="157"/>
        <v>-92.742533565585575</v>
      </c>
      <c r="I337" s="304">
        <f t="shared" ca="1" si="158"/>
        <v>93.427836601398369</v>
      </c>
      <c r="J337" s="306">
        <f t="shared" ca="1" si="159"/>
        <v>655.68083310108477</v>
      </c>
      <c r="K337" s="307">
        <f t="shared" ca="1" si="160"/>
        <v>437.68091963188715</v>
      </c>
      <c r="L337" s="304">
        <f t="shared" ca="1" si="145"/>
        <v>788.34126005553401</v>
      </c>
      <c r="M337" s="306">
        <f t="shared" ca="1" si="161"/>
        <v>-1.4496015220170717</v>
      </c>
      <c r="N337" s="304">
        <f t="shared" ca="1" si="162"/>
        <v>-83.056049187318692</v>
      </c>
      <c r="P337" s="310">
        <f t="shared" ca="1" si="163"/>
        <v>23</v>
      </c>
      <c r="Q337" s="304">
        <f t="shared" ca="1" si="164"/>
        <v>0</v>
      </c>
      <c r="R337" s="306">
        <f t="shared" ca="1" si="165"/>
        <v>0</v>
      </c>
      <c r="S337" s="307">
        <f t="shared" ca="1" si="166"/>
        <v>2.8949999999999996</v>
      </c>
      <c r="T337" s="304">
        <f t="shared" ca="1" si="146"/>
        <v>28.399949999999997</v>
      </c>
      <c r="U337" s="311">
        <f t="shared" ca="1" si="147"/>
        <v>0</v>
      </c>
      <c r="V337" s="306">
        <f t="shared" ca="1" si="148"/>
        <v>1.1725322930563966</v>
      </c>
      <c r="W337" s="304">
        <f t="shared" ca="1" si="149"/>
        <v>20.958020800025494</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2.5431661745867675</v>
      </c>
      <c r="AH337" s="304">
        <f t="shared" ca="1" si="173"/>
        <v>-7.1933469965965262</v>
      </c>
    </row>
    <row r="338" spans="1:34" x14ac:dyDescent="0.2">
      <c r="A338" s="347">
        <f t="shared" ca="1" si="151"/>
        <v>0.1</v>
      </c>
      <c r="B338" s="304">
        <f t="shared" ca="1" si="152"/>
        <v>27.600000000000101</v>
      </c>
      <c r="D338" s="306">
        <f t="shared" ca="1" si="153"/>
        <v>-0.87522963727875813</v>
      </c>
      <c r="E338" s="307">
        <f t="shared" ca="1" si="154"/>
        <v>-2.6237162325039769</v>
      </c>
      <c r="F338" s="304">
        <f t="shared" ca="1" si="155"/>
        <v>2.7658477518974123</v>
      </c>
      <c r="G338" s="306">
        <f t="shared" ca="1" si="156"/>
        <v>11.207746836229333</v>
      </c>
      <c r="H338" s="307">
        <f t="shared" ca="1" si="157"/>
        <v>-93.004905188835977</v>
      </c>
      <c r="I338" s="304">
        <f t="shared" ca="1" si="158"/>
        <v>93.677777398534488</v>
      </c>
      <c r="J338" s="306">
        <f t="shared" ca="1" si="159"/>
        <v>656.80598393289415</v>
      </c>
      <c r="K338" s="307">
        <f t="shared" ca="1" si="160"/>
        <v>428.39354769416605</v>
      </c>
      <c r="L338" s="304">
        <f t="shared" ca="1" si="145"/>
        <v>784.16524549105782</v>
      </c>
      <c r="M338" s="306">
        <f t="shared" ca="1" si="161"/>
        <v>-1.4508675778596731</v>
      </c>
      <c r="N338" s="304">
        <f t="shared" ca="1" si="162"/>
        <v>-83.128588843727627</v>
      </c>
      <c r="P338" s="310">
        <f t="shared" ca="1" si="163"/>
        <v>23</v>
      </c>
      <c r="Q338" s="304">
        <f t="shared" ca="1" si="164"/>
        <v>0</v>
      </c>
      <c r="R338" s="306">
        <f t="shared" ca="1" si="165"/>
        <v>0</v>
      </c>
      <c r="S338" s="307">
        <f t="shared" ca="1" si="166"/>
        <v>2.8949999999999996</v>
      </c>
      <c r="T338" s="304">
        <f t="shared" ca="1" si="146"/>
        <v>28.399949999999997</v>
      </c>
      <c r="U338" s="311">
        <f t="shared" ca="1" si="147"/>
        <v>0</v>
      </c>
      <c r="V338" s="306">
        <f t="shared" ca="1" si="148"/>
        <v>1.1736222844982751</v>
      </c>
      <c r="W338" s="304">
        <f t="shared" ca="1" si="149"/>
        <v>21.089892829854609</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2.4986571921338436</v>
      </c>
      <c r="AH338" s="304">
        <f t="shared" ca="1" si="173"/>
        <v>-7.2393854231521582</v>
      </c>
    </row>
    <row r="339" spans="1:34" x14ac:dyDescent="0.2">
      <c r="A339" s="347">
        <f t="shared" ca="1" si="151"/>
        <v>0.1</v>
      </c>
      <c r="B339" s="304">
        <f t="shared" ca="1" si="152"/>
        <v>27.700000000000102</v>
      </c>
      <c r="D339" s="306">
        <f t="shared" ca="1" si="153"/>
        <v>-0.87158056812467377</v>
      </c>
      <c r="E339" s="307">
        <f t="shared" ca="1" si="154"/>
        <v>-2.577389441664188</v>
      </c>
      <c r="F339" s="304">
        <f t="shared" ca="1" si="155"/>
        <v>2.7207699316065965</v>
      </c>
      <c r="G339" s="306">
        <f t="shared" ca="1" si="156"/>
        <v>11.120588779416865</v>
      </c>
      <c r="H339" s="307">
        <f t="shared" ca="1" si="157"/>
        <v>-93.262644133002397</v>
      </c>
      <c r="I339" s="304">
        <f t="shared" ca="1" si="158"/>
        <v>93.923310660772287</v>
      </c>
      <c r="J339" s="306">
        <f t="shared" ca="1" si="159"/>
        <v>657.92240071367644</v>
      </c>
      <c r="K339" s="307">
        <f t="shared" ca="1" si="160"/>
        <v>419.08017022807411</v>
      </c>
      <c r="L339" s="304">
        <f t="shared" ca="1" si="145"/>
        <v>780.05773788818931</v>
      </c>
      <c r="M339" s="306">
        <f t="shared" ca="1" si="161"/>
        <v>-1.4521171964062836</v>
      </c>
      <c r="N339" s="304">
        <f t="shared" ca="1" si="162"/>
        <v>-83.200186712449678</v>
      </c>
      <c r="P339" s="310">
        <f t="shared" ca="1" si="163"/>
        <v>23</v>
      </c>
      <c r="Q339" s="304">
        <f t="shared" ca="1" si="164"/>
        <v>0</v>
      </c>
      <c r="R339" s="306">
        <f t="shared" ca="1" si="165"/>
        <v>0</v>
      </c>
      <c r="S339" s="307">
        <f t="shared" ca="1" si="166"/>
        <v>2.8949999999999996</v>
      </c>
      <c r="T339" s="304">
        <f t="shared" ca="1" si="146"/>
        <v>28.399949999999997</v>
      </c>
      <c r="U339" s="311">
        <f t="shared" ca="1" si="147"/>
        <v>0</v>
      </c>
      <c r="V339" s="306">
        <f t="shared" ca="1" si="148"/>
        <v>1.1747163237276563</v>
      </c>
      <c r="W339" s="304">
        <f t="shared" ca="1" si="149"/>
        <v>21.22035563238958</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2.4545992943825281</v>
      </c>
      <c r="AH339" s="304">
        <f t="shared" ca="1" si="173"/>
        <v>-7.2849370742157555</v>
      </c>
    </row>
    <row r="340" spans="1:34" x14ac:dyDescent="0.2">
      <c r="A340" s="347">
        <f t="shared" ca="1" si="151"/>
        <v>0.1</v>
      </c>
      <c r="B340" s="304">
        <f t="shared" ca="1" si="152"/>
        <v>27.800000000000104</v>
      </c>
      <c r="D340" s="306">
        <f t="shared" ca="1" si="153"/>
        <v>-0.86787759945218546</v>
      </c>
      <c r="E340" s="307">
        <f t="shared" ca="1" si="154"/>
        <v>-2.5315580654752097</v>
      </c>
      <c r="F340" s="304">
        <f t="shared" ca="1" si="155"/>
        <v>2.6761909062141798</v>
      </c>
      <c r="G340" s="306">
        <f t="shared" ca="1" si="156"/>
        <v>11.033801019471646</v>
      </c>
      <c r="H340" s="307">
        <f t="shared" ca="1" si="157"/>
        <v>-93.515799939549922</v>
      </c>
      <c r="I340" s="304">
        <f t="shared" ca="1" si="158"/>
        <v>94.164481643936313</v>
      </c>
      <c r="J340" s="306">
        <f t="shared" ca="1" si="159"/>
        <v>659.03012020362087</v>
      </c>
      <c r="K340" s="307">
        <f t="shared" ca="1" si="160"/>
        <v>409.74124802444652</v>
      </c>
      <c r="L340" s="304">
        <f t="shared" ca="1" si="145"/>
        <v>776.02099821346974</v>
      </c>
      <c r="M340" s="306">
        <f t="shared" ca="1" si="161"/>
        <v>-1.4533506885467553</v>
      </c>
      <c r="N340" s="304">
        <f t="shared" ca="1" si="162"/>
        <v>-83.270860606161264</v>
      </c>
      <c r="P340" s="310">
        <f t="shared" ca="1" si="163"/>
        <v>23</v>
      </c>
      <c r="Q340" s="304">
        <f t="shared" ca="1" si="164"/>
        <v>0</v>
      </c>
      <c r="R340" s="306">
        <f t="shared" ca="1" si="165"/>
        <v>0</v>
      </c>
      <c r="S340" s="307">
        <f t="shared" ca="1" si="166"/>
        <v>2.8949999999999996</v>
      </c>
      <c r="T340" s="304">
        <f t="shared" ca="1" si="146"/>
        <v>28.399949999999997</v>
      </c>
      <c r="U340" s="311">
        <f t="shared" ca="1" si="147"/>
        <v>0</v>
      </c>
      <c r="V340" s="306">
        <f t="shared" ca="1" si="148"/>
        <v>1.1758143662645866</v>
      </c>
      <c r="W340" s="304">
        <f t="shared" ca="1" si="149"/>
        <v>21.349409707744712</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2.4109934740902288</v>
      </c>
      <c r="AH340" s="304">
        <f t="shared" ca="1" si="173"/>
        <v>-7.3300019455577141</v>
      </c>
    </row>
    <row r="341" spans="1:34" x14ac:dyDescent="0.2">
      <c r="A341" s="347">
        <f t="shared" ca="1" si="151"/>
        <v>0.1</v>
      </c>
      <c r="B341" s="304">
        <f t="shared" ca="1" si="152"/>
        <v>27.900000000000105</v>
      </c>
      <c r="D341" s="306">
        <f t="shared" ca="1" si="153"/>
        <v>-0.86412253556679253</v>
      </c>
      <c r="E341" s="307">
        <f t="shared" ca="1" si="154"/>
        <v>-2.4862219096832687</v>
      </c>
      <c r="F341" s="304">
        <f t="shared" ca="1" si="155"/>
        <v>2.6321107766702188</v>
      </c>
      <c r="G341" s="306">
        <f t="shared" ca="1" si="156"/>
        <v>10.947388765914967</v>
      </c>
      <c r="H341" s="307">
        <f t="shared" ca="1" si="157"/>
        <v>-93.764422130518255</v>
      </c>
      <c r="I341" s="304">
        <f t="shared" ca="1" si="158"/>
        <v>94.401335680498207</v>
      </c>
      <c r="J341" s="306">
        <f t="shared" ca="1" si="159"/>
        <v>660.12917969289015</v>
      </c>
      <c r="K341" s="307">
        <f t="shared" ca="1" si="160"/>
        <v>400.37723692094312</v>
      </c>
      <c r="L341" s="304">
        <f t="shared" ca="1" si="145"/>
        <v>772.057294328897</v>
      </c>
      <c r="M341" s="306">
        <f t="shared" ca="1" si="161"/>
        <v>-1.4545683568557519</v>
      </c>
      <c r="N341" s="304">
        <f t="shared" ca="1" si="162"/>
        <v>-83.340627861113603</v>
      </c>
      <c r="P341" s="310">
        <f t="shared" ca="1" si="163"/>
        <v>23</v>
      </c>
      <c r="Q341" s="304">
        <f t="shared" ca="1" si="164"/>
        <v>0</v>
      </c>
      <c r="R341" s="306">
        <f t="shared" ca="1" si="165"/>
        <v>0</v>
      </c>
      <c r="S341" s="307">
        <f t="shared" ca="1" si="166"/>
        <v>2.8949999999999996</v>
      </c>
      <c r="T341" s="304">
        <f t="shared" ca="1" si="146"/>
        <v>28.399949999999997</v>
      </c>
      <c r="U341" s="311">
        <f t="shared" ca="1" si="147"/>
        <v>0</v>
      </c>
      <c r="V341" s="306">
        <f t="shared" ca="1" si="148"/>
        <v>1.1769163680620074</v>
      </c>
      <c r="W341" s="304">
        <f t="shared" ca="1" si="149"/>
        <v>21.47705605340909</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2.3678405137988543</v>
      </c>
      <c r="AH341" s="304">
        <f t="shared" ca="1" si="173"/>
        <v>-7.37458020992909</v>
      </c>
    </row>
    <row r="342" spans="1:34" x14ac:dyDescent="0.2">
      <c r="A342" s="347">
        <f t="shared" ca="1" si="151"/>
        <v>0.1</v>
      </c>
      <c r="B342" s="304">
        <f t="shared" ca="1" si="152"/>
        <v>28.000000000000107</v>
      </c>
      <c r="D342" s="306">
        <f t="shared" ca="1" si="153"/>
        <v>-0.86031715806729581</v>
      </c>
      <c r="E342" s="307">
        <f t="shared" ca="1" si="154"/>
        <v>-2.4413806059113066</v>
      </c>
      <c r="F342" s="304">
        <f t="shared" ca="1" si="155"/>
        <v>2.5885294812663129</v>
      </c>
      <c r="G342" s="306">
        <f t="shared" ca="1" si="156"/>
        <v>10.861357050108237</v>
      </c>
      <c r="H342" s="307">
        <f t="shared" ca="1" si="157"/>
        <v>-94.008560191109382</v>
      </c>
      <c r="I342" s="304">
        <f t="shared" ca="1" si="158"/>
        <v>94.633918159269783</v>
      </c>
      <c r="J342" s="306">
        <f t="shared" ca="1" si="159"/>
        <v>661.21961698369125</v>
      </c>
      <c r="K342" s="307">
        <f t="shared" ca="1" si="160"/>
        <v>390.98858780486171</v>
      </c>
      <c r="L342" s="304">
        <f t="shared" ca="1" si="145"/>
        <v>768.1688991866954</v>
      </c>
      <c r="M342" s="306">
        <f t="shared" ca="1" si="161"/>
        <v>-1.4557704958707041</v>
      </c>
      <c r="N342" s="304">
        <f t="shared" ca="1" si="162"/>
        <v>-83.409505353058378</v>
      </c>
      <c r="P342" s="310">
        <f t="shared" ca="1" si="163"/>
        <v>23</v>
      </c>
      <c r="Q342" s="304">
        <f t="shared" ca="1" si="164"/>
        <v>0</v>
      </c>
      <c r="R342" s="306">
        <f t="shared" ca="1" si="165"/>
        <v>0</v>
      </c>
      <c r="S342" s="307">
        <f t="shared" ca="1" si="166"/>
        <v>2.8949999999999996</v>
      </c>
      <c r="T342" s="304">
        <f t="shared" ca="1" si="146"/>
        <v>28.399949999999997</v>
      </c>
      <c r="U342" s="311">
        <f t="shared" ca="1" si="147"/>
        <v>0</v>
      </c>
      <c r="V342" s="306">
        <f t="shared" ca="1" si="148"/>
        <v>1.1780222855063138</v>
      </c>
      <c r="W342" s="304">
        <f t="shared" ca="1" si="149"/>
        <v>21.603296149392552</v>
      </c>
      <c r="Y342" s="314" t="str">
        <f t="shared" ca="1" si="167"/>
        <v/>
      </c>
      <c r="Z342" s="315" t="str">
        <f t="shared" ca="1" si="168"/>
        <v/>
      </c>
      <c r="AA342" s="316" t="str">
        <f t="shared" ca="1" si="169"/>
        <v/>
      </c>
      <c r="AC342" s="310">
        <f t="shared" ca="1" si="170"/>
        <v>28.000000000000107</v>
      </c>
      <c r="AD342" s="323">
        <f t="shared" ca="1" si="171"/>
        <v>661.21961698369125</v>
      </c>
      <c r="AE342" s="324" t="e">
        <f t="shared" ca="1" si="150"/>
        <v>#N/A</v>
      </c>
      <c r="AG342" s="306">
        <f t="shared" ca="1" si="172"/>
        <v>2.3251409923421527</v>
      </c>
      <c r="AH342" s="304">
        <f t="shared" ca="1" si="173"/>
        <v>-7.4186722118856974</v>
      </c>
    </row>
    <row r="343" spans="1:34" x14ac:dyDescent="0.2">
      <c r="A343" s="347">
        <f t="shared" ca="1" si="151"/>
        <v>0.1</v>
      </c>
      <c r="B343" s="304">
        <f t="shared" ca="1" si="152"/>
        <v>28.100000000000108</v>
      </c>
      <c r="D343" s="306">
        <f t="shared" ca="1" si="153"/>
        <v>-0.85646322551966825</v>
      </c>
      <c r="E343" s="307">
        <f t="shared" ca="1" si="154"/>
        <v>-2.3970336168595949</v>
      </c>
      <c r="F343" s="304">
        <f t="shared" ca="1" si="155"/>
        <v>2.5454468010592062</v>
      </c>
      <c r="G343" s="306">
        <f t="shared" ca="1" si="156"/>
        <v>10.775710727556271</v>
      </c>
      <c r="H343" s="307">
        <f t="shared" ca="1" si="157"/>
        <v>-94.248263552795336</v>
      </c>
      <c r="I343" s="304">
        <f t="shared" ca="1" si="158"/>
        <v>94.862274505733524</v>
      </c>
      <c r="J343" s="306">
        <f t="shared" ca="1" si="159"/>
        <v>662.3014703725745</v>
      </c>
      <c r="K343" s="307">
        <f t="shared" ca="1" si="160"/>
        <v>381.57574661766648</v>
      </c>
      <c r="L343" s="304">
        <f t="shared" ca="1" si="145"/>
        <v>764.3580888984585</v>
      </c>
      <c r="M343" s="306">
        <f t="shared" ca="1" si="161"/>
        <v>-1.4569573923588806</v>
      </c>
      <c r="N343" s="304">
        <f t="shared" ca="1" si="162"/>
        <v>-83.477509512549787</v>
      </c>
      <c r="P343" s="310">
        <f t="shared" ca="1" si="163"/>
        <v>23</v>
      </c>
      <c r="Q343" s="304">
        <f t="shared" ca="1" si="164"/>
        <v>0</v>
      </c>
      <c r="R343" s="306">
        <f t="shared" ca="1" si="165"/>
        <v>0</v>
      </c>
      <c r="S343" s="307">
        <f t="shared" ca="1" si="166"/>
        <v>2.8949999999999996</v>
      </c>
      <c r="T343" s="304">
        <f t="shared" ca="1" si="146"/>
        <v>28.399949999999997</v>
      </c>
      <c r="U343" s="311">
        <f t="shared" ca="1" si="147"/>
        <v>0</v>
      </c>
      <c r="V343" s="306">
        <f t="shared" ca="1" si="148"/>
        <v>1.1791320754177497</v>
      </c>
      <c r="W343" s="304">
        <f t="shared" ca="1" si="149"/>
        <v>21.728131943511286</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2.2828952912464739</v>
      </c>
      <c r="AH343" s="304">
        <f t="shared" ca="1" si="173"/>
        <v>-7.4622784626571868</v>
      </c>
    </row>
    <row r="344" spans="1:34" x14ac:dyDescent="0.2">
      <c r="A344" s="347">
        <f t="shared" ca="1" si="151"/>
        <v>0.1</v>
      </c>
      <c r="B344" s="304">
        <f t="shared" ca="1" si="152"/>
        <v>28.200000000000109</v>
      </c>
      <c r="D344" s="306">
        <f t="shared" ca="1" si="153"/>
        <v>-0.85256247315967082</v>
      </c>
      <c r="E344" s="307">
        <f t="shared" ca="1" si="154"/>
        <v>-2.3531802414578964</v>
      </c>
      <c r="F344" s="304">
        <f t="shared" ca="1" si="155"/>
        <v>2.502862365258621</v>
      </c>
      <c r="G344" s="306">
        <f t="shared" ca="1" si="156"/>
        <v>10.690454480240303</v>
      </c>
      <c r="H344" s="307">
        <f t="shared" ca="1" si="157"/>
        <v>-94.48358157694112</v>
      </c>
      <c r="I344" s="304">
        <f t="shared" ca="1" si="158"/>
        <v>95.086450162999455</v>
      </c>
      <c r="J344" s="306">
        <f t="shared" ca="1" si="159"/>
        <v>663.37477863296431</v>
      </c>
      <c r="K344" s="307">
        <f t="shared" ca="1" si="160"/>
        <v>372.13915436117964</v>
      </c>
      <c r="L344" s="304">
        <f t="shared" ca="1" si="145"/>
        <v>760.62714067734146</v>
      </c>
      <c r="M344" s="306">
        <f t="shared" ca="1" si="161"/>
        <v>-1.4581293255740646</v>
      </c>
      <c r="N344" s="304">
        <f t="shared" ca="1" si="162"/>
        <v>-83.544656339651041</v>
      </c>
      <c r="P344" s="310">
        <f t="shared" ca="1" si="163"/>
        <v>23</v>
      </c>
      <c r="Q344" s="304">
        <f t="shared" ca="1" si="164"/>
        <v>0</v>
      </c>
      <c r="R344" s="306">
        <f t="shared" ca="1" si="165"/>
        <v>0</v>
      </c>
      <c r="S344" s="307">
        <f t="shared" ca="1" si="166"/>
        <v>2.8949999999999996</v>
      </c>
      <c r="T344" s="304">
        <f t="shared" ca="1" si="146"/>
        <v>28.399949999999997</v>
      </c>
      <c r="U344" s="311">
        <f t="shared" ca="1" si="147"/>
        <v>0</v>
      </c>
      <c r="V344" s="306">
        <f t="shared" ca="1" si="148"/>
        <v>1.1802456950506495</v>
      </c>
      <c r="W344" s="304">
        <f t="shared" ca="1" si="149"/>
        <v>21.85156583682188</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2.2411036010249408</v>
      </c>
      <c r="AH344" s="304">
        <f t="shared" ca="1" si="173"/>
        <v>-7.5053996350643484</v>
      </c>
    </row>
    <row r="345" spans="1:34" x14ac:dyDescent="0.2">
      <c r="A345" s="347">
        <f t="shared" ca="1" si="151"/>
        <v>0.1</v>
      </c>
      <c r="B345" s="304">
        <f t="shared" ca="1" si="152"/>
        <v>28.300000000000111</v>
      </c>
      <c r="D345" s="306">
        <f t="shared" ca="1" si="153"/>
        <v>-0.84861661262333754</v>
      </c>
      <c r="E345" s="307">
        <f t="shared" ca="1" si="154"/>
        <v>-2.3098196199660315</v>
      </c>
      <c r="F345" s="304">
        <f t="shared" ca="1" si="155"/>
        <v>2.4607756565766676</v>
      </c>
      <c r="G345" s="306">
        <f t="shared" ca="1" si="156"/>
        <v>10.60559281897797</v>
      </c>
      <c r="H345" s="307">
        <f t="shared" ca="1" si="157"/>
        <v>-94.714563538937725</v>
      </c>
      <c r="I345" s="304">
        <f t="shared" ca="1" si="158"/>
        <v>95.306490573378198</v>
      </c>
      <c r="J345" s="306">
        <f t="shared" ca="1" si="159"/>
        <v>664.43958099792519</v>
      </c>
      <c r="K345" s="307">
        <f t="shared" ca="1" si="160"/>
        <v>362.67924710538568</v>
      </c>
      <c r="L345" s="304">
        <f t="shared" ca="1" si="145"/>
        <v>756.97833065262034</v>
      </c>
      <c r="M345" s="306">
        <f t="shared" ca="1" si="161"/>
        <v>-1.4592865675032982</v>
      </c>
      <c r="N345" s="304">
        <f t="shared" ca="1" si="162"/>
        <v>-83.610961418071696</v>
      </c>
      <c r="P345" s="310">
        <f t="shared" ca="1" si="163"/>
        <v>23</v>
      </c>
      <c r="Q345" s="304">
        <f t="shared" ca="1" si="164"/>
        <v>0</v>
      </c>
      <c r="R345" s="306">
        <f t="shared" ca="1" si="165"/>
        <v>0</v>
      </c>
      <c r="S345" s="307">
        <f t="shared" ca="1" si="166"/>
        <v>2.8949999999999996</v>
      </c>
      <c r="T345" s="304">
        <f t="shared" ca="1" si="146"/>
        <v>28.399949999999997</v>
      </c>
      <c r="U345" s="311">
        <f t="shared" ca="1" si="147"/>
        <v>0</v>
      </c>
      <c r="V345" s="306">
        <f t="shared" ca="1" si="148"/>
        <v>1.1813631020935271</v>
      </c>
      <c r="W345" s="304">
        <f t="shared" ca="1" si="149"/>
        <v>21.973600669212136</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2.1997659273649761</v>
      </c>
      <c r="AH345" s="304">
        <f t="shared" ca="1" si="173"/>
        <v>-7.5480365584876976</v>
      </c>
    </row>
    <row r="346" spans="1:34" x14ac:dyDescent="0.2">
      <c r="A346" s="347">
        <f t="shared" ca="1" si="151"/>
        <v>0.1</v>
      </c>
      <c r="B346" s="304">
        <f t="shared" ca="1" si="152"/>
        <v>28.400000000000112</v>
      </c>
      <c r="D346" s="306">
        <f t="shared" ca="1" si="153"/>
        <v>-0.84462733170448134</v>
      </c>
      <c r="E346" s="307">
        <f t="shared" ca="1" si="154"/>
        <v>-2.2669507390199044</v>
      </c>
      <c r="F346" s="304">
        <f t="shared" ca="1" si="155"/>
        <v>2.4191860165363726</v>
      </c>
      <c r="G346" s="306">
        <f t="shared" ca="1" si="156"/>
        <v>10.521130085807522</v>
      </c>
      <c r="H346" s="307">
        <f t="shared" ca="1" si="157"/>
        <v>-94.941258612839718</v>
      </c>
      <c r="I346" s="304">
        <f t="shared" ca="1" si="158"/>
        <v>95.522441160559723</v>
      </c>
      <c r="J346" s="306">
        <f t="shared" ca="1" si="159"/>
        <v>665.49591714316443</v>
      </c>
      <c r="K346" s="307">
        <f t="shared" ca="1" si="160"/>
        <v>353.19645599779682</v>
      </c>
      <c r="L346" s="304">
        <f t="shared" ca="1" si="145"/>
        <v>753.41393155663457</v>
      </c>
      <c r="M346" s="306">
        <f t="shared" ca="1" si="161"/>
        <v>-1.460429383104132</v>
      </c>
      <c r="N346" s="304">
        <f t="shared" ca="1" si="162"/>
        <v>-83.676439928761184</v>
      </c>
      <c r="P346" s="310">
        <f t="shared" ca="1" si="163"/>
        <v>23</v>
      </c>
      <c r="Q346" s="304">
        <f t="shared" ca="1" si="164"/>
        <v>0</v>
      </c>
      <c r="R346" s="306">
        <f t="shared" ca="1" si="165"/>
        <v>0</v>
      </c>
      <c r="S346" s="307">
        <f t="shared" ca="1" si="166"/>
        <v>2.8949999999999996</v>
      </c>
      <c r="T346" s="304">
        <f t="shared" ca="1" si="146"/>
        <v>28.399949999999997</v>
      </c>
      <c r="U346" s="311">
        <f t="shared" ca="1" si="147"/>
        <v>0</v>
      </c>
      <c r="V346" s="306">
        <f t="shared" ca="1" si="148"/>
        <v>1.1824842546690204</v>
      </c>
      <c r="W346" s="304">
        <f t="shared" ca="1" si="149"/>
        <v>22.094239705156511</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2.1588820972092133</v>
      </c>
      <c r="AH346" s="304">
        <f t="shared" ca="1" si="173"/>
        <v>-7.5901902138902031</v>
      </c>
    </row>
    <row r="347" spans="1:34" x14ac:dyDescent="0.2">
      <c r="A347" s="347">
        <f t="shared" ca="1" si="151"/>
        <v>0.1</v>
      </c>
      <c r="B347" s="304">
        <f t="shared" ca="1" si="152"/>
        <v>28.500000000000114</v>
      </c>
      <c r="D347" s="306">
        <f t="shared" ca="1" si="153"/>
        <v>-0.84059629413840209</v>
      </c>
      <c r="E347" s="307">
        <f t="shared" ca="1" si="154"/>
        <v>-2.2245724366202069</v>
      </c>
      <c r="F347" s="304">
        <f t="shared" ca="1" si="155"/>
        <v>2.3780926507370523</v>
      </c>
      <c r="G347" s="306">
        <f t="shared" ca="1" si="156"/>
        <v>10.437070456393682</v>
      </c>
      <c r="H347" s="307">
        <f t="shared" ca="1" si="157"/>
        <v>-95.163715856501739</v>
      </c>
      <c r="I347" s="304">
        <f t="shared" ca="1" si="158"/>
        <v>95.73434731238693</v>
      </c>
      <c r="J347" s="306">
        <f t="shared" ca="1" si="159"/>
        <v>666.54382717027454</v>
      </c>
      <c r="K347" s="307">
        <f t="shared" ca="1" si="160"/>
        <v>343.69120727432977</v>
      </c>
      <c r="L347" s="304">
        <f t="shared" ca="1" si="145"/>
        <v>749.93621028490361</v>
      </c>
      <c r="M347" s="306">
        <f t="shared" ca="1" si="161"/>
        <v>-1.4615580305328009</v>
      </c>
      <c r="N347" s="304">
        <f t="shared" ca="1" si="162"/>
        <v>-83.741106662982205</v>
      </c>
      <c r="P347" s="310">
        <f t="shared" ca="1" si="163"/>
        <v>23</v>
      </c>
      <c r="Q347" s="304">
        <f t="shared" ca="1" si="164"/>
        <v>0</v>
      </c>
      <c r="R347" s="306">
        <f t="shared" ca="1" si="165"/>
        <v>0</v>
      </c>
      <c r="S347" s="307">
        <f t="shared" ca="1" si="166"/>
        <v>2.8949999999999996</v>
      </c>
      <c r="T347" s="304">
        <f t="shared" ca="1" si="146"/>
        <v>28.399949999999997</v>
      </c>
      <c r="U347" s="311">
        <f t="shared" ca="1" si="147"/>
        <v>0</v>
      </c>
      <c r="V347" s="306">
        <f t="shared" ca="1" si="148"/>
        <v>1.1836091113336888</v>
      </c>
      <c r="W347" s="304">
        <f t="shared" ca="1" si="149"/>
        <v>22.213486619643302</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2.1184517647296959</v>
      </c>
      <c r="AH347" s="304">
        <f t="shared" ca="1" si="173"/>
        <v>-7.6318617288968964</v>
      </c>
    </row>
    <row r="348" spans="1:34" x14ac:dyDescent="0.2">
      <c r="A348" s="347">
        <f t="shared" ca="1" si="151"/>
        <v>0.1</v>
      </c>
      <c r="B348" s="304">
        <f t="shared" ca="1" si="152"/>
        <v>28.600000000000115</v>
      </c>
      <c r="D348" s="306">
        <f t="shared" ca="1" si="153"/>
        <v>-0.83652513941092821</v>
      </c>
      <c r="E348" s="307">
        <f t="shared" ca="1" si="154"/>
        <v>-2.1826834070612815</v>
      </c>
      <c r="F348" s="304">
        <f t="shared" ca="1" si="155"/>
        <v>2.3374946340745075</v>
      </c>
      <c r="G348" s="306">
        <f t="shared" ca="1" si="156"/>
        <v>10.353417942452589</v>
      </c>
      <c r="H348" s="307">
        <f t="shared" ca="1" si="157"/>
        <v>-95.381984197207871</v>
      </c>
      <c r="I348" s="304">
        <f t="shared" ca="1" si="158"/>
        <v>95.942254364213852</v>
      </c>
      <c r="J348" s="306">
        <f t="shared" ca="1" si="159"/>
        <v>667.58335159021681</v>
      </c>
      <c r="K348" s="307">
        <f t="shared" ca="1" si="160"/>
        <v>334.16392227164431</v>
      </c>
      <c r="L348" s="304">
        <f t="shared" ca="1" si="145"/>
        <v>746.54742533103445</v>
      </c>
      <c r="M348" s="306">
        <f t="shared" ca="1" si="161"/>
        <v>-1.4626727613637227</v>
      </c>
      <c r="N348" s="304">
        <f t="shared" ca="1" si="162"/>
        <v>-83.804976034887133</v>
      </c>
      <c r="P348" s="310">
        <f t="shared" ca="1" si="163"/>
        <v>23</v>
      </c>
      <c r="Q348" s="304">
        <f t="shared" ca="1" si="164"/>
        <v>0</v>
      </c>
      <c r="R348" s="306">
        <f t="shared" ca="1" si="165"/>
        <v>0</v>
      </c>
      <c r="S348" s="307">
        <f t="shared" ca="1" si="166"/>
        <v>2.8949999999999996</v>
      </c>
      <c r="T348" s="304">
        <f t="shared" ca="1" si="146"/>
        <v>28.399949999999997</v>
      </c>
      <c r="U348" s="311">
        <f t="shared" ca="1" si="147"/>
        <v>0</v>
      </c>
      <c r="V348" s="306">
        <f t="shared" ca="1" si="148"/>
        <v>1.1847376310776752</v>
      </c>
      <c r="W348" s="304">
        <f t="shared" ca="1" si="149"/>
        <v>22.331345484280341</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2.078474417195495</v>
      </c>
      <c r="AH348" s="304">
        <f t="shared" ca="1" si="173"/>
        <v>-7.6730523729337845</v>
      </c>
    </row>
    <row r="349" spans="1:34" x14ac:dyDescent="0.2">
      <c r="A349" s="347">
        <f t="shared" ca="1" si="151"/>
        <v>0.1</v>
      </c>
      <c r="B349" s="304">
        <f t="shared" ca="1" si="152"/>
        <v>28.700000000000117</v>
      </c>
      <c r="D349" s="306">
        <f t="shared" ca="1" si="153"/>
        <v>-0.83241548259197962</v>
      </c>
      <c r="E349" s="307">
        <f t="shared" ca="1" si="154"/>
        <v>-2.1412822057977232</v>
      </c>
      <c r="F349" s="304">
        <f t="shared" ca="1" si="155"/>
        <v>2.2973909159141379</v>
      </c>
      <c r="G349" s="306">
        <f t="shared" ca="1" si="156"/>
        <v>10.270176394193392</v>
      </c>
      <c r="H349" s="307">
        <f t="shared" ca="1" si="157"/>
        <v>-95.596112417787637</v>
      </c>
      <c r="I349" s="304">
        <f t="shared" ca="1" si="158"/>
        <v>96.146207582837803</v>
      </c>
      <c r="J349" s="306">
        <f t="shared" ca="1" si="159"/>
        <v>668.61453130704911</v>
      </c>
      <c r="K349" s="307">
        <f t="shared" ca="1" si="160"/>
        <v>324.61501744089452</v>
      </c>
      <c r="L349" s="304">
        <f t="shared" ca="1" si="145"/>
        <v>743.2498240989346</v>
      </c>
      <c r="M349" s="306">
        <f t="shared" ca="1" si="161"/>
        <v>-1.4637738208006941</v>
      </c>
      <c r="N349" s="304">
        <f t="shared" ca="1" si="162"/>
        <v>-83.868062093618647</v>
      </c>
      <c r="P349" s="310">
        <f t="shared" ca="1" si="163"/>
        <v>23</v>
      </c>
      <c r="Q349" s="304">
        <f t="shared" ca="1" si="164"/>
        <v>0</v>
      </c>
      <c r="R349" s="306">
        <f t="shared" ca="1" si="165"/>
        <v>0</v>
      </c>
      <c r="S349" s="307">
        <f t="shared" ca="1" si="166"/>
        <v>2.8949999999999996</v>
      </c>
      <c r="T349" s="304">
        <f t="shared" ca="1" si="146"/>
        <v>28.399949999999997</v>
      </c>
      <c r="U349" s="311">
        <f t="shared" ca="1" si="147"/>
        <v>0</v>
      </c>
      <c r="V349" s="306">
        <f t="shared" ca="1" si="148"/>
        <v>1.1858697733242316</v>
      </c>
      <c r="W349" s="304">
        <f t="shared" ca="1" si="149"/>
        <v>22.44782075358556</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2.0389493807337908</v>
      </c>
      <c r="AH349" s="304">
        <f t="shared" ca="1" si="173"/>
        <v>-7.7137635524284436</v>
      </c>
    </row>
    <row r="350" spans="1:34" x14ac:dyDescent="0.2">
      <c r="A350" s="347">
        <f t="shared" ca="1" si="151"/>
        <v>0.1</v>
      </c>
      <c r="B350" s="304">
        <f t="shared" ca="1" si="152"/>
        <v>28.800000000000118</v>
      </c>
      <c r="D350" s="306">
        <f t="shared" ca="1" si="153"/>
        <v>-0.82826891419284354</v>
      </c>
      <c r="E350" s="307">
        <f t="shared" ca="1" si="154"/>
        <v>-2.1003672542464944</v>
      </c>
      <c r="F350" s="304">
        <f t="shared" ca="1" si="155"/>
        <v>2.2577803252152657</v>
      </c>
      <c r="G350" s="306">
        <f t="shared" ca="1" si="156"/>
        <v>10.187349502774108</v>
      </c>
      <c r="H350" s="307">
        <f t="shared" ca="1" si="157"/>
        <v>-95.806149143212281</v>
      </c>
      <c r="I350" s="304">
        <f t="shared" ca="1" si="158"/>
        <v>96.346252150994999</v>
      </c>
      <c r="J350" s="306">
        <f t="shared" ca="1" si="159"/>
        <v>669.63740760189751</v>
      </c>
      <c r="K350" s="307">
        <f t="shared" ca="1" si="160"/>
        <v>315.04490436284453</v>
      </c>
      <c r="L350" s="304">
        <f t="shared" ca="1" si="145"/>
        <v>740.04564009578735</v>
      </c>
      <c r="M350" s="306">
        <f t="shared" ca="1" si="161"/>
        <v>-1.4648614478801463</v>
      </c>
      <c r="N350" s="304">
        <f t="shared" ca="1" si="162"/>
        <v>-83.930378534955395</v>
      </c>
      <c r="P350" s="310">
        <f t="shared" ca="1" si="163"/>
        <v>23</v>
      </c>
      <c r="Q350" s="304">
        <f t="shared" ca="1" si="164"/>
        <v>0</v>
      </c>
      <c r="R350" s="306">
        <f t="shared" ca="1" si="165"/>
        <v>0</v>
      </c>
      <c r="S350" s="307">
        <f t="shared" ca="1" si="166"/>
        <v>2.8949999999999996</v>
      </c>
      <c r="T350" s="304">
        <f t="shared" ca="1" si="146"/>
        <v>28.399949999999997</v>
      </c>
      <c r="U350" s="311">
        <f t="shared" ca="1" si="147"/>
        <v>0</v>
      </c>
      <c r="V350" s="306">
        <f t="shared" ca="1" si="148"/>
        <v>1.1870054979291136</v>
      </c>
      <c r="W350" s="304">
        <f t="shared" ca="1" si="149"/>
        <v>22.562917251468015</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1.9998758259844527</v>
      </c>
      <c r="AH350" s="304">
        <f t="shared" ca="1" si="173"/>
        <v>-7.7539968060744604</v>
      </c>
    </row>
    <row r="351" spans="1:34" x14ac:dyDescent="0.2">
      <c r="A351" s="347">
        <f t="shared" ca="1" si="151"/>
        <v>0.1</v>
      </c>
      <c r="B351" s="304">
        <f t="shared" ca="1" si="152"/>
        <v>28.900000000000119</v>
      </c>
      <c r="D351" s="306">
        <f t="shared" ca="1" si="153"/>
        <v>-0.82408700004633006</v>
      </c>
      <c r="E351" s="307">
        <f t="shared" ca="1" si="154"/>
        <v>-2.0599368445225537</v>
      </c>
      <c r="F351" s="304">
        <f t="shared" ca="1" si="155"/>
        <v>2.218661575605188</v>
      </c>
      <c r="G351" s="306">
        <f t="shared" ca="1" si="156"/>
        <v>10.104940802769475</v>
      </c>
      <c r="H351" s="307">
        <f t="shared" ca="1" si="157"/>
        <v>-96.012142827664533</v>
      </c>
      <c r="I351" s="304">
        <f t="shared" ca="1" si="158"/>
        <v>96.542433152408847</v>
      </c>
      <c r="J351" s="306">
        <f t="shared" ca="1" si="159"/>
        <v>670.65202211717474</v>
      </c>
      <c r="K351" s="307">
        <f t="shared" ca="1" si="160"/>
        <v>305.45398976430067</v>
      </c>
      <c r="L351" s="304">
        <f t="shared" ca="1" si="145"/>
        <v>736.9370900102565</v>
      </c>
      <c r="M351" s="306">
        <f t="shared" ca="1" si="161"/>
        <v>-1.4659358756668026</v>
      </c>
      <c r="N351" s="304">
        <f t="shared" ca="1" si="162"/>
        <v>-83.991938712522384</v>
      </c>
      <c r="P351" s="310">
        <f t="shared" ca="1" si="163"/>
        <v>23</v>
      </c>
      <c r="Q351" s="304">
        <f t="shared" ca="1" si="164"/>
        <v>0</v>
      </c>
      <c r="R351" s="306">
        <f t="shared" ca="1" si="165"/>
        <v>0</v>
      </c>
      <c r="S351" s="307">
        <f t="shared" ca="1" si="166"/>
        <v>2.8949999999999996</v>
      </c>
      <c r="T351" s="304">
        <f t="shared" ca="1" si="146"/>
        <v>28.399949999999997</v>
      </c>
      <c r="U351" s="311">
        <f t="shared" ca="1" si="147"/>
        <v>0</v>
      </c>
      <c r="V351" s="306">
        <f t="shared" ca="1" si="148"/>
        <v>1.1881447651798491</v>
      </c>
      <c r="W351" s="304">
        <f t="shared" ca="1" si="149"/>
        <v>22.676640157904682</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1.9612527736483409</v>
      </c>
      <c r="AH351" s="304">
        <f t="shared" ca="1" si="173"/>
        <v>-7.7937538001616646</v>
      </c>
    </row>
    <row r="352" spans="1:34" x14ac:dyDescent="0.2">
      <c r="A352" s="347">
        <f t="shared" ca="1" si="151"/>
        <v>0.1</v>
      </c>
      <c r="B352" s="304">
        <f t="shared" ca="1" si="152"/>
        <v>29.000000000000121</v>
      </c>
      <c r="D352" s="306">
        <f t="shared" ca="1" si="153"/>
        <v>-0.81987128120900388</v>
      </c>
      <c r="E352" s="307">
        <f t="shared" ca="1" si="154"/>
        <v>-2.0199891441061153</v>
      </c>
      <c r="F352" s="304">
        <f t="shared" ca="1" si="155"/>
        <v>2.1800332704015895</v>
      </c>
      <c r="G352" s="306">
        <f t="shared" ca="1" si="156"/>
        <v>10.022953674648575</v>
      </c>
      <c r="H352" s="307">
        <f t="shared" ca="1" si="157"/>
        <v>-96.214141742075142</v>
      </c>
      <c r="I352" s="304">
        <f t="shared" ca="1" si="158"/>
        <v>96.734795557380892</v>
      </c>
      <c r="J352" s="306">
        <f t="shared" ca="1" si="159"/>
        <v>671.65841684104566</v>
      </c>
      <c r="K352" s="307">
        <f t="shared" ca="1" si="160"/>
        <v>295.84267553581367</v>
      </c>
      <c r="L352" s="304">
        <f t="shared" ca="1" si="145"/>
        <v>733.92637068142517</v>
      </c>
      <c r="M352" s="306">
        <f t="shared" ca="1" si="161"/>
        <v>-1.4669973314420579</v>
      </c>
      <c r="N352" s="304">
        <f t="shared" ca="1" si="162"/>
        <v>-84.052755648584295</v>
      </c>
      <c r="P352" s="310">
        <f t="shared" ca="1" si="163"/>
        <v>23</v>
      </c>
      <c r="Q352" s="304">
        <f t="shared" ca="1" si="164"/>
        <v>0</v>
      </c>
      <c r="R352" s="306">
        <f t="shared" ca="1" si="165"/>
        <v>0</v>
      </c>
      <c r="S352" s="307">
        <f t="shared" ca="1" si="166"/>
        <v>2.8949999999999996</v>
      </c>
      <c r="T352" s="304">
        <f t="shared" ca="1" si="146"/>
        <v>28.399949999999997</v>
      </c>
      <c r="U352" s="311">
        <f t="shared" ca="1" si="147"/>
        <v>0</v>
      </c>
      <c r="V352" s="306">
        <f t="shared" ca="1" si="148"/>
        <v>1.189287535794884</v>
      </c>
      <c r="W352" s="304">
        <f t="shared" ca="1" si="149"/>
        <v>22.788994995818026</v>
      </c>
      <c r="Y352" s="314" t="str">
        <f t="shared" ca="1" si="167"/>
        <v/>
      </c>
      <c r="Z352" s="315" t="str">
        <f t="shared" ca="1" si="168"/>
        <v/>
      </c>
      <c r="AA352" s="316" t="str">
        <f t="shared" ca="1" si="169"/>
        <v/>
      </c>
      <c r="AC352" s="310">
        <f t="shared" ca="1" si="170"/>
        <v>29.000000000000121</v>
      </c>
      <c r="AD352" s="323">
        <f t="shared" ca="1" si="171"/>
        <v>671.65841684104566</v>
      </c>
      <c r="AE352" s="324" t="e">
        <f t="shared" ca="1" si="150"/>
        <v>#N/A</v>
      </c>
      <c r="AG352" s="306">
        <f t="shared" ca="1" si="172"/>
        <v>1.9230790999295229</v>
      </c>
      <c r="AH352" s="304">
        <f t="shared" ca="1" si="173"/>
        <v>-7.8330363239739844</v>
      </c>
    </row>
    <row r="353" spans="1:34" x14ac:dyDescent="0.2">
      <c r="A353" s="347">
        <f t="shared" ca="1" si="151"/>
        <v>0.1</v>
      </c>
      <c r="B353" s="304">
        <f t="shared" ca="1" si="152"/>
        <v>29.100000000000122</v>
      </c>
      <c r="D353" s="306">
        <f t="shared" ca="1" si="153"/>
        <v>-0.81562327388474032</v>
      </c>
      <c r="E353" s="307">
        <f t="shared" ca="1" si="154"/>
        <v>-1.980522200439764</v>
      </c>
      <c r="F353" s="304">
        <f t="shared" ca="1" si="155"/>
        <v>2.1418939075820789</v>
      </c>
      <c r="G353" s="306">
        <f t="shared" ca="1" si="156"/>
        <v>9.941391347260101</v>
      </c>
      <c r="H353" s="307">
        <f t="shared" ca="1" si="157"/>
        <v>-96.412193962119119</v>
      </c>
      <c r="I353" s="304">
        <f t="shared" ca="1" si="158"/>
        <v>96.923384208913475</v>
      </c>
      <c r="J353" s="306">
        <f t="shared" ca="1" si="159"/>
        <v>672.65663409214108</v>
      </c>
      <c r="K353" s="307">
        <f t="shared" ca="1" si="160"/>
        <v>286.21135875060395</v>
      </c>
      <c r="L353" s="304">
        <f t="shared" ca="1" si="145"/>
        <v>731.01565596506589</v>
      </c>
      <c r="M353" s="306">
        <f t="shared" ca="1" si="161"/>
        <v>-1.4680460368853963</v>
      </c>
      <c r="N353" s="304">
        <f t="shared" ca="1" si="162"/>
        <v>-84.112842044439986</v>
      </c>
      <c r="P353" s="310">
        <f t="shared" ca="1" si="163"/>
        <v>23</v>
      </c>
      <c r="Q353" s="304">
        <f t="shared" ca="1" si="164"/>
        <v>0</v>
      </c>
      <c r="R353" s="306">
        <f t="shared" ca="1" si="165"/>
        <v>0</v>
      </c>
      <c r="S353" s="307">
        <f t="shared" ca="1" si="166"/>
        <v>2.8949999999999996</v>
      </c>
      <c r="T353" s="304">
        <f t="shared" ca="1" si="146"/>
        <v>28.399949999999997</v>
      </c>
      <c r="U353" s="311">
        <f t="shared" ca="1" si="147"/>
        <v>0</v>
      </c>
      <c r="V353" s="306">
        <f t="shared" ca="1" si="148"/>
        <v>1.1904337709226076</v>
      </c>
      <c r="W353" s="304">
        <f t="shared" ca="1" si="149"/>
        <v>22.899987618158413</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1.8853535418715248</v>
      </c>
      <c r="AH353" s="304">
        <f t="shared" ca="1" si="173"/>
        <v>-7.8718462852566597</v>
      </c>
    </row>
    <row r="354" spans="1:34" x14ac:dyDescent="0.2">
      <c r="A354" s="347">
        <f t="shared" ca="1" si="151"/>
        <v>0.1</v>
      </c>
      <c r="B354" s="304">
        <f t="shared" ca="1" si="152"/>
        <v>29.200000000000124</v>
      </c>
      <c r="D354" s="306">
        <f t="shared" ca="1" si="153"/>
        <v>-0.8113444693687607</v>
      </c>
      <c r="E354" s="307">
        <f t="shared" ca="1" si="154"/>
        <v>-1.9415339454539913</v>
      </c>
      <c r="F354" s="304">
        <f t="shared" ca="1" si="155"/>
        <v>2.1042418846999071</v>
      </c>
      <c r="G354" s="306">
        <f t="shared" ca="1" si="156"/>
        <v>9.8602569003232254</v>
      </c>
      <c r="H354" s="307">
        <f t="shared" ca="1" si="157"/>
        <v>-96.606347356664514</v>
      </c>
      <c r="I354" s="304">
        <f t="shared" ca="1" si="158"/>
        <v>97.108243809353766</v>
      </c>
      <c r="J354" s="306">
        <f t="shared" ca="1" si="159"/>
        <v>673.64671650452021</v>
      </c>
      <c r="K354" s="307">
        <f t="shared" ca="1" si="160"/>
        <v>276.56043168466476</v>
      </c>
      <c r="L354" s="304">
        <f t="shared" ca="1" si="145"/>
        <v>728.20709350495179</v>
      </c>
      <c r="M354" s="306">
        <f t="shared" ca="1" si="161"/>
        <v>-1.4690822082491346</v>
      </c>
      <c r="N354" s="304">
        <f t="shared" ca="1" si="162"/>
        <v>-84.172210290434506</v>
      </c>
      <c r="P354" s="310">
        <f t="shared" ca="1" si="163"/>
        <v>23</v>
      </c>
      <c r="Q354" s="304">
        <f t="shared" ca="1" si="164"/>
        <v>0</v>
      </c>
      <c r="R354" s="306">
        <f t="shared" ca="1" si="165"/>
        <v>0</v>
      </c>
      <c r="S354" s="307">
        <f t="shared" ca="1" si="166"/>
        <v>2.8949999999999996</v>
      </c>
      <c r="T354" s="304">
        <f t="shared" ca="1" si="146"/>
        <v>28.399949999999997</v>
      </c>
      <c r="U354" s="311">
        <f t="shared" ca="1" si="147"/>
        <v>0</v>
      </c>
      <c r="V354" s="306">
        <f t="shared" ca="1" si="148"/>
        <v>1.1915834321402639</v>
      </c>
      <c r="W354" s="304">
        <f t="shared" ca="1" si="149"/>
        <v>23.009624195195645</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1.8480747025880868</v>
      </c>
      <c r="AH354" s="304">
        <f t="shared" ca="1" si="173"/>
        <v>-7.9101857057542029</v>
      </c>
    </row>
    <row r="355" spans="1:34" x14ac:dyDescent="0.2">
      <c r="A355" s="347">
        <f t="shared" ca="1" si="151"/>
        <v>0.1</v>
      </c>
      <c r="B355" s="304">
        <f t="shared" ca="1" si="152"/>
        <v>29.300000000000125</v>
      </c>
      <c r="D355" s="306">
        <f t="shared" ca="1" si="153"/>
        <v>-0.80703633401144725</v>
      </c>
      <c r="E355" s="307">
        <f t="shared" ca="1" si="154"/>
        <v>-1.9030222000196257</v>
      </c>
      <c r="F355" s="304">
        <f t="shared" ca="1" si="155"/>
        <v>2.0670755037448858</v>
      </c>
      <c r="G355" s="306">
        <f t="shared" ca="1" si="156"/>
        <v>9.7795532669220808</v>
      </c>
      <c r="H355" s="307">
        <f t="shared" ca="1" si="157"/>
        <v>-96.796649576666482</v>
      </c>
      <c r="I355" s="304">
        <f t="shared" ca="1" si="158"/>
        <v>97.289418907548907</v>
      </c>
      <c r="J355" s="306">
        <f t="shared" ca="1" si="159"/>
        <v>674.6287070128825</v>
      </c>
      <c r="K355" s="307">
        <f t="shared" ca="1" si="160"/>
        <v>266.8902818379982</v>
      </c>
      <c r="L355" s="304">
        <f t="shared" ca="1" si="145"/>
        <v>725.50280141805092</v>
      </c>
      <c r="M355" s="306">
        <f t="shared" ca="1" si="161"/>
        <v>-1.4701060565267778</v>
      </c>
      <c r="N355" s="304">
        <f t="shared" ca="1" si="162"/>
        <v>-84.230872475605196</v>
      </c>
      <c r="P355" s="310">
        <f t="shared" ca="1" si="163"/>
        <v>23</v>
      </c>
      <c r="Q355" s="304">
        <f t="shared" ca="1" si="164"/>
        <v>0</v>
      </c>
      <c r="R355" s="306">
        <f t="shared" ca="1" si="165"/>
        <v>0</v>
      </c>
      <c r="S355" s="307">
        <f t="shared" ca="1" si="166"/>
        <v>2.8949999999999996</v>
      </c>
      <c r="T355" s="304">
        <f t="shared" ca="1" si="146"/>
        <v>28.399949999999997</v>
      </c>
      <c r="U355" s="311">
        <f t="shared" ca="1" si="147"/>
        <v>0</v>
      </c>
      <c r="V355" s="306">
        <f t="shared" ca="1" si="148"/>
        <v>1.1927364814527535</v>
      </c>
      <c r="W355" s="304">
        <f t="shared" ca="1" si="149"/>
        <v>23.117911202023016</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1.8112410563885621</v>
      </c>
      <c r="AH355" s="304">
        <f t="shared" ca="1" si="173"/>
        <v>-7.948056716820604</v>
      </c>
    </row>
    <row r="356" spans="1:34" x14ac:dyDescent="0.2">
      <c r="A356" s="347">
        <f t="shared" ca="1" si="151"/>
        <v>0.1</v>
      </c>
      <c r="B356" s="304">
        <f t="shared" ca="1" si="152"/>
        <v>29.400000000000126</v>
      </c>
      <c r="D356" s="306">
        <f t="shared" ca="1" si="153"/>
        <v>-0.80270030920112923</v>
      </c>
      <c r="E356" s="307">
        <f t="shared" ca="1" si="154"/>
        <v>-1.8649846783259427</v>
      </c>
      <c r="F356" s="304">
        <f t="shared" ca="1" si="155"/>
        <v>2.0303929759487716</v>
      </c>
      <c r="G356" s="306">
        <f t="shared" ca="1" si="156"/>
        <v>9.6992832360019676</v>
      </c>
      <c r="H356" s="307">
        <f t="shared" ca="1" si="157"/>
        <v>-96.983148044499075</v>
      </c>
      <c r="I356" s="304">
        <f t="shared" ca="1" si="158"/>
        <v>97.466953886501514</v>
      </c>
      <c r="J356" s="306">
        <f t="shared" ca="1" si="159"/>
        <v>675.6026488380287</v>
      </c>
      <c r="K356" s="307">
        <f t="shared" ca="1" si="160"/>
        <v>257.20129195693994</v>
      </c>
      <c r="L356" s="304">
        <f t="shared" ca="1" si="145"/>
        <v>722.90486490359149</v>
      </c>
      <c r="M356" s="306">
        <f t="shared" ca="1" si="161"/>
        <v>-1.4711177876152512</v>
      </c>
      <c r="N356" s="304">
        <f t="shared" ca="1" si="162"/>
        <v>-84.288840396976909</v>
      </c>
      <c r="P356" s="310">
        <f t="shared" ca="1" si="163"/>
        <v>23</v>
      </c>
      <c r="Q356" s="304">
        <f t="shared" ca="1" si="164"/>
        <v>0</v>
      </c>
      <c r="R356" s="306">
        <f t="shared" ca="1" si="165"/>
        <v>0</v>
      </c>
      <c r="S356" s="307">
        <f t="shared" ca="1" si="166"/>
        <v>2.8949999999999996</v>
      </c>
      <c r="T356" s="304">
        <f t="shared" ca="1" si="146"/>
        <v>28.399949999999997</v>
      </c>
      <c r="U356" s="311">
        <f t="shared" ca="1" si="147"/>
        <v>0</v>
      </c>
      <c r="V356" s="306">
        <f t="shared" ca="1" si="148"/>
        <v>1.1938928812913217</v>
      </c>
      <c r="W356" s="304">
        <f t="shared" ca="1" si="149"/>
        <v>23.224855406276927</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1.7748509537984605</v>
      </c>
      <c r="AH356" s="304">
        <f t="shared" ca="1" si="173"/>
        <v>-7.9854615551029431</v>
      </c>
    </row>
    <row r="357" spans="1:34" x14ac:dyDescent="0.2">
      <c r="A357" s="347">
        <f t="shared" ca="1" si="151"/>
        <v>0.1</v>
      </c>
      <c r="B357" s="304">
        <f t="shared" ca="1" si="152"/>
        <v>29.500000000000128</v>
      </c>
      <c r="D357" s="306">
        <f t="shared" ca="1" si="153"/>
        <v>-0.79833781136510562</v>
      </c>
      <c r="E357" s="307">
        <f t="shared" ca="1" si="154"/>
        <v>-1.8274189921833894</v>
      </c>
      <c r="F357" s="304">
        <f t="shared" ca="1" si="155"/>
        <v>1.9941924265345563</v>
      </c>
      <c r="G357" s="306">
        <f t="shared" ca="1" si="156"/>
        <v>9.6194494548654568</v>
      </c>
      <c r="H357" s="307">
        <f t="shared" ca="1" si="157"/>
        <v>-97.165889943717417</v>
      </c>
      <c r="I357" s="304">
        <f t="shared" ca="1" si="158"/>
        <v>97.640892951515539</v>
      </c>
      <c r="J357" s="306">
        <f t="shared" ca="1" si="159"/>
        <v>676.56858547257207</v>
      </c>
      <c r="K357" s="307">
        <f t="shared" ca="1" si="160"/>
        <v>247.49384005752913</v>
      </c>
      <c r="L357" s="304">
        <f t="shared" ca="1" si="145"/>
        <v>720.41533278712132</v>
      </c>
      <c r="M357" s="306">
        <f t="shared" ca="1" si="161"/>
        <v>-1.472117602471263</v>
      </c>
      <c r="N357" s="304">
        <f t="shared" ca="1" si="162"/>
        <v>-84.346125568520861</v>
      </c>
      <c r="P357" s="310">
        <f t="shared" ca="1" si="163"/>
        <v>23</v>
      </c>
      <c r="Q357" s="304">
        <f t="shared" ca="1" si="164"/>
        <v>0</v>
      </c>
      <c r="R357" s="306">
        <f t="shared" ca="1" si="165"/>
        <v>0</v>
      </c>
      <c r="S357" s="307">
        <f t="shared" ca="1" si="166"/>
        <v>2.8949999999999996</v>
      </c>
      <c r="T357" s="304">
        <f t="shared" ca="1" si="146"/>
        <v>28.399949999999997</v>
      </c>
      <c r="U357" s="311">
        <f t="shared" ca="1" si="147"/>
        <v>0</v>
      </c>
      <c r="V357" s="306">
        <f t="shared" ca="1" si="148"/>
        <v>1.19505259451215</v>
      </c>
      <c r="W357" s="304">
        <f t="shared" ca="1" si="149"/>
        <v>23.330463856075088</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1.7389026264755714</v>
      </c>
      <c r="AH357" s="304">
        <f t="shared" ca="1" si="173"/>
        <v>-8.0224025582994578</v>
      </c>
    </row>
    <row r="358" spans="1:34" x14ac:dyDescent="0.2">
      <c r="A358" s="347">
        <f t="shared" ca="1" si="151"/>
        <v>0.1</v>
      </c>
      <c r="B358" s="304">
        <f t="shared" ca="1" si="152"/>
        <v>29.600000000000129</v>
      </c>
      <c r="D358" s="306">
        <f t="shared" ca="1" si="153"/>
        <v>-0.79395023198819492</v>
      </c>
      <c r="E358" s="307">
        <f t="shared" ca="1" si="154"/>
        <v>-1.7903226552498346</v>
      </c>
      <c r="F358" s="304">
        <f t="shared" ca="1" si="155"/>
        <v>1.9584718994090589</v>
      </c>
      <c r="G358" s="306">
        <f t="shared" ca="1" si="156"/>
        <v>9.540054431666638</v>
      </c>
      <c r="H358" s="307">
        <f t="shared" ca="1" si="157"/>
        <v>-97.344922209242398</v>
      </c>
      <c r="I358" s="304">
        <f t="shared" ca="1" si="158"/>
        <v>97.811280118821756</v>
      </c>
      <c r="J358" s="306">
        <f t="shared" ca="1" si="159"/>
        <v>677.52656066689872</v>
      </c>
      <c r="K358" s="307">
        <f t="shared" ca="1" si="160"/>
        <v>237.76829944988114</v>
      </c>
      <c r="L358" s="304">
        <f t="shared" ca="1" si="145"/>
        <v>718.03621401180396</v>
      </c>
      <c r="M358" s="306">
        <f t="shared" ca="1" si="161"/>
        <v>-1.4731056972620413</v>
      </c>
      <c r="N358" s="304">
        <f t="shared" ca="1" si="162"/>
        <v>-84.402739229791322</v>
      </c>
      <c r="P358" s="310">
        <f t="shared" ca="1" si="163"/>
        <v>23</v>
      </c>
      <c r="Q358" s="304">
        <f t="shared" ca="1" si="164"/>
        <v>0</v>
      </c>
      <c r="R358" s="306">
        <f t="shared" ca="1" si="165"/>
        <v>0</v>
      </c>
      <c r="S358" s="307">
        <f t="shared" ca="1" si="166"/>
        <v>2.8949999999999996</v>
      </c>
      <c r="T358" s="304">
        <f t="shared" ca="1" si="146"/>
        <v>28.399949999999997</v>
      </c>
      <c r="U358" s="311">
        <f t="shared" ca="1" si="147"/>
        <v>0</v>
      </c>
      <c r="V358" s="306">
        <f t="shared" ca="1" si="148"/>
        <v>1.1962155843948441</v>
      </c>
      <c r="W358" s="304">
        <f t="shared" ca="1" si="149"/>
        <v>23.434743868175502</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1.7033941920220688</v>
      </c>
      <c r="AH358" s="304">
        <f t="shared" ca="1" si="173"/>
        <v>-8.0588821609931234</v>
      </c>
    </row>
    <row r="359" spans="1:34" x14ac:dyDescent="0.2">
      <c r="A359" s="347">
        <f t="shared" ca="1" si="151"/>
        <v>0.1</v>
      </c>
      <c r="B359" s="304">
        <f t="shared" ca="1" si="152"/>
        <v>29.700000000000131</v>
      </c>
      <c r="D359" s="306">
        <f t="shared" ca="1" si="153"/>
        <v>-0.78953893764806915</v>
      </c>
      <c r="E359" s="307">
        <f t="shared" ca="1" si="154"/>
        <v>-1.7536930871795686</v>
      </c>
      <c r="F359" s="304">
        <f t="shared" ca="1" si="155"/>
        <v>1.9232293617984955</v>
      </c>
      <c r="G359" s="306">
        <f t="shared" ca="1" si="156"/>
        <v>9.4611005379018316</v>
      </c>
      <c r="H359" s="307">
        <f t="shared" ca="1" si="157"/>
        <v>-97.520291517960359</v>
      </c>
      <c r="I359" s="304">
        <f t="shared" ca="1" si="158"/>
        <v>97.978159204673048</v>
      </c>
      <c r="J359" s="306">
        <f t="shared" ca="1" si="159"/>
        <v>678.47661841537717</v>
      </c>
      <c r="K359" s="307">
        <f t="shared" ca="1" si="160"/>
        <v>228.025038763521</v>
      </c>
      <c r="L359" s="304">
        <f t="shared" ca="1" si="145"/>
        <v>715.76947409027616</v>
      </c>
      <c r="M359" s="306">
        <f t="shared" ca="1" si="161"/>
        <v>-1.4740822635106785</v>
      </c>
      <c r="N359" s="304">
        <f t="shared" ca="1" si="162"/>
        <v>-84.458692354253145</v>
      </c>
      <c r="P359" s="310">
        <f t="shared" ca="1" si="163"/>
        <v>23</v>
      </c>
      <c r="Q359" s="304">
        <f t="shared" ca="1" si="164"/>
        <v>0</v>
      </c>
      <c r="R359" s="306">
        <f t="shared" ca="1" si="165"/>
        <v>0</v>
      </c>
      <c r="S359" s="307">
        <f t="shared" ca="1" si="166"/>
        <v>2.8949999999999996</v>
      </c>
      <c r="T359" s="304">
        <f t="shared" ca="1" si="146"/>
        <v>28.399949999999997</v>
      </c>
      <c r="U359" s="311">
        <f t="shared" ca="1" si="147"/>
        <v>0</v>
      </c>
      <c r="V359" s="306">
        <f t="shared" ca="1" si="148"/>
        <v>1.1973818146408242</v>
      </c>
      <c r="W359" s="304">
        <f t="shared" ca="1" si="149"/>
        <v>23.537703016358357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1.6683236586932022</v>
      </c>
      <c r="AH359" s="304">
        <f t="shared" ca="1" si="173"/>
        <v>-8.094902890561487</v>
      </c>
    </row>
    <row r="360" spans="1:34" x14ac:dyDescent="0.2">
      <c r="A360" s="347">
        <f t="shared" ca="1" si="151"/>
        <v>0.1</v>
      </c>
      <c r="B360" s="304">
        <f t="shared" ca="1" si="152"/>
        <v>29.800000000000132</v>
      </c>
      <c r="D360" s="306">
        <f t="shared" ca="1" si="153"/>
        <v>-0.78510527006666453</v>
      </c>
      <c r="E360" s="307">
        <f t="shared" ca="1" si="154"/>
        <v>-1.717527617694298</v>
      </c>
      <c r="F360" s="304">
        <f t="shared" ca="1" si="155"/>
        <v>1.8884627088267061</v>
      </c>
      <c r="G360" s="306">
        <f t="shared" ca="1" si="156"/>
        <v>9.3825900108951643</v>
      </c>
      <c r="H360" s="307">
        <f t="shared" ca="1" si="157"/>
        <v>-97.692044279729785</v>
      </c>
      <c r="I360" s="304">
        <f t="shared" ca="1" si="158"/>
        <v>98.14157381489882</v>
      </c>
      <c r="J360" s="306">
        <f t="shared" ca="1" si="159"/>
        <v>679.41880294281702</v>
      </c>
      <c r="K360" s="307">
        <f t="shared" ca="1" si="160"/>
        <v>218.2644219736365</v>
      </c>
      <c r="L360" s="304">
        <f t="shared" ca="1" si="145"/>
        <v>713.61703153143435</v>
      </c>
      <c r="M360" s="306">
        <f t="shared" ca="1" si="161"/>
        <v>-1.4750474882362987</v>
      </c>
      <c r="N360" s="304">
        <f t="shared" ca="1" si="162"/>
        <v>-84.513995657312861</v>
      </c>
      <c r="P360" s="310">
        <f t="shared" ca="1" si="163"/>
        <v>23</v>
      </c>
      <c r="Q360" s="304">
        <f t="shared" ca="1" si="164"/>
        <v>0</v>
      </c>
      <c r="R360" s="306">
        <f t="shared" ca="1" si="165"/>
        <v>0</v>
      </c>
      <c r="S360" s="307">
        <f t="shared" ca="1" si="166"/>
        <v>2.8949999999999996</v>
      </c>
      <c r="T360" s="304">
        <f t="shared" ca="1" si="146"/>
        <v>28.399949999999997</v>
      </c>
      <c r="U360" s="311">
        <f t="shared" ca="1" si="147"/>
        <v>0</v>
      </c>
      <c r="V360" s="306">
        <f t="shared" ca="1" si="148"/>
        <v>1.1985512493716211</v>
      </c>
      <c r="W360" s="304">
        <f t="shared" ca="1" si="149"/>
        <v>23.63934912003241</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1.6336889300031299</v>
      </c>
      <c r="AH360" s="304">
        <f t="shared" ca="1" si="173"/>
        <v>-8.1304673631635094</v>
      </c>
    </row>
    <row r="361" spans="1:34" x14ac:dyDescent="0.2">
      <c r="A361" s="347">
        <f t="shared" ca="1" si="151"/>
        <v>0.1</v>
      </c>
      <c r="B361" s="304">
        <f t="shared" ca="1" si="152"/>
        <v>29.900000000000134</v>
      </c>
      <c r="D361" s="306">
        <f t="shared" ca="1" si="153"/>
        <v>-0.78065054617699869</v>
      </c>
      <c r="E361" s="307">
        <f t="shared" ca="1" si="154"/>
        <v>-1.6818234905755496</v>
      </c>
      <c r="F361" s="304">
        <f t="shared" ca="1" si="155"/>
        <v>1.8541697680358646</v>
      </c>
      <c r="G361" s="306">
        <f t="shared" ca="1" si="156"/>
        <v>9.304524956277465</v>
      </c>
      <c r="H361" s="307">
        <f t="shared" ca="1" si="157"/>
        <v>-97.860226628787345</v>
      </c>
      <c r="I361" s="304">
        <f t="shared" ca="1" si="158"/>
        <v>98.30156733490881</v>
      </c>
      <c r="J361" s="306">
        <f t="shared" ca="1" si="159"/>
        <v>680.35315869117562</v>
      </c>
      <c r="K361" s="307">
        <f t="shared" ca="1" si="160"/>
        <v>208.48680842821065</v>
      </c>
      <c r="L361" s="304">
        <f t="shared" ca="1" si="145"/>
        <v>711.58075425747813</v>
      </c>
      <c r="M361" s="306">
        <f t="shared" ca="1" si="161"/>
        <v>-1.4760015540892657</v>
      </c>
      <c r="N361" s="304">
        <f t="shared" ca="1" si="162"/>
        <v>-84.568659604065417</v>
      </c>
      <c r="P361" s="310">
        <f t="shared" ca="1" si="163"/>
        <v>23</v>
      </c>
      <c r="Q361" s="304">
        <f t="shared" ca="1" si="164"/>
        <v>0</v>
      </c>
      <c r="R361" s="306">
        <f t="shared" ca="1" si="165"/>
        <v>0</v>
      </c>
      <c r="S361" s="307">
        <f t="shared" ca="1" si="166"/>
        <v>2.8949999999999996</v>
      </c>
      <c r="T361" s="304">
        <f t="shared" ca="1" si="146"/>
        <v>28.399949999999997</v>
      </c>
      <c r="U361" s="311">
        <f t="shared" ca="1" si="147"/>
        <v>0</v>
      </c>
      <c r="V361" s="306">
        <f t="shared" ca="1" si="148"/>
        <v>1.1997238531270893</v>
      </c>
      <c r="W361" s="304">
        <f t="shared" ca="1" si="149"/>
        <v>23.739690233067559</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1.5994878092285667</v>
      </c>
      <c r="AH361" s="304">
        <f t="shared" ca="1" si="173"/>
        <v>-8.1655782798039418</v>
      </c>
    </row>
    <row r="362" spans="1:34" x14ac:dyDescent="0.2">
      <c r="A362" s="347">
        <f t="shared" ca="1" si="151"/>
        <v>0.1</v>
      </c>
      <c r="B362" s="304">
        <f t="shared" ca="1" si="152"/>
        <v>30.000000000000135</v>
      </c>
      <c r="D362" s="306">
        <f t="shared" ca="1" si="153"/>
        <v>-0.77617605820468349</v>
      </c>
      <c r="E362" s="307">
        <f t="shared" ca="1" si="154"/>
        <v>-1.6465778675779053</v>
      </c>
      <c r="F362" s="304">
        <f t="shared" ca="1" si="155"/>
        <v>1.8203483038494479</v>
      </c>
      <c r="G362" s="306">
        <f t="shared" ca="1" si="156"/>
        <v>9.2269073504569974</v>
      </c>
      <c r="H362" s="307">
        <f t="shared" ca="1" si="157"/>
        <v>-98.024884415545131</v>
      </c>
      <c r="I362" s="304">
        <f t="shared" ca="1" si="158"/>
        <v>98.458182920135698</v>
      </c>
      <c r="J362" s="306">
        <f t="shared" ca="1" si="159"/>
        <v>681.27973030651231</v>
      </c>
      <c r="K362" s="307">
        <f t="shared" ca="1" si="160"/>
        <v>198.69255287599404</v>
      </c>
      <c r="L362" s="304">
        <f t="shared" ca="1" si="145"/>
        <v>709.66245602743697</v>
      </c>
      <c r="M362" s="306">
        <f t="shared" ca="1" si="161"/>
        <v>-1.4769446394816248</v>
      </c>
      <c r="N362" s="304">
        <f t="shared" ca="1" si="162"/>
        <v>-84.622694416768041</v>
      </c>
      <c r="P362" s="310">
        <f t="shared" ca="1" si="163"/>
        <v>23</v>
      </c>
      <c r="Q362" s="304">
        <f t="shared" ca="1" si="164"/>
        <v>0</v>
      </c>
      <c r="R362" s="306">
        <f t="shared" ca="1" si="165"/>
        <v>0</v>
      </c>
      <c r="S362" s="307">
        <f t="shared" ca="1" si="166"/>
        <v>2.8949999999999996</v>
      </c>
      <c r="T362" s="304">
        <f t="shared" ca="1" si="146"/>
        <v>28.399949999999997</v>
      </c>
      <c r="U362" s="311">
        <f t="shared" ca="1" si="147"/>
        <v>0</v>
      </c>
      <c r="V362" s="306">
        <f t="shared" ca="1" si="148"/>
        <v>1.2008995908635249</v>
      </c>
      <c r="W362" s="304">
        <f t="shared" ca="1" si="149"/>
        <v>23.838734632854138</v>
      </c>
      <c r="Y362" s="314" t="str">
        <f t="shared" ca="1" si="167"/>
        <v/>
      </c>
      <c r="Z362" s="315" t="str">
        <f t="shared" ca="1" si="168"/>
        <v/>
      </c>
      <c r="AA362" s="316" t="str">
        <f t="shared" ca="1" si="169"/>
        <v/>
      </c>
      <c r="AC362" s="310">
        <f t="shared" ca="1" si="170"/>
        <v>30.000000000000135</v>
      </c>
      <c r="AD362" s="323">
        <f t="shared" ca="1" si="171"/>
        <v>681.27973030651231</v>
      </c>
      <c r="AE362" s="324" t="e">
        <f t="shared" ca="1" si="150"/>
        <v>#N/A</v>
      </c>
      <c r="AG362" s="306">
        <f t="shared" ca="1" si="172"/>
        <v>1.565718003810824</v>
      </c>
      <c r="AH362" s="304">
        <f t="shared" ca="1" si="173"/>
        <v>-8.2002384224758416</v>
      </c>
    </row>
    <row r="363" spans="1:34" x14ac:dyDescent="0.2">
      <c r="A363" s="347">
        <f t="shared" ca="1" si="151"/>
        <v>0.1</v>
      </c>
      <c r="B363" s="304">
        <f t="shared" ca="1" si="152"/>
        <v>30.100000000000136</v>
      </c>
      <c r="D363" s="306">
        <f t="shared" ca="1" si="153"/>
        <v>-0.77168307376350176</v>
      </c>
      <c r="E363" s="307">
        <f t="shared" ca="1" si="154"/>
        <v>-1.6117878322628485</v>
      </c>
      <c r="F363" s="304">
        <f t="shared" ca="1" si="155"/>
        <v>1.7869960219775696</v>
      </c>
      <c r="G363" s="306">
        <f t="shared" ca="1" si="156"/>
        <v>9.1497390430806469</v>
      </c>
      <c r="H363" s="307">
        <f t="shared" ca="1" si="157"/>
        <v>-98.186063198771421</v>
      </c>
      <c r="I363" s="304">
        <f t="shared" ca="1" si="158"/>
        <v>98.611463486907098</v>
      </c>
      <c r="J363" s="306">
        <f t="shared" ca="1" si="159"/>
        <v>682.19856262618919</v>
      </c>
      <c r="K363" s="307">
        <f t="shared" ca="1" si="160"/>
        <v>188.88200549527821</v>
      </c>
      <c r="L363" s="304">
        <f t="shared" ca="1" si="145"/>
        <v>707.86389288418775</v>
      </c>
      <c r="M363" s="306">
        <f t="shared" ca="1" si="161"/>
        <v>-1.4778769187129763</v>
      </c>
      <c r="N363" s="304">
        <f t="shared" ca="1" si="162"/>
        <v>-84.676110082052176</v>
      </c>
      <c r="P363" s="310">
        <f t="shared" ca="1" si="163"/>
        <v>23</v>
      </c>
      <c r="Q363" s="304">
        <f t="shared" ca="1" si="164"/>
        <v>0</v>
      </c>
      <c r="R363" s="306">
        <f t="shared" ca="1" si="165"/>
        <v>0</v>
      </c>
      <c r="S363" s="307">
        <f t="shared" ca="1" si="166"/>
        <v>2.8949999999999996</v>
      </c>
      <c r="T363" s="304">
        <f t="shared" ca="1" si="146"/>
        <v>28.399949999999997</v>
      </c>
      <c r="U363" s="311">
        <f t="shared" ca="1" si="147"/>
        <v>0</v>
      </c>
      <c r="V363" s="306">
        <f t="shared" ca="1" si="148"/>
        <v>1.2020784279517078</v>
      </c>
      <c r="W363" s="304">
        <f t="shared" ca="1" si="149"/>
        <v>23.936490809590289</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1.5323771296571476</v>
      </c>
      <c r="AH363" s="304">
        <f t="shared" ca="1" si="173"/>
        <v>-8.2344506503813957</v>
      </c>
    </row>
    <row r="364" spans="1:34" x14ac:dyDescent="0.2">
      <c r="A364" s="347">
        <f t="shared" ca="1" si="151"/>
        <v>0.1</v>
      </c>
      <c r="B364" s="304">
        <f t="shared" ca="1" si="152"/>
        <v>30.200000000000138</v>
      </c>
      <c r="D364" s="306">
        <f t="shared" ca="1" si="153"/>
        <v>-0.76717283596437347</v>
      </c>
      <c r="E364" s="307">
        <f t="shared" ca="1" si="154"/>
        <v>-1.5774503937527466</v>
      </c>
      <c r="F364" s="304">
        <f t="shared" ca="1" si="155"/>
        <v>1.7541105737644689</v>
      </c>
      <c r="G364" s="306">
        <f t="shared" ca="1" si="156"/>
        <v>9.0730217594842095</v>
      </c>
      <c r="H364" s="307">
        <f t="shared" ca="1" si="157"/>
        <v>-98.343808238146693</v>
      </c>
      <c r="I364" s="304">
        <f t="shared" ca="1" si="158"/>
        <v>98.761451703736327</v>
      </c>
      <c r="J364" s="306">
        <f t="shared" ca="1" si="159"/>
        <v>683.10970066631739</v>
      </c>
      <c r="K364" s="307">
        <f t="shared" ca="1" si="160"/>
        <v>179.05551192343231</v>
      </c>
      <c r="L364" s="304">
        <f t="shared" ca="1" si="145"/>
        <v>706.18675964265162</v>
      </c>
      <c r="M364" s="306">
        <f t="shared" ca="1" si="161"/>
        <v>-1.4787985620919606</v>
      </c>
      <c r="N364" s="304">
        <f t="shared" ca="1" si="162"/>
        <v>-84.72891635788416</v>
      </c>
      <c r="P364" s="310">
        <f t="shared" ca="1" si="163"/>
        <v>23</v>
      </c>
      <c r="Q364" s="304">
        <f t="shared" ca="1" si="164"/>
        <v>0</v>
      </c>
      <c r="R364" s="306">
        <f t="shared" ca="1" si="165"/>
        <v>0</v>
      </c>
      <c r="S364" s="307">
        <f t="shared" ca="1" si="166"/>
        <v>2.8949999999999996</v>
      </c>
      <c r="T364" s="304">
        <f t="shared" ca="1" si="146"/>
        <v>28.399949999999997</v>
      </c>
      <c r="U364" s="311">
        <f t="shared" ca="1" si="147"/>
        <v>0</v>
      </c>
      <c r="V364" s="306">
        <f t="shared" ca="1" si="148"/>
        <v>1.2032603301748588</v>
      </c>
      <c r="W364" s="304">
        <f t="shared" ca="1" si="149"/>
        <v>24.032967455797344</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1.4994627153419362</v>
      </c>
      <c r="AH364" s="304">
        <f t="shared" ca="1" si="173"/>
        <v>-8.2682178962315351</v>
      </c>
    </row>
    <row r="365" spans="1:34" x14ac:dyDescent="0.2">
      <c r="A365" s="347">
        <f t="shared" ca="1" si="151"/>
        <v>0.1</v>
      </c>
      <c r="B365" s="304">
        <f t="shared" ca="1" si="152"/>
        <v>30.300000000000139</v>
      </c>
      <c r="D365" s="306">
        <f t="shared" ca="1" si="153"/>
        <v>-0.76264656353707883</v>
      </c>
      <c r="E365" s="307">
        <f t="shared" ca="1" si="154"/>
        <v>-1.5435624904049909</v>
      </c>
      <c r="F365" s="304">
        <f t="shared" ca="1" si="155"/>
        <v>1.7216895604783613</v>
      </c>
      <c r="G365" s="306">
        <f t="shared" ca="1" si="156"/>
        <v>8.996757103130502</v>
      </c>
      <c r="H365" s="307">
        <f t="shared" ca="1" si="157"/>
        <v>-98.498164487187196</v>
      </c>
      <c r="I365" s="304">
        <f t="shared" ca="1" si="158"/>
        <v>98.908189983022709</v>
      </c>
      <c r="J365" s="306">
        <f t="shared" ca="1" si="159"/>
        <v>684.01318960944809</v>
      </c>
      <c r="K365" s="307">
        <f t="shared" ca="1" si="160"/>
        <v>169.21341328716562</v>
      </c>
      <c r="L365" s="304">
        <f t="shared" ca="1" si="145"/>
        <v>704.63268643739764</v>
      </c>
      <c r="M365" s="306">
        <f t="shared" ca="1" si="161"/>
        <v>-1.4797097360535296</v>
      </c>
      <c r="N365" s="304">
        <f t="shared" ca="1" si="162"/>
        <v>-84.781122780284278</v>
      </c>
      <c r="P365" s="310">
        <f t="shared" ca="1" si="163"/>
        <v>23</v>
      </c>
      <c r="Q365" s="304">
        <f t="shared" ca="1" si="164"/>
        <v>0</v>
      </c>
      <c r="R365" s="306">
        <f t="shared" ca="1" si="165"/>
        <v>0</v>
      </c>
      <c r="S365" s="307">
        <f t="shared" ca="1" si="166"/>
        <v>2.8949999999999996</v>
      </c>
      <c r="T365" s="304">
        <f t="shared" ca="1" si="146"/>
        <v>28.399949999999997</v>
      </c>
      <c r="U365" s="311">
        <f t="shared" ca="1" si="147"/>
        <v>0</v>
      </c>
      <c r="V365" s="306">
        <f t="shared" ca="1" si="148"/>
        <v>1.2044452637265251</v>
      </c>
      <c r="W365" s="304">
        <f t="shared" ca="1" si="149"/>
        <v>24.128173456063902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1.466972206208828</v>
      </c>
      <c r="AH365" s="304">
        <f t="shared" ca="1" si="173"/>
        <v>-8.3015431626243004</v>
      </c>
    </row>
    <row r="366" spans="1:34" x14ac:dyDescent="0.2">
      <c r="A366" s="347">
        <f t="shared" ca="1" si="151"/>
        <v>0.1</v>
      </c>
      <c r="B366" s="304">
        <f t="shared" ca="1" si="152"/>
        <v>30.400000000000141</v>
      </c>
      <c r="D366" s="306">
        <f t="shared" ca="1" si="153"/>
        <v>-0.75810545096412973</v>
      </c>
      <c r="E366" s="307">
        <f t="shared" ca="1" si="154"/>
        <v>-1.5101209934060194</v>
      </c>
      <c r="F366" s="304">
        <f t="shared" ca="1" si="155"/>
        <v>1.6897305375435188</v>
      </c>
      <c r="G366" s="306">
        <f t="shared" ca="1" si="156"/>
        <v>8.920946558034089</v>
      </c>
      <c r="H366" s="307">
        <f t="shared" ca="1" si="157"/>
        <v>-98.649176586527801</v>
      </c>
      <c r="I366" s="304">
        <f t="shared" ca="1" si="158"/>
        <v>99.051720473151008</v>
      </c>
      <c r="J366" s="306">
        <f t="shared" ca="1" si="159"/>
        <v>684.90907479250632</v>
      </c>
      <c r="K366" s="307">
        <f t="shared" ca="1" si="160"/>
        <v>159.35604623347987</v>
      </c>
      <c r="L366" s="304">
        <f t="shared" ca="1" si="145"/>
        <v>703.2032353482839</v>
      </c>
      <c r="M366" s="306">
        <f t="shared" ca="1" si="161"/>
        <v>-1.4806106032721718</v>
      </c>
      <c r="N366" s="304">
        <f t="shared" ca="1" si="162"/>
        <v>-84.832738669814162</v>
      </c>
      <c r="P366" s="310">
        <f t="shared" ca="1" si="163"/>
        <v>23</v>
      </c>
      <c r="Q366" s="304">
        <f t="shared" ca="1" si="164"/>
        <v>0</v>
      </c>
      <c r="R366" s="306">
        <f t="shared" ca="1" si="165"/>
        <v>0</v>
      </c>
      <c r="S366" s="307">
        <f t="shared" ca="1" si="166"/>
        <v>2.8949999999999996</v>
      </c>
      <c r="T366" s="304">
        <f t="shared" ca="1" si="146"/>
        <v>28.399949999999997</v>
      </c>
      <c r="U366" s="311">
        <f t="shared" ca="1" si="147"/>
        <v>0</v>
      </c>
      <c r="V366" s="306">
        <f t="shared" ca="1" si="148"/>
        <v>1.2056331952083872</v>
      </c>
      <c r="W366" s="304">
        <f t="shared" ca="1" si="149"/>
        <v>24.222117877018036</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1.4349029683743879</v>
      </c>
      <c r="AH366" s="304">
        <f t="shared" ca="1" si="173"/>
        <v>-8.3344295185022119</v>
      </c>
    </row>
    <row r="367" spans="1:34" x14ac:dyDescent="0.2">
      <c r="A367" s="347">
        <f t="shared" ca="1" si="151"/>
        <v>0.1</v>
      </c>
      <c r="B367" s="304">
        <f t="shared" ca="1" si="152"/>
        <v>30.500000000000142</v>
      </c>
      <c r="D367" s="306">
        <f t="shared" ca="1" si="153"/>
        <v>-0.75355066862617293</v>
      </c>
      <c r="E367" s="307">
        <f t="shared" ca="1" si="154"/>
        <v>-1.4771227102854514</v>
      </c>
      <c r="F367" s="304">
        <f t="shared" ca="1" si="155"/>
        <v>1.6582310187148199</v>
      </c>
      <c r="G367" s="306">
        <f t="shared" ca="1" si="156"/>
        <v>8.8455914911714721</v>
      </c>
      <c r="H367" s="307">
        <f t="shared" ca="1" si="157"/>
        <v>-98.79688885755634</v>
      </c>
      <c r="I367" s="304">
        <f t="shared" ca="1" si="158"/>
        <v>99.192085050980879</v>
      </c>
      <c r="J367" s="306">
        <f t="shared" ca="1" si="159"/>
        <v>685.79740169496654</v>
      </c>
      <c r="K367" s="307">
        <f t="shared" ca="1" si="160"/>
        <v>149.48374296127565</v>
      </c>
      <c r="L367" s="304">
        <f t="shared" ca="1" si="145"/>
        <v>701.89989712300144</v>
      </c>
      <c r="M367" s="306">
        <f t="shared" ca="1" si="161"/>
        <v>-1.4815013227712517</v>
      </c>
      <c r="N367" s="304">
        <f t="shared" ca="1" si="162"/>
        <v>-84.883773137841445</v>
      </c>
      <c r="P367" s="310">
        <f t="shared" ca="1" si="163"/>
        <v>23</v>
      </c>
      <c r="Q367" s="304">
        <f t="shared" ca="1" si="164"/>
        <v>0</v>
      </c>
      <c r="R367" s="306">
        <f t="shared" ca="1" si="165"/>
        <v>0</v>
      </c>
      <c r="S367" s="307">
        <f t="shared" ca="1" si="166"/>
        <v>2.8949999999999996</v>
      </c>
      <c r="T367" s="304">
        <f t="shared" ca="1" si="146"/>
        <v>28.399949999999997</v>
      </c>
      <c r="U367" s="311">
        <f t="shared" ca="1" si="147"/>
        <v>0</v>
      </c>
      <c r="V367" s="306">
        <f t="shared" ca="1" si="148"/>
        <v>1.2068240916280024</v>
      </c>
      <c r="W367" s="304">
        <f t="shared" ca="1" si="149"/>
        <v>24.314809957527896</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1.4032522926344431</v>
      </c>
      <c r="AH367" s="304">
        <f t="shared" ca="1" si="173"/>
        <v>-8.3668800956884422</v>
      </c>
    </row>
    <row r="368" spans="1:34" x14ac:dyDescent="0.2">
      <c r="A368" s="347">
        <f t="shared" ca="1" si="151"/>
        <v>0.1</v>
      </c>
      <c r="B368" s="304">
        <f t="shared" ca="1" si="152"/>
        <v>30.600000000000144</v>
      </c>
      <c r="D368" s="306">
        <f t="shared" ca="1" si="153"/>
        <v>-0.74898336295832213</v>
      </c>
      <c r="E368" s="307">
        <f t="shared" ca="1" si="154"/>
        <v>-1.4445643883502086</v>
      </c>
      <c r="F368" s="304">
        <f t="shared" ca="1" si="155"/>
        <v>1.6271884801945871</v>
      </c>
      <c r="G368" s="306">
        <f t="shared" ca="1" si="156"/>
        <v>8.7706931548756391</v>
      </c>
      <c r="H368" s="307">
        <f t="shared" ca="1" si="157"/>
        <v>-98.941345296391361</v>
      </c>
      <c r="I368" s="304">
        <f t="shared" ca="1" si="158"/>
        <v>99.329325314716229</v>
      </c>
      <c r="J368" s="306">
        <f t="shared" ca="1" si="159"/>
        <v>686.67821592726887</v>
      </c>
      <c r="K368" s="307">
        <f t="shared" ca="1" si="160"/>
        <v>139.59683125357827</v>
      </c>
      <c r="L368" s="304">
        <f t="shared" ca="1" si="145"/>
        <v>700.72408801545907</v>
      </c>
      <c r="M368" s="306">
        <f t="shared" ca="1" si="161"/>
        <v>-1.4823820500286129</v>
      </c>
      <c r="N368" s="304">
        <f t="shared" ca="1" si="162"/>
        <v>-84.93423509259037</v>
      </c>
      <c r="P368" s="310">
        <f t="shared" ca="1" si="163"/>
        <v>23</v>
      </c>
      <c r="Q368" s="304">
        <f t="shared" ca="1" si="164"/>
        <v>0</v>
      </c>
      <c r="R368" s="306">
        <f t="shared" ca="1" si="165"/>
        <v>0</v>
      </c>
      <c r="S368" s="307">
        <f t="shared" ca="1" si="166"/>
        <v>2.8949999999999996</v>
      </c>
      <c r="T368" s="304">
        <f t="shared" ca="1" si="146"/>
        <v>28.399949999999997</v>
      </c>
      <c r="U368" s="311">
        <f t="shared" ca="1" si="147"/>
        <v>0</v>
      </c>
      <c r="V368" s="306">
        <f t="shared" ca="1" si="148"/>
        <v>1.2080179203964743</v>
      </c>
      <c r="W368" s="304">
        <f t="shared" ca="1" si="149"/>
        <v>24.406259099129553</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1.3720173982738615</v>
      </c>
      <c r="AH368" s="304">
        <f t="shared" ca="1" si="173"/>
        <v>-8.3988980855018642</v>
      </c>
    </row>
    <row r="369" spans="1:34" x14ac:dyDescent="0.2">
      <c r="A369" s="347">
        <f t="shared" ca="1" si="151"/>
        <v>0.1</v>
      </c>
      <c r="B369" s="304">
        <f t="shared" ca="1" si="152"/>
        <v>30.700000000000145</v>
      </c>
      <c r="D369" s="306">
        <f t="shared" ca="1" si="153"/>
        <v>-0.74440465661687027</v>
      </c>
      <c r="E369" s="307">
        <f t="shared" ca="1" si="154"/>
        <v>-1.4124427180390118</v>
      </c>
      <c r="F369" s="304">
        <f t="shared" ca="1" si="155"/>
        <v>1.5966003646919011</v>
      </c>
      <c r="G369" s="306">
        <f t="shared" ca="1" si="156"/>
        <v>8.6962526892139529</v>
      </c>
      <c r="H369" s="307">
        <f t="shared" ca="1" si="157"/>
        <v>-99.08258956819526</v>
      </c>
      <c r="I369" s="304">
        <f t="shared" ca="1" si="158"/>
        <v>99.463482577145356</v>
      </c>
      <c r="J369" s="306">
        <f t="shared" ca="1" si="159"/>
        <v>687.55156321947334</v>
      </c>
      <c r="K369" s="307">
        <f t="shared" ca="1" si="160"/>
        <v>129.69563451034895</v>
      </c>
      <c r="L369" s="304">
        <f t="shared" ca="1" si="145"/>
        <v>699.6771467588344</v>
      </c>
      <c r="M369" s="306">
        <f t="shared" ca="1" si="161"/>
        <v>-1.4832529370785945</v>
      </c>
      <c r="N369" s="304">
        <f t="shared" ca="1" si="162"/>
        <v>-84.984133244986921</v>
      </c>
      <c r="P369" s="310">
        <f t="shared" ca="1" si="163"/>
        <v>23</v>
      </c>
      <c r="Q369" s="304">
        <f t="shared" ca="1" si="164"/>
        <v>0</v>
      </c>
      <c r="R369" s="306">
        <f t="shared" ca="1" si="165"/>
        <v>0</v>
      </c>
      <c r="S369" s="307">
        <f t="shared" ca="1" si="166"/>
        <v>2.8949999999999996</v>
      </c>
      <c r="T369" s="304">
        <f t="shared" ca="1" si="146"/>
        <v>28.399949999999997</v>
      </c>
      <c r="U369" s="311">
        <f t="shared" ca="1" si="147"/>
        <v>0</v>
      </c>
      <c r="V369" s="306">
        <f t="shared" ca="1" si="148"/>
        <v>1.2092146493260634</v>
      </c>
      <c r="W369" s="304">
        <f t="shared" ca="1" si="149"/>
        <v>24.496474856681935</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1.3411954367809127</v>
      </c>
      <c r="AH369" s="304">
        <f t="shared" ca="1" si="173"/>
        <v>-8.4304867354506232</v>
      </c>
    </row>
    <row r="370" spans="1:34" x14ac:dyDescent="0.2">
      <c r="A370" s="347">
        <f t="shared" ca="1" si="151"/>
        <v>0.1</v>
      </c>
      <c r="B370" s="304">
        <f t="shared" ca="1" si="152"/>
        <v>30.800000000000146</v>
      </c>
      <c r="D370" s="306">
        <f t="shared" ca="1" si="153"/>
        <v>-0.73981564865578198</v>
      </c>
      <c r="E370" s="307">
        <f t="shared" ca="1" si="154"/>
        <v>-1.3807543361973345</v>
      </c>
      <c r="F370" s="304">
        <f t="shared" ca="1" si="155"/>
        <v>1.5664640854241494</v>
      </c>
      <c r="G370" s="306">
        <f t="shared" ca="1" si="156"/>
        <v>8.6222711243483747</v>
      </c>
      <c r="H370" s="307">
        <f t="shared" ca="1" si="157"/>
        <v>-99.220665001814993</v>
      </c>
      <c r="I370" s="304">
        <f t="shared" ca="1" si="158"/>
        <v>99.594597859242171</v>
      </c>
      <c r="J370" s="306">
        <f t="shared" ca="1" si="159"/>
        <v>688.41748941015146</v>
      </c>
      <c r="K370" s="307">
        <f t="shared" ca="1" si="160"/>
        <v>119.78047178184843</v>
      </c>
      <c r="L370" s="304">
        <f t="shared" ca="1" si="145"/>
        <v>698.76033169181699</v>
      </c>
      <c r="M370" s="306">
        <f t="shared" ca="1" si="161"/>
        <v>-1.4841141326105947</v>
      </c>
      <c r="N370" s="304">
        <f t="shared" ca="1" si="162"/>
        <v>-85.033476114306055</v>
      </c>
      <c r="P370" s="310">
        <f t="shared" ca="1" si="163"/>
        <v>23</v>
      </c>
      <c r="Q370" s="304">
        <f t="shared" ca="1" si="164"/>
        <v>0</v>
      </c>
      <c r="R370" s="306">
        <f t="shared" ca="1" si="165"/>
        <v>0</v>
      </c>
      <c r="S370" s="307">
        <f t="shared" ca="1" si="166"/>
        <v>2.8949999999999996</v>
      </c>
      <c r="T370" s="304">
        <f t="shared" ca="1" si="146"/>
        <v>28.399949999999997</v>
      </c>
      <c r="U370" s="311">
        <f t="shared" ca="1" si="147"/>
        <v>0</v>
      </c>
      <c r="V370" s="306">
        <f t="shared" ca="1" si="148"/>
        <v>1.210414246627735</v>
      </c>
      <c r="W370" s="304">
        <f t="shared" ca="1" si="149"/>
        <v>24.585466929247321</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1.3107834954670921</v>
      </c>
      <c r="AH370" s="304">
        <f t="shared" ca="1" si="173"/>
        <v>-8.4616493460041244</v>
      </c>
    </row>
    <row r="371" spans="1:34" x14ac:dyDescent="0.2">
      <c r="A371" s="347">
        <f t="shared" ca="1" si="151"/>
        <v>0.1</v>
      </c>
      <c r="B371" s="304">
        <f t="shared" ca="1" si="152"/>
        <v>30.900000000000148</v>
      </c>
      <c r="D371" s="306">
        <f t="shared" ca="1" si="153"/>
        <v>-0.73521741471246238</v>
      </c>
      <c r="E371" s="307">
        <f t="shared" ca="1" si="154"/>
        <v>-1.3494958292733141</v>
      </c>
      <c r="F371" s="304">
        <f t="shared" ca="1" si="155"/>
        <v>1.5367770300608175</v>
      </c>
      <c r="G371" s="306">
        <f t="shared" ca="1" si="156"/>
        <v>8.5487493828771282</v>
      </c>
      <c r="H371" s="307">
        <f t="shared" ca="1" si="157"/>
        <v>-99.355614584742327</v>
      </c>
      <c r="I371" s="304">
        <f t="shared" ca="1" si="158"/>
        <v>99.722711884119477</v>
      </c>
      <c r="J371" s="306">
        <f t="shared" ca="1" si="159"/>
        <v>689.27604043551275</v>
      </c>
      <c r="K371" s="307">
        <f t="shared" ca="1" si="160"/>
        <v>109.85165780252056</v>
      </c>
      <c r="L371" s="304">
        <f t="shared" ca="1" si="145"/>
        <v>697.97481805608197</v>
      </c>
      <c r="M371" s="306">
        <f t="shared" ca="1" si="161"/>
        <v>-1.4849657820643203</v>
      </c>
      <c r="N371" s="304">
        <f t="shared" ca="1" si="162"/>
        <v>-85.082272033629152</v>
      </c>
      <c r="P371" s="310">
        <f t="shared" ca="1" si="163"/>
        <v>23</v>
      </c>
      <c r="Q371" s="304">
        <f t="shared" ca="1" si="164"/>
        <v>0</v>
      </c>
      <c r="R371" s="306">
        <f t="shared" ca="1" si="165"/>
        <v>0</v>
      </c>
      <c r="S371" s="307">
        <f t="shared" ca="1" si="166"/>
        <v>2.8949999999999996</v>
      </c>
      <c r="T371" s="304">
        <f t="shared" ca="1" si="146"/>
        <v>28.399949999999997</v>
      </c>
      <c r="U371" s="311">
        <f t="shared" ca="1" si="147"/>
        <v>0</v>
      </c>
      <c r="V371" s="306">
        <f t="shared" ca="1" si="148"/>
        <v>1.2116166809086457</v>
      </c>
      <c r="W371" s="304">
        <f t="shared" ca="1" si="149"/>
        <v>24.673245151196578</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1.2807786009936031</v>
      </c>
      <c r="AH371" s="304">
        <f t="shared" ca="1" si="173"/>
        <v>-8.4923892674429453</v>
      </c>
    </row>
    <row r="372" spans="1:34" x14ac:dyDescent="0.2">
      <c r="A372" s="347">
        <f t="shared" ca="1" si="151"/>
        <v>0.1</v>
      </c>
      <c r="B372" s="304">
        <f t="shared" ca="1" si="152"/>
        <v>31.000000000000149</v>
      </c>
      <c r="D372" s="306">
        <f t="shared" ca="1" si="153"/>
        <v>-0.73061100720222172</v>
      </c>
      <c r="E372" s="307">
        <f t="shared" ca="1" si="154"/>
        <v>-1.3186637364349103</v>
      </c>
      <c r="F372" s="304">
        <f t="shared" ca="1" si="155"/>
        <v>1.5075365646091385</v>
      </c>
      <c r="G372" s="306">
        <f t="shared" ca="1" si="156"/>
        <v>8.4756882821569057</v>
      </c>
      <c r="H372" s="307">
        <f t="shared" ca="1" si="157"/>
        <v>-99.487480958385817</v>
      </c>
      <c r="I372" s="304">
        <f t="shared" ca="1" si="158"/>
        <v>99.847865071324748</v>
      </c>
      <c r="J372" s="306">
        <f t="shared" ca="1" si="159"/>
        <v>690.12726231876445</v>
      </c>
      <c r="K372" s="307">
        <f t="shared" ca="1" si="160"/>
        <v>99.90950302536416</v>
      </c>
      <c r="L372" s="304">
        <f t="shared" ca="1" si="145"/>
        <v>697.32169548234197</v>
      </c>
      <c r="M372" s="306">
        <f t="shared" ca="1" si="161"/>
        <v>-1.4858080277218462</v>
      </c>
      <c r="N372" s="304">
        <f t="shared" ca="1" si="162"/>
        <v>-85.130529155118609</v>
      </c>
      <c r="P372" s="310">
        <f t="shared" ca="1" si="163"/>
        <v>23</v>
      </c>
      <c r="Q372" s="304">
        <f t="shared" ca="1" si="164"/>
        <v>0</v>
      </c>
      <c r="R372" s="306">
        <f t="shared" ca="1" si="165"/>
        <v>0</v>
      </c>
      <c r="S372" s="307">
        <f t="shared" ca="1" si="166"/>
        <v>2.8949999999999996</v>
      </c>
      <c r="T372" s="304">
        <f t="shared" ca="1" si="146"/>
        <v>28.399949999999997</v>
      </c>
      <c r="U372" s="311">
        <f t="shared" ca="1" si="147"/>
        <v>0</v>
      </c>
      <c r="V372" s="306">
        <f t="shared" ca="1" si="148"/>
        <v>1.2128219211695805</v>
      </c>
      <c r="W372" s="304">
        <f t="shared" ca="1" si="149"/>
        <v>24.759819483537665</v>
      </c>
      <c r="Y372" s="314" t="str">
        <f t="shared" ca="1" si="167"/>
        <v/>
      </c>
      <c r="Z372" s="315" t="str">
        <f t="shared" ca="1" si="168"/>
        <v/>
      </c>
      <c r="AA372" s="316" t="str">
        <f t="shared" ca="1" si="169"/>
        <v/>
      </c>
      <c r="AC372" s="310">
        <f t="shared" ca="1" si="170"/>
        <v>31.000000000000149</v>
      </c>
      <c r="AD372" s="323">
        <f t="shared" ca="1" si="171"/>
        <v>690.12726231876445</v>
      </c>
      <c r="AE372" s="324" t="e">
        <f t="shared" ca="1" si="150"/>
        <v>#N/A</v>
      </c>
      <c r="AG372" s="306">
        <f t="shared" ca="1" si="172"/>
        <v>1.251177722805485</v>
      </c>
      <c r="AH372" s="304">
        <f t="shared" ca="1" si="173"/>
        <v>-8.5227098967863846</v>
      </c>
    </row>
    <row r="373" spans="1:34" x14ac:dyDescent="0.2">
      <c r="A373" s="347">
        <f t="shared" ca="1" si="151"/>
        <v>0.1</v>
      </c>
      <c r="B373" s="304">
        <f t="shared" ca="1" si="152"/>
        <v>31.100000000000151</v>
      </c>
      <c r="D373" s="306">
        <f t="shared" ca="1" si="153"/>
        <v>-0.72599745552095296</v>
      </c>
      <c r="E373" s="307">
        <f t="shared" ca="1" si="154"/>
        <v>-1.2882545526088283</v>
      </c>
      <c r="F373" s="304">
        <f t="shared" ca="1" si="155"/>
        <v>1.4787400372412558</v>
      </c>
      <c r="G373" s="306">
        <f t="shared" ca="1" si="156"/>
        <v>8.4030885366048107</v>
      </c>
      <c r="H373" s="307">
        <f t="shared" ca="1" si="157"/>
        <v>-99.616306413646697</v>
      </c>
      <c r="I373" s="304">
        <f t="shared" ca="1" si="158"/>
        <v>99.970097531469719</v>
      </c>
      <c r="J373" s="306">
        <f t="shared" ca="1" si="159"/>
        <v>690.97120115970256</v>
      </c>
      <c r="K373" s="307">
        <f t="shared" ca="1" si="160"/>
        <v>89.954313656762537</v>
      </c>
      <c r="L373" s="304">
        <f t="shared" ca="1" si="145"/>
        <v>696.80196568145629</v>
      </c>
      <c r="M373" s="306">
        <f t="shared" ca="1" si="161"/>
        <v>-1.486641008796606</v>
      </c>
      <c r="N373" s="304">
        <f t="shared" ca="1" si="162"/>
        <v>-85.178255455116613</v>
      </c>
      <c r="P373" s="310">
        <f t="shared" ca="1" si="163"/>
        <v>23</v>
      </c>
      <c r="Q373" s="304">
        <f t="shared" ca="1" si="164"/>
        <v>0</v>
      </c>
      <c r="R373" s="306">
        <f t="shared" ca="1" si="165"/>
        <v>0</v>
      </c>
      <c r="S373" s="307">
        <f t="shared" ca="1" si="166"/>
        <v>2.8949999999999996</v>
      </c>
      <c r="T373" s="304">
        <f t="shared" ca="1" si="146"/>
        <v>28.399949999999997</v>
      </c>
      <c r="U373" s="311">
        <f t="shared" ca="1" si="147"/>
        <v>0</v>
      </c>
      <c r="V373" s="306">
        <f t="shared" ca="1" si="148"/>
        <v>1.2140299368023326</v>
      </c>
      <c r="W373" s="304">
        <f t="shared" ca="1" si="149"/>
        <v>24.845200005465809</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1.2219777764745654</v>
      </c>
      <c r="AH373" s="304">
        <f t="shared" ca="1" si="173"/>
        <v>-8.5526146747971215</v>
      </c>
    </row>
    <row r="374" spans="1:34" x14ac:dyDescent="0.2">
      <c r="A374" s="347">
        <f t="shared" ca="1" si="151"/>
        <v>0.1</v>
      </c>
      <c r="B374" s="304">
        <f t="shared" ca="1" si="152"/>
        <v>31.200000000000152</v>
      </c>
      <c r="D374" s="306">
        <f t="shared" ca="1" si="153"/>
        <v>-0.72137776625550976</v>
      </c>
      <c r="E374" s="307">
        <f t="shared" ca="1" si="154"/>
        <v>-1.2582647314417539</v>
      </c>
      <c r="F374" s="304">
        <f t="shared" ca="1" si="155"/>
        <v>1.450384782062325</v>
      </c>
      <c r="G374" s="306">
        <f t="shared" ca="1" si="156"/>
        <v>8.3309507599792596</v>
      </c>
      <c r="H374" s="307">
        <f t="shared" ca="1" si="157"/>
        <v>-99.74213288679087</v>
      </c>
      <c r="I374" s="304">
        <f t="shared" ca="1" si="158"/>
        <v>100.0894490611845</v>
      </c>
      <c r="J374" s="306">
        <f t="shared" ca="1" si="159"/>
        <v>691.80790312453178</v>
      </c>
      <c r="K374" s="307">
        <f t="shared" ca="1" si="160"/>
        <v>79.986391691740664</v>
      </c>
      <c r="L374" s="304">
        <f t="shared" ca="1" si="145"/>
        <v>696.41654035600425</v>
      </c>
      <c r="M374" s="306">
        <f t="shared" ca="1" si="161"/>
        <v>-1.4874648615194332</v>
      </c>
      <c r="N374" s="304">
        <f t="shared" ca="1" si="162"/>
        <v>-85.22545873907498</v>
      </c>
      <c r="P374" s="310">
        <f t="shared" ca="1" si="163"/>
        <v>23</v>
      </c>
      <c r="Q374" s="304">
        <f t="shared" ca="1" si="164"/>
        <v>0</v>
      </c>
      <c r="R374" s="306">
        <f t="shared" ca="1" si="165"/>
        <v>0</v>
      </c>
      <c r="S374" s="307">
        <f t="shared" ca="1" si="166"/>
        <v>2.8949999999999996</v>
      </c>
      <c r="T374" s="304">
        <f t="shared" ca="1" si="146"/>
        <v>28.399949999999997</v>
      </c>
      <c r="U374" s="311">
        <f t="shared" ca="1" si="147"/>
        <v>0</v>
      </c>
      <c r="V374" s="306">
        <f t="shared" ca="1" si="148"/>
        <v>1.2152406975870338</v>
      </c>
      <c r="W374" s="304">
        <f t="shared" ca="1" si="149"/>
        <v>24.929396906133732</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1.1931756269523923</v>
      </c>
      <c r="AH374" s="304">
        <f t="shared" ca="1" si="173"/>
        <v>-8.5821070830624571</v>
      </c>
    </row>
    <row r="375" spans="1:34" x14ac:dyDescent="0.2">
      <c r="A375" s="347">
        <f t="shared" ca="1" si="151"/>
        <v>0.1</v>
      </c>
      <c r="B375" s="304">
        <f t="shared" ca="1" si="152"/>
        <v>31.300000000000153</v>
      </c>
      <c r="D375" s="306">
        <f t="shared" ca="1" si="153"/>
        <v>-0.7167529234012836</v>
      </c>
      <c r="E375" s="307">
        <f t="shared" ca="1" si="154"/>
        <v>-1.2286906881844804</v>
      </c>
      <c r="F375" s="304">
        <f t="shared" ca="1" si="155"/>
        <v>1.4224681228187641</v>
      </c>
      <c r="G375" s="306">
        <f t="shared" ca="1" si="156"/>
        <v>8.2592754676391316</v>
      </c>
      <c r="H375" s="307">
        <f t="shared" ca="1" si="157"/>
        <v>-99.865001955609316</v>
      </c>
      <c r="I375" s="304">
        <f t="shared" ca="1" si="158"/>
        <v>100.20595913838756</v>
      </c>
      <c r="J375" s="306">
        <f t="shared" ca="1" si="159"/>
        <v>692.63741443591266</v>
      </c>
      <c r="K375" s="307">
        <f t="shared" ca="1" si="160"/>
        <v>70.006034949620656</v>
      </c>
      <c r="L375" s="304">
        <f t="shared" ca="1" si="145"/>
        <v>696.16623934648953</v>
      </c>
      <c r="M375" s="306">
        <f t="shared" ca="1" si="161"/>
        <v>-1.4882797192217627</v>
      </c>
      <c r="N375" s="304">
        <f t="shared" ca="1" si="162"/>
        <v>-85.272146646322184</v>
      </c>
      <c r="P375" s="310">
        <f t="shared" ca="1" si="163"/>
        <v>23</v>
      </c>
      <c r="Q375" s="304">
        <f t="shared" ca="1" si="164"/>
        <v>0</v>
      </c>
      <c r="R375" s="306">
        <f t="shared" ca="1" si="165"/>
        <v>0</v>
      </c>
      <c r="S375" s="307">
        <f t="shared" ca="1" si="166"/>
        <v>2.8949999999999996</v>
      </c>
      <c r="T375" s="304">
        <f t="shared" ca="1" si="146"/>
        <v>28.399949999999997</v>
      </c>
      <c r="U375" s="311">
        <f t="shared" ca="1" si="147"/>
        <v>0</v>
      </c>
      <c r="V375" s="306">
        <f t="shared" ca="1" si="148"/>
        <v>1.2164541736894401</v>
      </c>
      <c r="W375" s="304">
        <f t="shared" ca="1" si="149"/>
        <v>25.012420476639992</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1.1647680917342829</v>
      </c>
      <c r="AH375" s="304">
        <f t="shared" ca="1" si="173"/>
        <v>-8.6111906411515502</v>
      </c>
    </row>
    <row r="376" spans="1:34" x14ac:dyDescent="0.2">
      <c r="A376" s="347">
        <f t="shared" ca="1" si="151"/>
        <v>0.1</v>
      </c>
      <c r="B376" s="304">
        <f t="shared" ca="1" si="152"/>
        <v>31.400000000000155</v>
      </c>
      <c r="D376" s="306">
        <f t="shared" ca="1" si="153"/>
        <v>-0.71212388858651587</v>
      </c>
      <c r="E376" s="307">
        <f t="shared" ca="1" si="154"/>
        <v>-1.1995288024995823</v>
      </c>
      <c r="F376" s="304">
        <f t="shared" ca="1" si="155"/>
        <v>1.3949873765456311</v>
      </c>
      <c r="G376" s="306">
        <f t="shared" ca="1" si="156"/>
        <v>8.1880630787804805</v>
      </c>
      <c r="H376" s="307">
        <f t="shared" ca="1" si="157"/>
        <v>-99.98495483585927</v>
      </c>
      <c r="I376" s="304">
        <f t="shared" ca="1" si="158"/>
        <v>100.31966691786266</v>
      </c>
      <c r="J376" s="306">
        <f t="shared" ca="1" si="159"/>
        <v>693.45978136323367</v>
      </c>
      <c r="K376" s="307">
        <f t="shared" ca="1" si="160"/>
        <v>60.013537110047224</v>
      </c>
      <c r="L376" s="304">
        <f t="shared" ca="1" si="145"/>
        <v>696.05178902492798</v>
      </c>
      <c r="M376" s="306">
        <f t="shared" ca="1" si="161"/>
        <v>-1.4890857124160979</v>
      </c>
      <c r="N376" s="304">
        <f t="shared" ca="1" si="162"/>
        <v>-85.318326654673854</v>
      </c>
      <c r="P376" s="310">
        <f t="shared" ca="1" si="163"/>
        <v>23</v>
      </c>
      <c r="Q376" s="304">
        <f t="shared" ca="1" si="164"/>
        <v>0</v>
      </c>
      <c r="R376" s="306">
        <f t="shared" ca="1" si="165"/>
        <v>0</v>
      </c>
      <c r="S376" s="307">
        <f t="shared" ca="1" si="166"/>
        <v>2.8949999999999996</v>
      </c>
      <c r="T376" s="304">
        <f t="shared" ca="1" si="146"/>
        <v>28.399949999999997</v>
      </c>
      <c r="U376" s="311">
        <f t="shared" ca="1" si="147"/>
        <v>0</v>
      </c>
      <c r="V376" s="306">
        <f t="shared" ca="1" si="148"/>
        <v>1.2176703356581684</v>
      </c>
      <c r="W376" s="304">
        <f t="shared" ca="1" si="149"/>
        <v>25.094281102233445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1.1367519439357459</v>
      </c>
      <c r="AH376" s="304">
        <f t="shared" ca="1" si="173"/>
        <v>-8.6398689038480132</v>
      </c>
    </row>
    <row r="377" spans="1:34" x14ac:dyDescent="0.2">
      <c r="A377" s="347">
        <f t="shared" ca="1" si="151"/>
        <v>0.1</v>
      </c>
      <c r="B377" s="304">
        <f t="shared" ca="1" si="152"/>
        <v>31.500000000000156</v>
      </c>
      <c r="D377" s="306">
        <f t="shared" ca="1" si="153"/>
        <v>-0.70749160130289468</v>
      </c>
      <c r="E377" s="307">
        <f t="shared" ca="1" si="154"/>
        <v>-1.1707754211933352</v>
      </c>
      <c r="F377" s="304">
        <f t="shared" ca="1" si="155"/>
        <v>1.3679398571518286</v>
      </c>
      <c r="G377" s="306">
        <f t="shared" ca="1" si="156"/>
        <v>8.1173139186501917</v>
      </c>
      <c r="H377" s="307">
        <f t="shared" ca="1" si="157"/>
        <v>-100.1020323779786</v>
      </c>
      <c r="I377" s="304">
        <f t="shared" ca="1" si="158"/>
        <v>100.43061122713426</v>
      </c>
      <c r="J377" s="306">
        <f t="shared" ca="1" si="159"/>
        <v>694.27505021310526</v>
      </c>
      <c r="K377" s="307">
        <f t="shared" ca="1" si="160"/>
        <v>50.009187749355334</v>
      </c>
      <c r="L377" s="304">
        <f t="shared" ca="1" si="145"/>
        <v>696.07382094700279</v>
      </c>
      <c r="M377" s="306">
        <f t="shared" ca="1" si="161"/>
        <v>-1.4898829688738497</v>
      </c>
      <c r="N377" s="304">
        <f t="shared" ca="1" si="162"/>
        <v>-85.364006084892594</v>
      </c>
      <c r="P377" s="310">
        <f t="shared" ca="1" si="163"/>
        <v>23</v>
      </c>
      <c r="Q377" s="304">
        <f t="shared" ca="1" si="164"/>
        <v>0</v>
      </c>
      <c r="R377" s="306">
        <f t="shared" ca="1" si="165"/>
        <v>0</v>
      </c>
      <c r="S377" s="307">
        <f t="shared" ca="1" si="166"/>
        <v>2.8949999999999996</v>
      </c>
      <c r="T377" s="304">
        <f t="shared" ca="1" si="146"/>
        <v>28.399949999999997</v>
      </c>
      <c r="U377" s="311">
        <f t="shared" ca="1" si="147"/>
        <v>0</v>
      </c>
      <c r="V377" s="306">
        <f t="shared" ca="1" si="148"/>
        <v>1.2188891544218954</v>
      </c>
      <c r="W377" s="304">
        <f t="shared" ca="1" si="149"/>
        <v>25.174989254731646</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1.1091239152824812</v>
      </c>
      <c r="AH377" s="304">
        <f t="shared" ca="1" si="173"/>
        <v>-8.6681454584571505</v>
      </c>
    </row>
    <row r="378" spans="1:34" x14ac:dyDescent="0.2">
      <c r="A378" s="347">
        <f t="shared" ca="1" si="151"/>
        <v>0.1</v>
      </c>
      <c r="B378" s="304">
        <f t="shared" ca="1" si="152"/>
        <v>31.600000000000158</v>
      </c>
      <c r="D378" s="306">
        <f t="shared" ca="1" si="153"/>
        <v>-0.70285697914196132</v>
      </c>
      <c r="E378" s="307">
        <f t="shared" ca="1" si="154"/>
        <v>-1.1424268608726624</v>
      </c>
      <c r="F378" s="304">
        <f t="shared" ca="1" si="155"/>
        <v>1.3413228789415057</v>
      </c>
      <c r="G378" s="306">
        <f t="shared" ca="1" si="156"/>
        <v>8.0470282207359958</v>
      </c>
      <c r="H378" s="307">
        <f t="shared" ca="1" si="157"/>
        <v>-100.21627506406587</v>
      </c>
      <c r="I378" s="304">
        <f t="shared" ca="1" si="158"/>
        <v>100.53883056263302</v>
      </c>
      <c r="J378" s="306">
        <f t="shared" ca="1" si="159"/>
        <v>695.08326732007458</v>
      </c>
      <c r="K378" s="307">
        <f t="shared" ca="1" si="160"/>
        <v>39.993272377253106</v>
      </c>
      <c r="L378" s="304">
        <f t="shared" ca="1" si="145"/>
        <v>696.23287077226644</v>
      </c>
      <c r="M378" s="306">
        <f t="shared" ca="1" si="161"/>
        <v>-1.4906716137006419</v>
      </c>
      <c r="N378" s="304">
        <f t="shared" ca="1" si="162"/>
        <v>-85.409192105002603</v>
      </c>
      <c r="P378" s="310">
        <f t="shared" ca="1" si="163"/>
        <v>23</v>
      </c>
      <c r="Q378" s="304">
        <f t="shared" ca="1" si="164"/>
        <v>0</v>
      </c>
      <c r="R378" s="306">
        <f t="shared" ca="1" si="165"/>
        <v>0</v>
      </c>
      <c r="S378" s="307">
        <f t="shared" ca="1" si="166"/>
        <v>2.8949999999999996</v>
      </c>
      <c r="T378" s="304">
        <f t="shared" ca="1" si="146"/>
        <v>28.399949999999997</v>
      </c>
      <c r="U378" s="311">
        <f t="shared" ca="1" si="147"/>
        <v>0</v>
      </c>
      <c r="V378" s="306">
        <f t="shared" ca="1" si="148"/>
        <v>1.2201106012865119</v>
      </c>
      <c r="W378" s="304">
        <f t="shared" ca="1" si="149"/>
        <v>25.254555485151073</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1.0818806990152243</v>
      </c>
      <c r="AH378" s="304">
        <f t="shared" ca="1" si="173"/>
        <v>-8.6960239221870985</v>
      </c>
    </row>
    <row r="379" spans="1:34" x14ac:dyDescent="0.2">
      <c r="A379" s="347">
        <f t="shared" ca="1" si="151"/>
        <v>0.1</v>
      </c>
      <c r="B379" s="304">
        <f t="shared" ca="1" si="152"/>
        <v>31.700000000000159</v>
      </c>
      <c r="D379" s="306">
        <f t="shared" ca="1" si="153"/>
        <v>-0.69822091803692909</v>
      </c>
      <c r="E379" s="307">
        <f t="shared" ca="1" si="154"/>
        <v>-1.1144794105278208</v>
      </c>
      <c r="F379" s="304">
        <f t="shared" ca="1" si="155"/>
        <v>1.3151337600695874</v>
      </c>
      <c r="G379" s="306">
        <f t="shared" ca="1" si="156"/>
        <v>7.9772061289323029</v>
      </c>
      <c r="H379" s="307">
        <f t="shared" ca="1" si="157"/>
        <v>-100.32772300511866</v>
      </c>
      <c r="I379" s="304">
        <f t="shared" ca="1" si="158"/>
        <v>100.64436308614253</v>
      </c>
      <c r="J379" s="306">
        <f t="shared" ca="1" si="159"/>
        <v>695.88447903755798</v>
      </c>
      <c r="K379" s="307">
        <f t="shared" ca="1" si="160"/>
        <v>29.966072473793879</v>
      </c>
      <c r="L379" s="304">
        <f t="shared" ca="1" si="145"/>
        <v>696.52937746004523</v>
      </c>
      <c r="M379" s="306">
        <f t="shared" ca="1" si="161"/>
        <v>-1.4914517694091776</v>
      </c>
      <c r="N379" s="304">
        <f t="shared" ca="1" si="162"/>
        <v>-85.453891734464733</v>
      </c>
      <c r="P379" s="310">
        <f t="shared" ca="1" si="163"/>
        <v>23</v>
      </c>
      <c r="Q379" s="304">
        <f t="shared" ca="1" si="164"/>
        <v>0</v>
      </c>
      <c r="R379" s="306">
        <f t="shared" ca="1" si="165"/>
        <v>0</v>
      </c>
      <c r="S379" s="307">
        <f t="shared" ca="1" si="166"/>
        <v>2.8949999999999996</v>
      </c>
      <c r="T379" s="304">
        <f t="shared" ca="1" si="146"/>
        <v>28.399949999999997</v>
      </c>
      <c r="U379" s="311">
        <f t="shared" ca="1" si="147"/>
        <v>0</v>
      </c>
      <c r="V379" s="306">
        <f t="shared" ca="1" si="148"/>
        <v>1.2213346479322453</v>
      </c>
      <c r="W379" s="304">
        <f t="shared" ca="1" si="149"/>
        <v>25.332990416546458</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1.0550189527106504</v>
      </c>
      <c r="AH379" s="304">
        <f t="shared" ca="1" si="173"/>
        <v>-8.7235079396031345</v>
      </c>
    </row>
    <row r="380" spans="1:34" x14ac:dyDescent="0.2">
      <c r="A380" s="347">
        <f t="shared" ca="1" si="151"/>
        <v>0.1</v>
      </c>
      <c r="B380" s="304">
        <f t="shared" ca="1" si="152"/>
        <v>31.800000000000161</v>
      </c>
      <c r="D380" s="306">
        <f t="shared" ca="1" si="153"/>
        <v>-0.69358429250947029</v>
      </c>
      <c r="E380" s="307">
        <f t="shared" ca="1" si="154"/>
        <v>-1.0869293340417947</v>
      </c>
      <c r="F380" s="304">
        <f t="shared" ca="1" si="155"/>
        <v>1.2893698259290862</v>
      </c>
      <c r="G380" s="306">
        <f t="shared" ca="1" si="156"/>
        <v>7.9078476996813558</v>
      </c>
      <c r="H380" s="307">
        <f t="shared" ca="1" si="157"/>
        <v>-100.43641593852284</v>
      </c>
      <c r="I380" s="304">
        <f t="shared" ca="1" si="158"/>
        <v>100.74724662151975</v>
      </c>
      <c r="J380" s="306">
        <f t="shared" ca="1" si="159"/>
        <v>696.67873172898862</v>
      </c>
      <c r="K380" s="307">
        <f t="shared" ca="1" si="160"/>
        <v>19.927865526611804</v>
      </c>
      <c r="L380" s="304">
        <f t="shared" ca="1" si="145"/>
        <v>696.96368274678332</v>
      </c>
      <c r="M380" s="306">
        <f t="shared" ca="1" si="161"/>
        <v>-1.4922235559897574</v>
      </c>
      <c r="N380" s="304">
        <f t="shared" ca="1" si="162"/>
        <v>-85.498111848216794</v>
      </c>
      <c r="P380" s="310">
        <f t="shared" ca="1" si="163"/>
        <v>23</v>
      </c>
      <c r="Q380" s="304">
        <f t="shared" ca="1" si="164"/>
        <v>0</v>
      </c>
      <c r="R380" s="306">
        <f t="shared" ca="1" si="165"/>
        <v>0</v>
      </c>
      <c r="S380" s="307">
        <f t="shared" ca="1" si="166"/>
        <v>2.8949999999999996</v>
      </c>
      <c r="T380" s="304">
        <f t="shared" ca="1" si="146"/>
        <v>28.399949999999997</v>
      </c>
      <c r="U380" s="311">
        <f t="shared" ca="1" si="147"/>
        <v>0</v>
      </c>
      <c r="V380" s="306">
        <f t="shared" ca="1" si="148"/>
        <v>1.222561266410741</v>
      </c>
      <c r="W380" s="304">
        <f t="shared" ca="1" si="149"/>
        <v>25.410304737057068</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1.0285353010197387</v>
      </c>
      <c r="AH380" s="304">
        <f t="shared" ca="1" si="173"/>
        <v>-8.7506011801542183</v>
      </c>
    </row>
    <row r="381" spans="1:34" x14ac:dyDescent="0.2">
      <c r="A381" s="347">
        <f t="shared" ca="1" si="151"/>
        <v>0.1</v>
      </c>
      <c r="B381" s="304">
        <f t="shared" ca="1" si="152"/>
        <v>31.900000000000162</v>
      </c>
      <c r="D381" s="306">
        <f t="shared" ca="1" si="153"/>
        <v>-0.68894795592108071</v>
      </c>
      <c r="E381" s="307">
        <f t="shared" ca="1" si="154"/>
        <v>-1.059772872627148</v>
      </c>
      <c r="F381" s="304">
        <f t="shared" ca="1" si="155"/>
        <v>1.2640284124671537</v>
      </c>
      <c r="G381" s="306">
        <f t="shared" ca="1" si="156"/>
        <v>7.8389529040892478</v>
      </c>
      <c r="H381" s="307">
        <f t="shared" ca="1" si="157"/>
        <v>-100.54239322578556</v>
      </c>
      <c r="I381" s="304">
        <f t="shared" ca="1" si="158"/>
        <v>100.84751865168036</v>
      </c>
      <c r="J381" s="306">
        <f t="shared" ca="1" si="159"/>
        <v>697.46607175917711</v>
      </c>
      <c r="K381" s="307">
        <f t="shared" ca="1" si="160"/>
        <v>9.8789250683963825</v>
      </c>
      <c r="L381" s="304">
        <f t="shared" ca="1" si="145"/>
        <v>697.53603090857223</v>
      </c>
      <c r="M381" s="306">
        <f t="shared" ca="1" si="161"/>
        <v>-1.4929870909785357</v>
      </c>
      <c r="N381" s="304">
        <f t="shared" ca="1" si="162"/>
        <v>-85.541859180584353</v>
      </c>
      <c r="P381" s="310">
        <f t="shared" ca="1" si="163"/>
        <v>23</v>
      </c>
      <c r="Q381" s="304">
        <f t="shared" ca="1" si="164"/>
        <v>0</v>
      </c>
      <c r="R381" s="306">
        <f t="shared" ca="1" si="165"/>
        <v>0</v>
      </c>
      <c r="S381" s="307">
        <f t="shared" ca="1" si="166"/>
        <v>2.8949999999999996</v>
      </c>
      <c r="T381" s="304">
        <f t="shared" ca="1" si="146"/>
        <v>28.399949999999997</v>
      </c>
      <c r="U381" s="311">
        <f t="shared" ca="1" si="147"/>
        <v>0</v>
      </c>
      <c r="V381" s="306">
        <f t="shared" ca="1" si="148"/>
        <v>1.2237904291421153</v>
      </c>
      <c r="W381" s="304">
        <f t="shared" ca="1" si="149"/>
        <v>25.486509193157012</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1.0024263383247725</v>
      </c>
      <c r="AH381" s="304">
        <f t="shared" ca="1" si="173"/>
        <v>-8.7773073357710096</v>
      </c>
    </row>
    <row r="382" spans="1:34" x14ac:dyDescent="0.2">
      <c r="A382" s="347">
        <f t="shared" ca="1" si="151"/>
        <v>0.1</v>
      </c>
      <c r="B382" s="304">
        <f t="shared" ca="1" si="152"/>
        <v>32.000000000000163</v>
      </c>
      <c r="D382" s="306">
        <f t="shared" ca="1" si="153"/>
        <v>-0.68431274072862536</v>
      </c>
      <c r="E382" s="307">
        <f t="shared" ca="1" si="154"/>
        <v>-1.0330062471913504</v>
      </c>
      <c r="F382" s="304">
        <f t="shared" ca="1" si="155"/>
        <v>1.2391068694264753</v>
      </c>
      <c r="G382" s="306">
        <f t="shared" ca="1" si="156"/>
        <v>7.7705216300163853</v>
      </c>
      <c r="H382" s="307">
        <f t="shared" ca="1" si="157"/>
        <v>-100.6456938505047</v>
      </c>
      <c r="I382" s="304">
        <f t="shared" ca="1" si="158"/>
        <v>100.94521631584171</v>
      </c>
      <c r="J382" s="306">
        <f t="shared" ca="1" si="159"/>
        <v>698.24654548588239</v>
      </c>
      <c r="K382" s="307">
        <f t="shared" ca="1" si="160"/>
        <v>-0.18047928541813185</v>
      </c>
      <c r="L382" s="304">
        <f t="shared" ca="1" si="145"/>
        <v>698.2465688105749</v>
      </c>
      <c r="M382" s="306">
        <f t="shared" ca="1" si="161"/>
        <v>-1.4937424895235953</v>
      </c>
      <c r="N382" s="304">
        <f t="shared" ca="1" si="162"/>
        <v>-85.585140329066604</v>
      </c>
      <c r="P382" s="310">
        <f t="shared" ca="1" si="163"/>
        <v>23</v>
      </c>
      <c r="Q382" s="304">
        <f t="shared" ca="1" si="164"/>
        <v>0</v>
      </c>
      <c r="R382" s="306">
        <f t="shared" ca="1" si="165"/>
        <v>0</v>
      </c>
      <c r="S382" s="307">
        <f t="shared" ca="1" si="166"/>
        <v>2.8949999999999996</v>
      </c>
      <c r="T382" s="304">
        <f t="shared" ca="1" si="146"/>
        <v>28.399949999999997</v>
      </c>
      <c r="U382" s="311">
        <f t="shared" ca="1" si="147"/>
        <v>0</v>
      </c>
      <c r="V382" s="306">
        <f t="shared" ca="1" si="148"/>
        <v>1.2250221089119735</v>
      </c>
      <c r="W382" s="304">
        <f t="shared" ca="1" si="149"/>
        <v>25.561614583107186</v>
      </c>
      <c r="Y382" s="314" t="str">
        <f t="shared" ca="1" si="167"/>
        <v>Impact balistique</v>
      </c>
      <c r="Z382" s="315" t="str">
        <f t="shared" ca="1" si="168"/>
        <v/>
      </c>
      <c r="AA382" s="316" t="str">
        <f t="shared" ca="1" si="169"/>
        <v/>
      </c>
      <c r="AC382" s="310">
        <f t="shared" ca="1" si="170"/>
        <v>32.000000000000163</v>
      </c>
      <c r="AD382" s="323">
        <f t="shared" ca="1" si="171"/>
        <v>698.24654548588239</v>
      </c>
      <c r="AE382" s="324" t="e">
        <f t="shared" ca="1" si="150"/>
        <v>#N/A</v>
      </c>
      <c r="AG382" s="306">
        <f t="shared" ca="1" si="172"/>
        <v>0.97668863131641181</v>
      </c>
      <c r="AH382" s="304">
        <f t="shared" ca="1" si="173"/>
        <v>-8.8036301185343753</v>
      </c>
    </row>
    <row r="383" spans="1:34" x14ac:dyDescent="0.2">
      <c r="A383" s="347">
        <f t="shared" ca="1" si="151"/>
        <v>1E-4</v>
      </c>
      <c r="B383" s="304">
        <f t="shared" ca="1" si="152"/>
        <v>32.000100000000167</v>
      </c>
      <c r="D383" s="306">
        <f t="shared" ca="1" si="153"/>
        <v>-0.67967945874369584</v>
      </c>
      <c r="E383" s="307">
        <f t="shared" ca="1" si="154"/>
        <v>-1.0066256606314123</v>
      </c>
      <c r="F383" s="304">
        <f t="shared" ca="1" si="155"/>
        <v>1.2146025635078128</v>
      </c>
      <c r="G383" s="306">
        <f t="shared" ca="1" si="156"/>
        <v>7.7704536620705111</v>
      </c>
      <c r="H383" s="307">
        <f t="shared" ca="1" si="157"/>
        <v>-100.64579451307077</v>
      </c>
      <c r="I383" s="304">
        <f t="shared" ca="1" si="158"/>
        <v>100.9453114477421</v>
      </c>
      <c r="J383" s="306">
        <f t="shared" ca="1" si="159"/>
        <v>698.24654548588239</v>
      </c>
      <c r="K383" s="307">
        <f t="shared" ca="1" si="160"/>
        <v>-0.19054385983631061</v>
      </c>
      <c r="L383" s="304">
        <f t="shared" ca="1" si="145"/>
        <v>698.24657148455151</v>
      </c>
      <c r="M383" s="306">
        <f t="shared" ca="1" si="161"/>
        <v>-1.4937432376022892</v>
      </c>
      <c r="N383" s="304">
        <f t="shared" ca="1" si="162"/>
        <v>-85.585183190818498</v>
      </c>
      <c r="P383" s="310">
        <f t="shared" ca="1" si="163"/>
        <v>23</v>
      </c>
      <c r="Q383" s="304">
        <f t="shared" ca="1" si="164"/>
        <v>0</v>
      </c>
      <c r="R383" s="306">
        <f t="shared" ca="1" si="165"/>
        <v>0</v>
      </c>
      <c r="S383" s="307">
        <f t="shared" ca="1" si="166"/>
        <v>2.8949999999999996</v>
      </c>
      <c r="T383" s="304">
        <f t="shared" ca="1" si="146"/>
        <v>28.399949999999997</v>
      </c>
      <c r="U383" s="311">
        <f t="shared" ca="1" si="147"/>
        <v>0</v>
      </c>
      <c r="V383" s="306">
        <f t="shared" ca="1" si="148"/>
        <v>1.2250233418452123</v>
      </c>
      <c r="W383" s="304">
        <f t="shared" ca="1" si="149"/>
        <v>25.561688488971267</v>
      </c>
      <c r="Y383" s="314" t="str">
        <f t="shared" ca="1" si="167"/>
        <v/>
      </c>
      <c r="Z383" s="315" t="str">
        <f t="shared" ca="1" si="168"/>
        <v/>
      </c>
      <c r="AA383" s="316" t="str">
        <f t="shared" ca="1" si="169"/>
        <v/>
      </c>
      <c r="AC383" s="310">
        <f t="shared" ca="1" si="170"/>
        <v>32.000100000000167</v>
      </c>
      <c r="AD383" s="323">
        <f t="shared" ca="1" si="171"/>
        <v>698.24654548588239</v>
      </c>
      <c r="AE383" s="324" t="e">
        <f t="shared" ca="1" si="150"/>
        <v>#N/A</v>
      </c>
      <c r="AG383" s="306">
        <f t="shared" ca="1" si="172"/>
        <v>0.95131872149205421</v>
      </c>
      <c r="AH383" s="304">
        <f t="shared" ca="1" si="173"/>
        <v>-8.8295732584135376</v>
      </c>
    </row>
    <row r="384" spans="1:34" x14ac:dyDescent="0.2">
      <c r="A384" s="347">
        <f t="shared" ca="1" si="151"/>
        <v>1E-4</v>
      </c>
      <c r="B384" s="304">
        <f t="shared" ca="1" si="152"/>
        <v>32.00020000000017</v>
      </c>
      <c r="D384" s="306">
        <f t="shared" ca="1" si="153"/>
        <v>-0.67967483825341513</v>
      </c>
      <c r="E384" s="307">
        <f t="shared" ca="1" si="154"/>
        <v>-1.0065996991312929</v>
      </c>
      <c r="F384" s="304">
        <f t="shared" ca="1" si="155"/>
        <v>1.2145784618730959</v>
      </c>
      <c r="G384" s="306">
        <f t="shared" ca="1" si="156"/>
        <v>7.770385694586686</v>
      </c>
      <c r="H384" s="307">
        <f t="shared" ca="1" si="157"/>
        <v>-100.64589517304069</v>
      </c>
      <c r="I384" s="304">
        <f t="shared" ca="1" si="158"/>
        <v>100.9454065771461</v>
      </c>
      <c r="J384" s="306">
        <f t="shared" ca="1" si="159"/>
        <v>698.24654548588239</v>
      </c>
      <c r="K384" s="307">
        <f t="shared" ca="1" si="160"/>
        <v>-0.2006084443206162</v>
      </c>
      <c r="L384" s="304">
        <f t="shared" ca="1" si="145"/>
        <v>698.24657430360253</v>
      </c>
      <c r="M384" s="306">
        <f t="shared" ca="1" si="161"/>
        <v>-1.4937439856730297</v>
      </c>
      <c r="N384" s="304">
        <f t="shared" ca="1" si="162"/>
        <v>-85.585226052114706</v>
      </c>
      <c r="P384" s="310">
        <f t="shared" ca="1" si="163"/>
        <v>23</v>
      </c>
      <c r="Q384" s="304">
        <f t="shared" ca="1" si="164"/>
        <v>0</v>
      </c>
      <c r="R384" s="306">
        <f t="shared" ca="1" si="165"/>
        <v>0</v>
      </c>
      <c r="S384" s="307">
        <f t="shared" ca="1" si="166"/>
        <v>2.8949999999999996</v>
      </c>
      <c r="T384" s="304">
        <f t="shared" ca="1" si="146"/>
        <v>28.399949999999997</v>
      </c>
      <c r="U384" s="311">
        <f t="shared" ca="1" si="147"/>
        <v>0</v>
      </c>
      <c r="V384" s="306">
        <f t="shared" ca="1" si="148"/>
        <v>1.2250245747809247</v>
      </c>
      <c r="W384" s="304">
        <f t="shared" ca="1" si="149"/>
        <v>25.561762393765054</v>
      </c>
      <c r="Y384" s="314" t="str">
        <f t="shared" ca="1" si="167"/>
        <v/>
      </c>
      <c r="Z384" s="315" t="str">
        <f t="shared" ca="1" si="168"/>
        <v/>
      </c>
      <c r="AA384" s="316" t="str">
        <f t="shared" ca="1" si="169"/>
        <v/>
      </c>
      <c r="AC384" s="310">
        <f t="shared" ca="1" si="170"/>
        <v>32.00020000000017</v>
      </c>
      <c r="AD384" s="323">
        <f t="shared" ca="1" si="171"/>
        <v>698.24654548588239</v>
      </c>
      <c r="AE384" s="324" t="e">
        <f t="shared" ca="1" si="150"/>
        <v>#N/A</v>
      </c>
      <c r="AG384" s="306">
        <f t="shared" ca="1" si="172"/>
        <v>0.95129375760533463</v>
      </c>
      <c r="AH384" s="304">
        <f t="shared" ca="1" si="173"/>
        <v>-8.8295987872094202</v>
      </c>
    </row>
    <row r="385" spans="1:34" x14ac:dyDescent="0.2">
      <c r="A385" s="347">
        <f t="shared" ca="1" si="151"/>
        <v>1E-4</v>
      </c>
      <c r="B385" s="304">
        <f t="shared" ca="1" si="152"/>
        <v>32.000300000000173</v>
      </c>
      <c r="D385" s="306">
        <f t="shared" ca="1" si="153"/>
        <v>-0.67967021776623127</v>
      </c>
      <c r="E385" s="307">
        <f t="shared" ca="1" si="154"/>
        <v>-1.0065737380071713</v>
      </c>
      <c r="F385" s="304">
        <f t="shared" ca="1" si="155"/>
        <v>1.2145543606459637</v>
      </c>
      <c r="G385" s="306">
        <f t="shared" ca="1" si="156"/>
        <v>7.7703177275649091</v>
      </c>
      <c r="H385" s="307">
        <f t="shared" ca="1" si="157"/>
        <v>-100.64599583041449</v>
      </c>
      <c r="I385" s="304">
        <f t="shared" ca="1" si="158"/>
        <v>100.94550170405377</v>
      </c>
      <c r="J385" s="306">
        <f t="shared" ca="1" si="159"/>
        <v>698.24654548588239</v>
      </c>
      <c r="K385" s="307">
        <f t="shared" ca="1" si="160"/>
        <v>-0.21067303887078895</v>
      </c>
      <c r="L385" s="304">
        <f t="shared" ca="1" si="145"/>
        <v>698.2465772677283</v>
      </c>
      <c r="M385" s="306">
        <f t="shared" ca="1" si="161"/>
        <v>-1.4937447337358172</v>
      </c>
      <c r="N385" s="304">
        <f t="shared" ca="1" si="162"/>
        <v>-85.585268912955243</v>
      </c>
      <c r="P385" s="310">
        <f t="shared" ca="1" si="163"/>
        <v>23</v>
      </c>
      <c r="Q385" s="304">
        <f t="shared" ca="1" si="164"/>
        <v>0</v>
      </c>
      <c r="R385" s="306">
        <f t="shared" ca="1" si="165"/>
        <v>0</v>
      </c>
      <c r="S385" s="307">
        <f t="shared" ca="1" si="166"/>
        <v>2.8949999999999996</v>
      </c>
      <c r="T385" s="304">
        <f t="shared" ca="1" si="146"/>
        <v>28.399949999999997</v>
      </c>
      <c r="U385" s="311">
        <f t="shared" ca="1" si="147"/>
        <v>0</v>
      </c>
      <c r="V385" s="306">
        <f t="shared" ca="1" si="148"/>
        <v>1.2250258077191112</v>
      </c>
      <c r="W385" s="304">
        <f t="shared" ca="1" si="149"/>
        <v>25.561836297488583</v>
      </c>
      <c r="Y385" s="314" t="str">
        <f t="shared" ca="1" si="167"/>
        <v/>
      </c>
      <c r="Z385" s="315" t="str">
        <f t="shared" ca="1" si="168"/>
        <v/>
      </c>
      <c r="AA385" s="316" t="str">
        <f t="shared" ca="1" si="169"/>
        <v/>
      </c>
      <c r="AC385" s="310">
        <f t="shared" ca="1" si="170"/>
        <v>32.000300000000173</v>
      </c>
      <c r="AD385" s="323">
        <f t="shared" ca="1" si="171"/>
        <v>698.24654548588239</v>
      </c>
      <c r="AE385" s="324" t="e">
        <f t="shared" ca="1" si="150"/>
        <v>#N/A</v>
      </c>
      <c r="AG385" s="306">
        <f t="shared" ca="1" si="172"/>
        <v>0.95126879407684228</v>
      </c>
      <c r="AH385" s="304">
        <f t="shared" ca="1" si="173"/>
        <v>-8.8296243156355985</v>
      </c>
    </row>
    <row r="386" spans="1:34" x14ac:dyDescent="0.2">
      <c r="A386" s="347">
        <f t="shared" ca="1" si="151"/>
        <v>1E-4</v>
      </c>
      <c r="B386" s="304">
        <f t="shared" ca="1" si="152"/>
        <v>32.000400000000177</v>
      </c>
      <c r="D386" s="306">
        <f t="shared" ca="1" si="153"/>
        <v>-0.67966559728214271</v>
      </c>
      <c r="E386" s="307">
        <f t="shared" ca="1" si="154"/>
        <v>-1.0065477772590388</v>
      </c>
      <c r="F386" s="304">
        <f t="shared" ca="1" si="155"/>
        <v>1.2145302598264085</v>
      </c>
      <c r="G386" s="306">
        <f t="shared" ca="1" si="156"/>
        <v>7.7702497610051813</v>
      </c>
      <c r="H386" s="307">
        <f t="shared" ca="1" si="157"/>
        <v>-100.64609648519222</v>
      </c>
      <c r="I386" s="304">
        <f t="shared" ca="1" si="158"/>
        <v>100.9455968284651</v>
      </c>
      <c r="J386" s="306">
        <f t="shared" ca="1" si="159"/>
        <v>698.24654548588239</v>
      </c>
      <c r="K386" s="307">
        <f t="shared" ca="1" si="160"/>
        <v>-0.2207376434865693</v>
      </c>
      <c r="L386" s="304">
        <f t="shared" ca="1" si="145"/>
        <v>698.24658037692939</v>
      </c>
      <c r="M386" s="306">
        <f t="shared" ca="1" si="161"/>
        <v>-1.4937454817906513</v>
      </c>
      <c r="N386" s="304">
        <f t="shared" ca="1" si="162"/>
        <v>-85.585311773340081</v>
      </c>
      <c r="P386" s="310">
        <f t="shared" ca="1" si="163"/>
        <v>23</v>
      </c>
      <c r="Q386" s="304">
        <f t="shared" ca="1" si="164"/>
        <v>0</v>
      </c>
      <c r="R386" s="306">
        <f t="shared" ca="1" si="165"/>
        <v>0</v>
      </c>
      <c r="S386" s="307">
        <f t="shared" ca="1" si="166"/>
        <v>2.8949999999999996</v>
      </c>
      <c r="T386" s="304">
        <f t="shared" ca="1" si="146"/>
        <v>28.399949999999997</v>
      </c>
      <c r="U386" s="311">
        <f t="shared" ca="1" si="147"/>
        <v>0</v>
      </c>
      <c r="V386" s="306">
        <f t="shared" ca="1" si="148"/>
        <v>1.2250270406597716</v>
      </c>
      <c r="W386" s="304">
        <f t="shared" ca="1" si="149"/>
        <v>25.561910200141842</v>
      </c>
      <c r="Y386" s="314" t="str">
        <f t="shared" ca="1" si="167"/>
        <v/>
      </c>
      <c r="Z386" s="315" t="str">
        <f t="shared" ca="1" si="168"/>
        <v/>
      </c>
      <c r="AA386" s="316" t="str">
        <f t="shared" ca="1" si="169"/>
        <v/>
      </c>
      <c r="AC386" s="310">
        <f t="shared" ca="1" si="170"/>
        <v>32.000400000000177</v>
      </c>
      <c r="AD386" s="323">
        <f t="shared" ca="1" si="171"/>
        <v>698.24654548588239</v>
      </c>
      <c r="AE386" s="324" t="e">
        <f t="shared" ca="1" si="150"/>
        <v>#N/A</v>
      </c>
      <c r="AG386" s="306">
        <f t="shared" ca="1" si="172"/>
        <v>0.95124383090656117</v>
      </c>
      <c r="AH386" s="304">
        <f t="shared" ca="1" si="173"/>
        <v>-8.8296498436920849</v>
      </c>
    </row>
    <row r="387" spans="1:34" x14ac:dyDescent="0.2">
      <c r="A387" s="347">
        <f t="shared" ca="1" si="151"/>
        <v>1E-4</v>
      </c>
      <c r="B387" s="304">
        <f t="shared" ca="1" si="152"/>
        <v>32.00050000000018</v>
      </c>
      <c r="D387" s="306">
        <f t="shared" ca="1" si="153"/>
        <v>-0.67966097680115445</v>
      </c>
      <c r="E387" s="307">
        <f t="shared" ca="1" si="154"/>
        <v>-1.006521816886897</v>
      </c>
      <c r="F387" s="304">
        <f t="shared" ca="1" si="155"/>
        <v>1.2145061594144344</v>
      </c>
      <c r="G387" s="306">
        <f t="shared" ca="1" si="156"/>
        <v>7.7701817949075016</v>
      </c>
      <c r="H387" s="307">
        <f t="shared" ca="1" si="157"/>
        <v>-100.6461971373739</v>
      </c>
      <c r="I387" s="304">
        <f t="shared" ca="1" si="158"/>
        <v>100.94569195038014</v>
      </c>
      <c r="J387" s="306">
        <f t="shared" ca="1" si="159"/>
        <v>698.24654548588239</v>
      </c>
      <c r="K387" s="307">
        <f t="shared" ca="1" si="160"/>
        <v>-0.23080225816769762</v>
      </c>
      <c r="L387" s="304">
        <f t="shared" ca="1" si="145"/>
        <v>698.24658363120602</v>
      </c>
      <c r="M387" s="306">
        <f t="shared" ca="1" si="161"/>
        <v>-1.4937462298375326</v>
      </c>
      <c r="N387" s="304">
        <f t="shared" ca="1" si="162"/>
        <v>-85.585354633269262</v>
      </c>
      <c r="P387" s="310">
        <f t="shared" ca="1" si="163"/>
        <v>23</v>
      </c>
      <c r="Q387" s="304">
        <f t="shared" ca="1" si="164"/>
        <v>0</v>
      </c>
      <c r="R387" s="306">
        <f t="shared" ca="1" si="165"/>
        <v>0</v>
      </c>
      <c r="S387" s="307">
        <f t="shared" ca="1" si="166"/>
        <v>2.8949999999999996</v>
      </c>
      <c r="T387" s="304">
        <f t="shared" ca="1" si="146"/>
        <v>28.399949999999997</v>
      </c>
      <c r="U387" s="311">
        <f t="shared" ca="1" si="147"/>
        <v>0</v>
      </c>
      <c r="V387" s="306">
        <f t="shared" ca="1" si="148"/>
        <v>1.2250282736029061</v>
      </c>
      <c r="W387" s="304">
        <f t="shared" ca="1" si="149"/>
        <v>25.56198410172485</v>
      </c>
      <c r="Y387" s="314" t="str">
        <f t="shared" ca="1" si="167"/>
        <v/>
      </c>
      <c r="Z387" s="315" t="str">
        <f t="shared" ca="1" si="168"/>
        <v/>
      </c>
      <c r="AA387" s="316" t="str">
        <f t="shared" ca="1" si="169"/>
        <v/>
      </c>
      <c r="AC387" s="310">
        <f t="shared" ca="1" si="170"/>
        <v>32.00050000000018</v>
      </c>
      <c r="AD387" s="323">
        <f t="shared" ca="1" si="171"/>
        <v>698.24654548588239</v>
      </c>
      <c r="AE387" s="324" t="e">
        <f t="shared" ca="1" si="150"/>
        <v>#N/A</v>
      </c>
      <c r="AG387" s="306">
        <f t="shared" ca="1" si="172"/>
        <v>0.95121886809449663</v>
      </c>
      <c r="AH387" s="304">
        <f t="shared" ca="1" si="173"/>
        <v>-8.829675371378876</v>
      </c>
    </row>
    <row r="388" spans="1:34" x14ac:dyDescent="0.2">
      <c r="A388" s="347">
        <f t="shared" ca="1" si="151"/>
        <v>1E-4</v>
      </c>
      <c r="B388" s="304">
        <f t="shared" ca="1" si="152"/>
        <v>32.000600000000183</v>
      </c>
      <c r="D388" s="306">
        <f t="shared" ca="1" si="153"/>
        <v>-0.67965635632326249</v>
      </c>
      <c r="E388" s="307">
        <f t="shared" ca="1" si="154"/>
        <v>-1.0064958568907389</v>
      </c>
      <c r="F388" s="304">
        <f t="shared" ca="1" si="155"/>
        <v>1.2144820594100336</v>
      </c>
      <c r="G388" s="306">
        <f t="shared" ca="1" si="156"/>
        <v>7.7701138292718692</v>
      </c>
      <c r="H388" s="307">
        <f t="shared" ca="1" si="157"/>
        <v>-100.64629778695959</v>
      </c>
      <c r="I388" s="304">
        <f t="shared" ca="1" si="158"/>
        <v>100.94578706979895</v>
      </c>
      <c r="J388" s="306">
        <f t="shared" ca="1" si="159"/>
        <v>698.24654548588239</v>
      </c>
      <c r="K388" s="307">
        <f t="shared" ca="1" si="160"/>
        <v>-0.24086688291391428</v>
      </c>
      <c r="L388" s="304">
        <f t="shared" ref="L388:L451" ca="1" si="174">SQRT(pos_x^2+pos_z^2)</f>
        <v>698.24658703055877</v>
      </c>
      <c r="M388" s="306">
        <f t="shared" ca="1" si="161"/>
        <v>-1.4937469778764609</v>
      </c>
      <c r="N388" s="304">
        <f t="shared" ca="1" si="162"/>
        <v>-85.585397492742757</v>
      </c>
      <c r="P388" s="310">
        <f t="shared" ca="1" si="163"/>
        <v>23</v>
      </c>
      <c r="Q388" s="304">
        <f t="shared" ca="1" si="164"/>
        <v>0</v>
      </c>
      <c r="R388" s="306">
        <f t="shared" ca="1" si="165"/>
        <v>0</v>
      </c>
      <c r="S388" s="307">
        <f t="shared" ca="1" si="166"/>
        <v>2.8949999999999996</v>
      </c>
      <c r="T388" s="304">
        <f t="shared" ref="T388:T451" ca="1" si="175">m*g</f>
        <v>28.399949999999997</v>
      </c>
      <c r="U388" s="311">
        <f t="shared" ref="U388:U451" ca="1" si="176">IF(pos_xz&lt;L_rampe,Poids*COS(Beta),0)</f>
        <v>0</v>
      </c>
      <c r="V388" s="306">
        <f t="shared" ref="V388:V451" ca="1" si="177">Rho_moyen*(20000-Alt_rampe-pos_z)/(20000+Alt_rampe+pos_z)</f>
        <v>1.2250295065485148</v>
      </c>
      <c r="W388" s="304">
        <f t="shared" ref="W388:W451" ca="1" si="178">1/2*Rho*Sref*Cx*vit_xz^2</f>
        <v>25.562058002237642</v>
      </c>
      <c r="Y388" s="314" t="str">
        <f t="shared" ca="1" si="167"/>
        <v/>
      </c>
      <c r="Z388" s="315" t="str">
        <f t="shared" ca="1" si="168"/>
        <v/>
      </c>
      <c r="AA388" s="316" t="str">
        <f t="shared" ca="1" si="169"/>
        <v/>
      </c>
      <c r="AC388" s="310">
        <f t="shared" ca="1" si="170"/>
        <v>32.000600000000183</v>
      </c>
      <c r="AD388" s="323">
        <f t="shared" ca="1" si="171"/>
        <v>698.24654548588239</v>
      </c>
      <c r="AE388" s="324" t="e">
        <f t="shared" ref="AE388:AE451" ca="1" si="179">IF(t&lt;T_para, pos_z, NA())</f>
        <v>#N/A</v>
      </c>
      <c r="AG388" s="306">
        <f t="shared" ca="1" si="172"/>
        <v>0.95119390564064155</v>
      </c>
      <c r="AH388" s="304">
        <f t="shared" ca="1" si="173"/>
        <v>-8.8297008986959771</v>
      </c>
    </row>
    <row r="389" spans="1:34" x14ac:dyDescent="0.2">
      <c r="A389" s="347">
        <f t="shared" ref="A389:A452" ca="1" si="180">IF(B388+0.01&lt;=T_ini+ROUNDUP(Temps_fin_propu,0), 0.01, IF(K388&gt;0, 0.1, 0.0001))</f>
        <v>1E-4</v>
      </c>
      <c r="B389" s="304">
        <f t="shared" ref="B389:B452" ca="1" si="181">B388+pas</f>
        <v>32.000700000000187</v>
      </c>
      <c r="D389" s="306">
        <f t="shared" ref="D389:D452" ca="1" si="182">IF(AND(L388&lt;L_rampe,Poussee&lt;Poids*SIN(M388)),0,(-W388+Poussee)/m*COS(M388)-U388/m*SIN(M388))</f>
        <v>-0.67965173584847116</v>
      </c>
      <c r="E389" s="307">
        <f t="shared" ref="E389:E452" ca="1" si="183">IF(AND(L388&lt;L_rampe,Poussee&lt;Poids*SIN(M388)),0,(-W388+Poussee)/m*SIN(M388)+U388/m*COS(M388)-Poids/m)</f>
        <v>-1.0064698972705539</v>
      </c>
      <c r="F389" s="304">
        <f t="shared" ref="F389:F452" ca="1" si="184">SQRT(acc_x^2+acc_z^2)</f>
        <v>1.2144579598131997</v>
      </c>
      <c r="G389" s="306">
        <f t="shared" ref="G389:G452" ca="1" si="185">G388+acc_x*pas</f>
        <v>7.7700458640982841</v>
      </c>
      <c r="H389" s="307">
        <f t="shared" ref="H389:H452" ca="1" si="186">H388+acc_z*pas</f>
        <v>-100.64639843394932</v>
      </c>
      <c r="I389" s="304">
        <f t="shared" ref="I389:I452" ca="1" si="187">SQRT(vit_x^2+vit_z^2)</f>
        <v>100.94588218672155</v>
      </c>
      <c r="J389" s="306">
        <f t="shared" ref="J389:J452" ca="1" si="188">J388+0.5*(vit_x+G388)*pas*(K388&gt;=0)</f>
        <v>698.24654548588239</v>
      </c>
      <c r="K389" s="307">
        <f t="shared" ref="K389:K452" ca="1" si="189">K388+0.5*(vit_z+H388)*pas</f>
        <v>-0.25093151772495975</v>
      </c>
      <c r="L389" s="304">
        <f t="shared" ca="1" si="174"/>
        <v>698.24659057498809</v>
      </c>
      <c r="M389" s="306">
        <f t="shared" ref="M389:M452" ca="1" si="190">IF(AND(L388&gt;L_rampe,G389&gt;0),ATAN2(G389,H389),$M$4)</f>
        <v>-1.4937477259074365</v>
      </c>
      <c r="N389" s="304">
        <f t="shared" ref="N389:N452" ca="1" si="191">DEGREES(Beta)</f>
        <v>-85.58544035176061</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2.8949999999999996</v>
      </c>
      <c r="T389" s="304">
        <f t="shared" ca="1" si="175"/>
        <v>28.399949999999997</v>
      </c>
      <c r="U389" s="311">
        <f t="shared" ca="1" si="176"/>
        <v>0</v>
      </c>
      <c r="V389" s="306">
        <f t="shared" ca="1" si="177"/>
        <v>1.2250307394965971</v>
      </c>
      <c r="W389" s="304">
        <f t="shared" ca="1" si="178"/>
        <v>25.562131901680189</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f t="shared" ref="AC389:AC452" ca="1" si="199">IF(ABS(t-ROUND(t,0))&lt;0.001,t,NA())</f>
        <v>32.000700000000187</v>
      </c>
      <c r="AD389" s="323">
        <f t="shared" ref="AD389:AD452" ca="1" si="200">IF(ABS(t-ROUND(t,0))&lt;0.001,pos_x,NA())</f>
        <v>698.24654548588239</v>
      </c>
      <c r="AE389" s="324" t="e">
        <f t="shared" ca="1" si="179"/>
        <v>#N/A</v>
      </c>
      <c r="AG389" s="306">
        <f t="shared" ref="AG389:AG452" ca="1" si="201">IF(AND(L388&lt;L_rampe,Poussee&lt;Poids*SIN(M388)),0,(-W388+Poussee)/m-Poids*SIN(M388)/m)</f>
        <v>0.95116894354498704</v>
      </c>
      <c r="AH389" s="304">
        <f t="shared" ref="AH389:AH452" ca="1" si="202">IF(AND(L388&lt;L_rampe,Poussee&lt;Poids*SIN(M388)), g*SIN(M388), (-W388+Poussee)/m)</f>
        <v>-8.8297264256434005</v>
      </c>
    </row>
    <row r="390" spans="1:34" x14ac:dyDescent="0.2">
      <c r="A390" s="347">
        <f t="shared" ca="1" si="180"/>
        <v>1E-4</v>
      </c>
      <c r="B390" s="304">
        <f t="shared" ca="1" si="181"/>
        <v>32.00080000000019</v>
      </c>
      <c r="D390" s="306">
        <f t="shared" ca="1" si="182"/>
        <v>-0.67964711537677946</v>
      </c>
      <c r="E390" s="307">
        <f t="shared" ca="1" si="183"/>
        <v>-1.0064439380263508</v>
      </c>
      <c r="F390" s="304">
        <f t="shared" ca="1" si="184"/>
        <v>1.2144338606239398</v>
      </c>
      <c r="G390" s="306">
        <f t="shared" ca="1" si="185"/>
        <v>7.7699778993867463</v>
      </c>
      <c r="H390" s="307">
        <f t="shared" ca="1" si="186"/>
        <v>-100.64649907834311</v>
      </c>
      <c r="I390" s="304">
        <f t="shared" ca="1" si="187"/>
        <v>100.94597730114796</v>
      </c>
      <c r="J390" s="306">
        <f t="shared" ca="1" si="188"/>
        <v>698.24654548588239</v>
      </c>
      <c r="K390" s="307">
        <f t="shared" ca="1" si="189"/>
        <v>-0.2609961626005744</v>
      </c>
      <c r="L390" s="304">
        <f t="shared" ca="1" si="174"/>
        <v>698.24659426449432</v>
      </c>
      <c r="M390" s="306">
        <f t="shared" ca="1" si="190"/>
        <v>-1.4937484739304594</v>
      </c>
      <c r="N390" s="304">
        <f t="shared" ca="1" si="191"/>
        <v>-85.585483210322806</v>
      </c>
      <c r="P390" s="310">
        <f t="shared" ca="1" si="192"/>
        <v>23</v>
      </c>
      <c r="Q390" s="304">
        <f t="shared" ca="1" si="193"/>
        <v>0</v>
      </c>
      <c r="R390" s="306">
        <f t="shared" ca="1" si="194"/>
        <v>0</v>
      </c>
      <c r="S390" s="307">
        <f t="shared" ca="1" si="195"/>
        <v>2.8949999999999996</v>
      </c>
      <c r="T390" s="304">
        <f t="shared" ca="1" si="175"/>
        <v>28.399949999999997</v>
      </c>
      <c r="U390" s="311">
        <f t="shared" ca="1" si="176"/>
        <v>0</v>
      </c>
      <c r="V390" s="306">
        <f t="shared" ca="1" si="177"/>
        <v>1.225031972447153</v>
      </c>
      <c r="W390" s="304">
        <f t="shared" ca="1" si="178"/>
        <v>25.562205800052514</v>
      </c>
      <c r="Y390" s="314" t="str">
        <f t="shared" ca="1" si="196"/>
        <v/>
      </c>
      <c r="Z390" s="315" t="str">
        <f t="shared" ca="1" si="197"/>
        <v/>
      </c>
      <c r="AA390" s="316" t="str">
        <f t="shared" ca="1" si="198"/>
        <v/>
      </c>
      <c r="AC390" s="310">
        <f t="shared" ca="1" si="199"/>
        <v>32.00080000000019</v>
      </c>
      <c r="AD390" s="323">
        <f t="shared" ca="1" si="200"/>
        <v>698.24654548588239</v>
      </c>
      <c r="AE390" s="324" t="e">
        <f t="shared" ca="1" si="179"/>
        <v>#N/A</v>
      </c>
      <c r="AG390" s="306">
        <f t="shared" ca="1" si="201"/>
        <v>0.951143981807542</v>
      </c>
      <c r="AH390" s="304">
        <f t="shared" ca="1" si="202"/>
        <v>-8.8297519522211374</v>
      </c>
    </row>
    <row r="391" spans="1:34" x14ac:dyDescent="0.2">
      <c r="A391" s="347">
        <f t="shared" ca="1" si="180"/>
        <v>1E-4</v>
      </c>
      <c r="B391" s="304">
        <f t="shared" ca="1" si="181"/>
        <v>32.000900000000193</v>
      </c>
      <c r="D391" s="306">
        <f t="shared" ca="1" si="182"/>
        <v>-0.67964249490818929</v>
      </c>
      <c r="E391" s="307">
        <f t="shared" ca="1" si="183"/>
        <v>-1.0064179791581207</v>
      </c>
      <c r="F391" s="304">
        <f t="shared" ca="1" si="184"/>
        <v>1.2144097618422471</v>
      </c>
      <c r="G391" s="306">
        <f t="shared" ca="1" si="185"/>
        <v>7.7699099351372558</v>
      </c>
      <c r="H391" s="307">
        <f t="shared" ca="1" si="186"/>
        <v>-100.64659972014103</v>
      </c>
      <c r="I391" s="304">
        <f t="shared" ca="1" si="187"/>
        <v>100.94607241307824</v>
      </c>
      <c r="J391" s="306">
        <f t="shared" ca="1" si="188"/>
        <v>698.24654548588239</v>
      </c>
      <c r="K391" s="307">
        <f t="shared" ca="1" si="189"/>
        <v>-0.2710608175404986</v>
      </c>
      <c r="L391" s="304">
        <f t="shared" ca="1" si="174"/>
        <v>698.24659809907791</v>
      </c>
      <c r="M391" s="306">
        <f t="shared" ca="1" si="190"/>
        <v>-1.4937492219455297</v>
      </c>
      <c r="N391" s="304">
        <f t="shared" ca="1" si="191"/>
        <v>-85.585526068429346</v>
      </c>
      <c r="P391" s="310">
        <f t="shared" ca="1" si="192"/>
        <v>23</v>
      </c>
      <c r="Q391" s="304">
        <f t="shared" ca="1" si="193"/>
        <v>0</v>
      </c>
      <c r="R391" s="306">
        <f t="shared" ca="1" si="194"/>
        <v>0</v>
      </c>
      <c r="S391" s="307">
        <f t="shared" ca="1" si="195"/>
        <v>2.8949999999999996</v>
      </c>
      <c r="T391" s="304">
        <f t="shared" ca="1" si="175"/>
        <v>28.399949999999997</v>
      </c>
      <c r="U391" s="311">
        <f t="shared" ca="1" si="176"/>
        <v>0</v>
      </c>
      <c r="V391" s="306">
        <f t="shared" ca="1" si="177"/>
        <v>1.2250332054001829</v>
      </c>
      <c r="W391" s="304">
        <f t="shared" ca="1" si="178"/>
        <v>25.562279697354636</v>
      </c>
      <c r="Y391" s="314" t="str">
        <f t="shared" ca="1" si="196"/>
        <v/>
      </c>
      <c r="Z391" s="315" t="str">
        <f t="shared" ca="1" si="197"/>
        <v/>
      </c>
      <c r="AA391" s="316" t="str">
        <f t="shared" ca="1" si="198"/>
        <v/>
      </c>
      <c r="AC391" s="310">
        <f t="shared" ca="1" si="199"/>
        <v>32.000900000000193</v>
      </c>
      <c r="AD391" s="323">
        <f t="shared" ca="1" si="200"/>
        <v>698.24654548588239</v>
      </c>
      <c r="AE391" s="324" t="e">
        <f t="shared" ca="1" si="179"/>
        <v>#N/A</v>
      </c>
      <c r="AG391" s="306">
        <f t="shared" ca="1" si="201"/>
        <v>0.95111902042829755</v>
      </c>
      <c r="AH391" s="304">
        <f t="shared" ca="1" si="202"/>
        <v>-8.8297774784291949</v>
      </c>
    </row>
    <row r="392" spans="1:34" x14ac:dyDescent="0.2">
      <c r="A392" s="347">
        <f t="shared" ca="1" si="180"/>
        <v>1E-4</v>
      </c>
      <c r="B392" s="304">
        <f t="shared" ca="1" si="181"/>
        <v>32.001000000000197</v>
      </c>
      <c r="D392" s="306">
        <f t="shared" ca="1" si="182"/>
        <v>-0.67963787444270052</v>
      </c>
      <c r="E392" s="307">
        <f t="shared" ca="1" si="183"/>
        <v>-1.0063920206658583</v>
      </c>
      <c r="F392" s="304">
        <f t="shared" ca="1" si="184"/>
        <v>1.214385663468118</v>
      </c>
      <c r="G392" s="306">
        <f t="shared" ca="1" si="185"/>
        <v>7.7698419713498117</v>
      </c>
      <c r="H392" s="307">
        <f t="shared" ca="1" si="186"/>
        <v>-100.64670035934309</v>
      </c>
      <c r="I392" s="304">
        <f t="shared" ca="1" si="187"/>
        <v>100.94616752251241</v>
      </c>
      <c r="J392" s="306">
        <f t="shared" ca="1" si="188"/>
        <v>698.24654548588239</v>
      </c>
      <c r="K392" s="307">
        <f t="shared" ca="1" si="189"/>
        <v>-0.28112548254447278</v>
      </c>
      <c r="L392" s="304">
        <f t="shared" ca="1" si="174"/>
        <v>698.24660207873933</v>
      </c>
      <c r="M392" s="306">
        <f t="shared" ca="1" si="190"/>
        <v>-1.4937499699526475</v>
      </c>
      <c r="N392" s="304">
        <f t="shared" ca="1" si="191"/>
        <v>-85.585568926080242</v>
      </c>
      <c r="P392" s="310">
        <f t="shared" ca="1" si="192"/>
        <v>23</v>
      </c>
      <c r="Q392" s="304">
        <f t="shared" ca="1" si="193"/>
        <v>0</v>
      </c>
      <c r="R392" s="306">
        <f t="shared" ca="1" si="194"/>
        <v>0</v>
      </c>
      <c r="S392" s="307">
        <f t="shared" ca="1" si="195"/>
        <v>2.8949999999999996</v>
      </c>
      <c r="T392" s="304">
        <f t="shared" ca="1" si="175"/>
        <v>28.399949999999997</v>
      </c>
      <c r="U392" s="311">
        <f t="shared" ca="1" si="176"/>
        <v>0</v>
      </c>
      <c r="V392" s="306">
        <f t="shared" ca="1" si="177"/>
        <v>1.2250344383556866</v>
      </c>
      <c r="W392" s="304">
        <f t="shared" ca="1" si="178"/>
        <v>25.562353593586558</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0.95109405940725011</v>
      </c>
      <c r="AH392" s="304">
        <f t="shared" ca="1" si="202"/>
        <v>-8.8298030042675784</v>
      </c>
    </row>
    <row r="393" spans="1:34" x14ac:dyDescent="0.2">
      <c r="A393" s="347">
        <f t="shared" ca="1" si="180"/>
        <v>1E-4</v>
      </c>
      <c r="B393" s="304">
        <f t="shared" ca="1" si="181"/>
        <v>32.0011000000002</v>
      </c>
      <c r="D393" s="306">
        <f t="shared" ca="1" si="182"/>
        <v>-0.67963325398031493</v>
      </c>
      <c r="E393" s="307">
        <f t="shared" ca="1" si="183"/>
        <v>-1.0063660625495636</v>
      </c>
      <c r="F393" s="304">
        <f t="shared" ca="1" si="184"/>
        <v>1.2143615655015534</v>
      </c>
      <c r="G393" s="306">
        <f t="shared" ca="1" si="185"/>
        <v>7.769774008024414</v>
      </c>
      <c r="H393" s="307">
        <f t="shared" ca="1" si="186"/>
        <v>-100.64680099594933</v>
      </c>
      <c r="I393" s="304">
        <f t="shared" ca="1" si="187"/>
        <v>100.94626262945053</v>
      </c>
      <c r="J393" s="306">
        <f t="shared" ca="1" si="188"/>
        <v>698.24654548588239</v>
      </c>
      <c r="K393" s="307">
        <f t="shared" ca="1" si="189"/>
        <v>-0.29119015761223738</v>
      </c>
      <c r="L393" s="304">
        <f t="shared" ca="1" si="174"/>
        <v>698.24660620347902</v>
      </c>
      <c r="M393" s="306">
        <f t="shared" ca="1" si="190"/>
        <v>-1.4937507179518132</v>
      </c>
      <c r="N393" s="304">
        <f t="shared" ca="1" si="191"/>
        <v>-85.58561178327551</v>
      </c>
      <c r="P393" s="310">
        <f t="shared" ca="1" si="192"/>
        <v>23</v>
      </c>
      <c r="Q393" s="304">
        <f t="shared" ca="1" si="193"/>
        <v>0</v>
      </c>
      <c r="R393" s="306">
        <f t="shared" ca="1" si="194"/>
        <v>0</v>
      </c>
      <c r="S393" s="307">
        <f t="shared" ca="1" si="195"/>
        <v>2.8949999999999996</v>
      </c>
      <c r="T393" s="304">
        <f t="shared" ca="1" si="175"/>
        <v>28.399949999999997</v>
      </c>
      <c r="U393" s="311">
        <f t="shared" ca="1" si="176"/>
        <v>0</v>
      </c>
      <c r="V393" s="306">
        <f t="shared" ca="1" si="177"/>
        <v>1.2250356713136643</v>
      </c>
      <c r="W393" s="304">
        <f t="shared" ca="1" si="178"/>
        <v>25.562427488748312</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0.95106909874439438</v>
      </c>
      <c r="AH393" s="304">
        <f t="shared" ca="1" si="202"/>
        <v>-8.8298285297362913</v>
      </c>
    </row>
    <row r="394" spans="1:34" x14ac:dyDescent="0.2">
      <c r="A394" s="347">
        <f t="shared" ca="1" si="180"/>
        <v>1E-4</v>
      </c>
      <c r="B394" s="304">
        <f t="shared" ca="1" si="181"/>
        <v>32.001200000000203</v>
      </c>
      <c r="D394" s="306">
        <f t="shared" ca="1" si="182"/>
        <v>-0.67962863352103053</v>
      </c>
      <c r="E394" s="307">
        <f t="shared" ca="1" si="183"/>
        <v>-1.0063401048092242</v>
      </c>
      <c r="F394" s="304">
        <f t="shared" ca="1" si="184"/>
        <v>1.2143374679425418</v>
      </c>
      <c r="G394" s="306">
        <f t="shared" ca="1" si="185"/>
        <v>7.7697060451610618</v>
      </c>
      <c r="H394" s="307">
        <f t="shared" ca="1" si="186"/>
        <v>-100.64690162995981</v>
      </c>
      <c r="I394" s="304">
        <f t="shared" ca="1" si="187"/>
        <v>100.94635773389261</v>
      </c>
      <c r="J394" s="306">
        <f t="shared" ca="1" si="188"/>
        <v>698.24654548588239</v>
      </c>
      <c r="K394" s="307">
        <f t="shared" ca="1" si="189"/>
        <v>-0.30125484274353281</v>
      </c>
      <c r="L394" s="304">
        <f t="shared" ca="1" si="174"/>
        <v>698.24661047329732</v>
      </c>
      <c r="M394" s="306">
        <f t="shared" ca="1" si="190"/>
        <v>-1.4937514659430264</v>
      </c>
      <c r="N394" s="304">
        <f t="shared" ca="1" si="191"/>
        <v>-85.585654640015136</v>
      </c>
      <c r="P394" s="310">
        <f t="shared" ca="1" si="192"/>
        <v>23</v>
      </c>
      <c r="Q394" s="304">
        <f t="shared" ca="1" si="193"/>
        <v>0</v>
      </c>
      <c r="R394" s="306">
        <f t="shared" ca="1" si="194"/>
        <v>0</v>
      </c>
      <c r="S394" s="307">
        <f t="shared" ca="1" si="195"/>
        <v>2.8949999999999996</v>
      </c>
      <c r="T394" s="304">
        <f t="shared" ca="1" si="175"/>
        <v>28.399949999999997</v>
      </c>
      <c r="U394" s="311">
        <f t="shared" ca="1" si="176"/>
        <v>0</v>
      </c>
      <c r="V394" s="306">
        <f t="shared" ca="1" si="177"/>
        <v>1.2250369042741156</v>
      </c>
      <c r="W394" s="304">
        <f t="shared" ca="1" si="178"/>
        <v>25.562501382839883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0.95104413843972502</v>
      </c>
      <c r="AH394" s="304">
        <f t="shared" ca="1" si="202"/>
        <v>-8.8298540548353426</v>
      </c>
    </row>
    <row r="395" spans="1:34" x14ac:dyDescent="0.2">
      <c r="A395" s="347">
        <f t="shared" ca="1" si="180"/>
        <v>1E-4</v>
      </c>
      <c r="B395" s="304">
        <f t="shared" ca="1" si="181"/>
        <v>32.001300000000207</v>
      </c>
      <c r="D395" s="306">
        <f t="shared" ca="1" si="182"/>
        <v>-0.67962401306485276</v>
      </c>
      <c r="E395" s="307">
        <f t="shared" ca="1" si="183"/>
        <v>-1.0063141474448436</v>
      </c>
      <c r="F395" s="304">
        <f t="shared" ca="1" si="184"/>
        <v>1.2143133707910894</v>
      </c>
      <c r="G395" s="306">
        <f t="shared" ca="1" si="185"/>
        <v>7.7696380827597551</v>
      </c>
      <c r="H395" s="307">
        <f t="shared" ca="1" si="186"/>
        <v>-100.64700226137455</v>
      </c>
      <c r="I395" s="304">
        <f t="shared" ca="1" si="187"/>
        <v>100.94645283583868</v>
      </c>
      <c r="J395" s="306">
        <f t="shared" ca="1" si="188"/>
        <v>698.24654548588239</v>
      </c>
      <c r="K395" s="307">
        <f t="shared" ca="1" si="189"/>
        <v>-0.31131953793809952</v>
      </c>
      <c r="L395" s="304">
        <f t="shared" ca="1" si="174"/>
        <v>698.24661488819481</v>
      </c>
      <c r="M395" s="306">
        <f t="shared" ca="1" si="190"/>
        <v>-1.4937522139262878</v>
      </c>
      <c r="N395" s="304">
        <f t="shared" ca="1" si="191"/>
        <v>-85.585697496299161</v>
      </c>
      <c r="P395" s="310">
        <f t="shared" ca="1" si="192"/>
        <v>23</v>
      </c>
      <c r="Q395" s="304">
        <f t="shared" ca="1" si="193"/>
        <v>0</v>
      </c>
      <c r="R395" s="306">
        <f t="shared" ca="1" si="194"/>
        <v>0</v>
      </c>
      <c r="S395" s="307">
        <f t="shared" ca="1" si="195"/>
        <v>2.8949999999999996</v>
      </c>
      <c r="T395" s="304">
        <f t="shared" ca="1" si="175"/>
        <v>28.399949999999997</v>
      </c>
      <c r="U395" s="311">
        <f t="shared" ca="1" si="176"/>
        <v>0</v>
      </c>
      <c r="V395" s="306">
        <f t="shared" ca="1" si="177"/>
        <v>1.2250381372370409</v>
      </c>
      <c r="W395" s="304">
        <f t="shared" ca="1" si="178"/>
        <v>25.562575275861288</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0.95101917849324202</v>
      </c>
      <c r="AH395" s="304">
        <f t="shared" ca="1" si="202"/>
        <v>-8.8298795795647287</v>
      </c>
    </row>
    <row r="396" spans="1:34" x14ac:dyDescent="0.2">
      <c r="A396" s="347">
        <f t="shared" ca="1" si="180"/>
        <v>1E-4</v>
      </c>
      <c r="B396" s="304">
        <f t="shared" ca="1" si="181"/>
        <v>32.00140000000021</v>
      </c>
      <c r="D396" s="306">
        <f t="shared" ca="1" si="182"/>
        <v>-0.67961939261177717</v>
      </c>
      <c r="E396" s="307">
        <f t="shared" ca="1" si="183"/>
        <v>-1.00628819045642</v>
      </c>
      <c r="F396" s="304">
        <f t="shared" ca="1" si="184"/>
        <v>1.2142892740471922</v>
      </c>
      <c r="G396" s="306">
        <f t="shared" ca="1" si="185"/>
        <v>7.7695701208204939</v>
      </c>
      <c r="H396" s="307">
        <f t="shared" ca="1" si="186"/>
        <v>-100.64710289019359</v>
      </c>
      <c r="I396" s="304">
        <f t="shared" ca="1" si="187"/>
        <v>100.94654793528881</v>
      </c>
      <c r="J396" s="306">
        <f t="shared" ca="1" si="188"/>
        <v>698.24654548588239</v>
      </c>
      <c r="K396" s="307">
        <f t="shared" ca="1" si="189"/>
        <v>-0.32138424319567793</v>
      </c>
      <c r="L396" s="304">
        <f t="shared" ca="1" si="174"/>
        <v>698.24661944817194</v>
      </c>
      <c r="M396" s="306">
        <f t="shared" ca="1" si="190"/>
        <v>-1.4937529619015968</v>
      </c>
      <c r="N396" s="304">
        <f t="shared" ca="1" si="191"/>
        <v>-85.585740352127544</v>
      </c>
      <c r="P396" s="310">
        <f t="shared" ca="1" si="192"/>
        <v>23</v>
      </c>
      <c r="Q396" s="304">
        <f t="shared" ca="1" si="193"/>
        <v>0</v>
      </c>
      <c r="R396" s="306">
        <f t="shared" ca="1" si="194"/>
        <v>0</v>
      </c>
      <c r="S396" s="307">
        <f t="shared" ca="1" si="195"/>
        <v>2.8949999999999996</v>
      </c>
      <c r="T396" s="304">
        <f t="shared" ca="1" si="175"/>
        <v>28.399949999999997</v>
      </c>
      <c r="U396" s="311">
        <f t="shared" ca="1" si="176"/>
        <v>0</v>
      </c>
      <c r="V396" s="306">
        <f t="shared" ca="1" si="177"/>
        <v>1.2250393702024396</v>
      </c>
      <c r="W396" s="304">
        <f t="shared" ca="1" si="178"/>
        <v>25.562649167812538</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0.95099421890494362</v>
      </c>
      <c r="AH396" s="304">
        <f t="shared" ca="1" si="202"/>
        <v>-8.8299051039244532</v>
      </c>
    </row>
    <row r="397" spans="1:34" x14ac:dyDescent="0.2">
      <c r="A397" s="347">
        <f t="shared" ca="1" si="180"/>
        <v>1E-4</v>
      </c>
      <c r="B397" s="304">
        <f t="shared" ca="1" si="181"/>
        <v>32.001500000000213</v>
      </c>
      <c r="D397" s="306">
        <f t="shared" ca="1" si="182"/>
        <v>-0.67961477216180977</v>
      </c>
      <c r="E397" s="307">
        <f t="shared" ca="1" si="183"/>
        <v>-1.0062622338439464</v>
      </c>
      <c r="F397" s="304">
        <f t="shared" ca="1" si="184"/>
        <v>1.2142651777108482</v>
      </c>
      <c r="G397" s="306">
        <f t="shared" ca="1" si="185"/>
        <v>7.7695021593432774</v>
      </c>
      <c r="H397" s="307">
        <f t="shared" ca="1" si="186"/>
        <v>-100.64720351641698</v>
      </c>
      <c r="I397" s="304">
        <f t="shared" ca="1" si="187"/>
        <v>100.94664303224302</v>
      </c>
      <c r="J397" s="306">
        <f t="shared" ca="1" si="188"/>
        <v>698.24654548588239</v>
      </c>
      <c r="K397" s="307">
        <f t="shared" ca="1" si="189"/>
        <v>-0.33144895851600847</v>
      </c>
      <c r="L397" s="304">
        <f t="shared" ca="1" si="174"/>
        <v>698.24662415322894</v>
      </c>
      <c r="M397" s="306">
        <f t="shared" ca="1" si="190"/>
        <v>-1.4937537098689542</v>
      </c>
      <c r="N397" s="304">
        <f t="shared" ca="1" si="191"/>
        <v>-85.585783207500342</v>
      </c>
      <c r="P397" s="310">
        <f t="shared" ca="1" si="192"/>
        <v>23</v>
      </c>
      <c r="Q397" s="304">
        <f t="shared" ca="1" si="193"/>
        <v>0</v>
      </c>
      <c r="R397" s="306">
        <f t="shared" ca="1" si="194"/>
        <v>0</v>
      </c>
      <c r="S397" s="307">
        <f t="shared" ca="1" si="195"/>
        <v>2.8949999999999996</v>
      </c>
      <c r="T397" s="304">
        <f t="shared" ca="1" si="175"/>
        <v>28.399949999999997</v>
      </c>
      <c r="U397" s="311">
        <f t="shared" ca="1" si="176"/>
        <v>0</v>
      </c>
      <c r="V397" s="306">
        <f t="shared" ca="1" si="177"/>
        <v>1.2250406031703123</v>
      </c>
      <c r="W397" s="304">
        <f t="shared" ca="1" si="178"/>
        <v>25.56272305869366</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0.95096925967482804</v>
      </c>
      <c r="AH397" s="304">
        <f t="shared" ca="1" si="202"/>
        <v>-8.8299306279145213</v>
      </c>
    </row>
    <row r="398" spans="1:34" x14ac:dyDescent="0.2">
      <c r="A398" s="347">
        <f t="shared" ca="1" si="180"/>
        <v>1E-4</v>
      </c>
      <c r="B398" s="304">
        <f t="shared" ca="1" si="181"/>
        <v>32.001600000000217</v>
      </c>
      <c r="D398" s="306">
        <f t="shared" ca="1" si="182"/>
        <v>-0.67961015171494665</v>
      </c>
      <c r="E398" s="307">
        <f t="shared" ca="1" si="183"/>
        <v>-1.0062362776074139</v>
      </c>
      <c r="F398" s="304">
        <f t="shared" ca="1" si="184"/>
        <v>1.2142410817820477</v>
      </c>
      <c r="G398" s="306">
        <f t="shared" ca="1" si="185"/>
        <v>7.7694341983281054</v>
      </c>
      <c r="H398" s="307">
        <f t="shared" ca="1" si="186"/>
        <v>-100.64730414004474</v>
      </c>
      <c r="I398" s="304">
        <f t="shared" ca="1" si="187"/>
        <v>100.94673812670133</v>
      </c>
      <c r="J398" s="306">
        <f t="shared" ca="1" si="188"/>
        <v>698.24654548588239</v>
      </c>
      <c r="K398" s="307">
        <f t="shared" ca="1" si="189"/>
        <v>-0.34151368389883158</v>
      </c>
      <c r="L398" s="304">
        <f t="shared" ca="1" si="174"/>
        <v>698.24662900336637</v>
      </c>
      <c r="M398" s="306">
        <f t="shared" ca="1" si="190"/>
        <v>-1.4937544578283597</v>
      </c>
      <c r="N398" s="304">
        <f t="shared" ca="1" si="191"/>
        <v>-85.585826062417524</v>
      </c>
      <c r="P398" s="310">
        <f t="shared" ca="1" si="192"/>
        <v>23</v>
      </c>
      <c r="Q398" s="304">
        <f t="shared" ca="1" si="193"/>
        <v>0</v>
      </c>
      <c r="R398" s="306">
        <f t="shared" ca="1" si="194"/>
        <v>0</v>
      </c>
      <c r="S398" s="307">
        <f t="shared" ca="1" si="195"/>
        <v>2.8949999999999996</v>
      </c>
      <c r="T398" s="304">
        <f t="shared" ca="1" si="175"/>
        <v>28.399949999999997</v>
      </c>
      <c r="U398" s="311">
        <f t="shared" ca="1" si="176"/>
        <v>0</v>
      </c>
      <c r="V398" s="306">
        <f t="shared" ca="1" si="177"/>
        <v>1.2250418361406585</v>
      </c>
      <c r="W398" s="304">
        <f t="shared" ca="1" si="178"/>
        <v>25.562796948504651</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0.95094430080288106</v>
      </c>
      <c r="AH398" s="304">
        <f t="shared" ca="1" si="202"/>
        <v>-8.8299561515349438</v>
      </c>
    </row>
    <row r="399" spans="1:34" x14ac:dyDescent="0.2">
      <c r="A399" s="347">
        <f t="shared" ca="1" si="180"/>
        <v>1E-4</v>
      </c>
      <c r="B399" s="304">
        <f t="shared" ca="1" si="181"/>
        <v>32.00170000000022</v>
      </c>
      <c r="D399" s="306">
        <f t="shared" ca="1" si="182"/>
        <v>-0.67960553127119128</v>
      </c>
      <c r="E399" s="307">
        <f t="shared" ca="1" si="183"/>
        <v>-1.0062103217468223</v>
      </c>
      <c r="F399" s="304">
        <f t="shared" ca="1" si="184"/>
        <v>1.2142169862607926</v>
      </c>
      <c r="G399" s="306">
        <f t="shared" ca="1" si="185"/>
        <v>7.7693662377749781</v>
      </c>
      <c r="H399" s="307">
        <f t="shared" ca="1" si="186"/>
        <v>-100.64740476107691</v>
      </c>
      <c r="I399" s="304">
        <f t="shared" ca="1" si="187"/>
        <v>100.9468332186638</v>
      </c>
      <c r="J399" s="306">
        <f t="shared" ca="1" si="188"/>
        <v>698.24654548588239</v>
      </c>
      <c r="K399" s="307">
        <f t="shared" ca="1" si="189"/>
        <v>-0.35157841934388767</v>
      </c>
      <c r="L399" s="304">
        <f t="shared" ca="1" si="174"/>
        <v>698.24663399858457</v>
      </c>
      <c r="M399" s="306">
        <f t="shared" ca="1" si="190"/>
        <v>-1.4937552057798136</v>
      </c>
      <c r="N399" s="304">
        <f t="shared" ca="1" si="191"/>
        <v>-85.585868916879107</v>
      </c>
      <c r="P399" s="310">
        <f t="shared" ca="1" si="192"/>
        <v>23</v>
      </c>
      <c r="Q399" s="304">
        <f t="shared" ca="1" si="193"/>
        <v>0</v>
      </c>
      <c r="R399" s="306">
        <f t="shared" ca="1" si="194"/>
        <v>0</v>
      </c>
      <c r="S399" s="307">
        <f t="shared" ca="1" si="195"/>
        <v>2.8949999999999996</v>
      </c>
      <c r="T399" s="304">
        <f t="shared" ca="1" si="175"/>
        <v>28.399949999999997</v>
      </c>
      <c r="U399" s="311">
        <f t="shared" ca="1" si="176"/>
        <v>0</v>
      </c>
      <c r="V399" s="306">
        <f t="shared" ca="1" si="177"/>
        <v>1.2250430691134784</v>
      </c>
      <c r="W399" s="304">
        <f t="shared" ca="1" si="178"/>
        <v>25.562870837245509</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0.95091934228910269</v>
      </c>
      <c r="AH399" s="304">
        <f t="shared" ca="1" si="202"/>
        <v>-8.8299816747857189</v>
      </c>
    </row>
    <row r="400" spans="1:34" x14ac:dyDescent="0.2">
      <c r="A400" s="347">
        <f t="shared" ca="1" si="180"/>
        <v>1E-4</v>
      </c>
      <c r="B400" s="304">
        <f t="shared" ca="1" si="181"/>
        <v>32.001800000000223</v>
      </c>
      <c r="D400" s="306">
        <f t="shared" ca="1" si="182"/>
        <v>-0.67960091083054308</v>
      </c>
      <c r="E400" s="307">
        <f t="shared" ca="1" si="183"/>
        <v>-1.0061843662621737</v>
      </c>
      <c r="F400" s="304">
        <f t="shared" ca="1" si="184"/>
        <v>1.2141928911470845</v>
      </c>
      <c r="G400" s="306">
        <f t="shared" ca="1" si="185"/>
        <v>7.7692982776838955</v>
      </c>
      <c r="H400" s="307">
        <f t="shared" ca="1" si="186"/>
        <v>-100.64750537951355</v>
      </c>
      <c r="I400" s="304">
        <f t="shared" ca="1" si="187"/>
        <v>100.94692830813045</v>
      </c>
      <c r="J400" s="306">
        <f t="shared" ca="1" si="188"/>
        <v>698.24654548588239</v>
      </c>
      <c r="K400" s="307">
        <f t="shared" ca="1" si="189"/>
        <v>-0.36164316485091719</v>
      </c>
      <c r="L400" s="304">
        <f t="shared" ca="1" si="174"/>
        <v>698.24663913888412</v>
      </c>
      <c r="M400" s="306">
        <f t="shared" ca="1" si="190"/>
        <v>-1.4937559537233158</v>
      </c>
      <c r="N400" s="304">
        <f t="shared" ca="1" si="191"/>
        <v>-85.585911770885104</v>
      </c>
      <c r="P400" s="310">
        <f t="shared" ca="1" si="192"/>
        <v>23</v>
      </c>
      <c r="Q400" s="304">
        <f t="shared" ca="1" si="193"/>
        <v>0</v>
      </c>
      <c r="R400" s="306">
        <f t="shared" ca="1" si="194"/>
        <v>0</v>
      </c>
      <c r="S400" s="307">
        <f t="shared" ca="1" si="195"/>
        <v>2.8949999999999996</v>
      </c>
      <c r="T400" s="304">
        <f t="shared" ca="1" si="175"/>
        <v>28.399949999999997</v>
      </c>
      <c r="U400" s="311">
        <f t="shared" ca="1" si="176"/>
        <v>0</v>
      </c>
      <c r="V400" s="306">
        <f t="shared" ca="1" si="177"/>
        <v>1.2250443020887718</v>
      </c>
      <c r="W400" s="304">
        <f t="shared" ca="1" si="178"/>
        <v>25.562944724916264</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0.95089438413350358</v>
      </c>
      <c r="AH400" s="304">
        <f t="shared" ca="1" si="202"/>
        <v>-8.8300071976668431</v>
      </c>
    </row>
    <row r="401" spans="1:34" x14ac:dyDescent="0.2">
      <c r="A401" s="347">
        <f t="shared" ca="1" si="180"/>
        <v>1E-4</v>
      </c>
      <c r="B401" s="304">
        <f t="shared" ca="1" si="181"/>
        <v>32.001900000000226</v>
      </c>
      <c r="D401" s="306">
        <f t="shared" ca="1" si="182"/>
        <v>-0.67959629039300407</v>
      </c>
      <c r="E401" s="307">
        <f t="shared" ca="1" si="183"/>
        <v>-1.0061584111534589</v>
      </c>
      <c r="F401" s="304">
        <f t="shared" ca="1" si="184"/>
        <v>1.2141687964409171</v>
      </c>
      <c r="G401" s="306">
        <f t="shared" ca="1" si="185"/>
        <v>7.7692303180548565</v>
      </c>
      <c r="H401" s="307">
        <f t="shared" ca="1" si="186"/>
        <v>-100.64760599535467</v>
      </c>
      <c r="I401" s="304">
        <f t="shared" ca="1" si="187"/>
        <v>100.94702339510133</v>
      </c>
      <c r="J401" s="306">
        <f t="shared" ca="1" si="188"/>
        <v>698.24654548588239</v>
      </c>
      <c r="K401" s="307">
        <f t="shared" ca="1" si="189"/>
        <v>-0.37170792041966061</v>
      </c>
      <c r="L401" s="304">
        <f t="shared" ca="1" si="174"/>
        <v>698.24664442426536</v>
      </c>
      <c r="M401" s="306">
        <f t="shared" ca="1" si="190"/>
        <v>-1.4937567016588666</v>
      </c>
      <c r="N401" s="304">
        <f t="shared" ca="1" si="191"/>
        <v>-85.585954624435516</v>
      </c>
      <c r="P401" s="310">
        <f t="shared" ca="1" si="192"/>
        <v>23</v>
      </c>
      <c r="Q401" s="304">
        <f t="shared" ca="1" si="193"/>
        <v>0</v>
      </c>
      <c r="R401" s="306">
        <f t="shared" ca="1" si="194"/>
        <v>0</v>
      </c>
      <c r="S401" s="307">
        <f t="shared" ca="1" si="195"/>
        <v>2.8949999999999996</v>
      </c>
      <c r="T401" s="304">
        <f t="shared" ca="1" si="175"/>
        <v>28.399949999999997</v>
      </c>
      <c r="U401" s="311">
        <f t="shared" ca="1" si="176"/>
        <v>0</v>
      </c>
      <c r="V401" s="306">
        <f t="shared" ca="1" si="177"/>
        <v>1.2250455350665386</v>
      </c>
      <c r="W401" s="304">
        <f t="shared" ca="1" si="178"/>
        <v>25.56301861151691</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0.95086942633606419</v>
      </c>
      <c r="AH401" s="304">
        <f t="shared" ca="1" si="202"/>
        <v>-8.8300327201783304</v>
      </c>
    </row>
    <row r="402" spans="1:34" x14ac:dyDescent="0.2">
      <c r="A402" s="347">
        <f t="shared" ca="1" si="180"/>
        <v>1E-4</v>
      </c>
      <c r="B402" s="304">
        <f t="shared" ca="1" si="181"/>
        <v>32.00200000000023</v>
      </c>
      <c r="D402" s="306">
        <f t="shared" ca="1" si="182"/>
        <v>-0.6795916699585739</v>
      </c>
      <c r="E402" s="307">
        <f t="shared" ca="1" si="183"/>
        <v>-1.0061324564206782</v>
      </c>
      <c r="F402" s="304">
        <f t="shared" ca="1" si="184"/>
        <v>1.2141447021422904</v>
      </c>
      <c r="G402" s="306">
        <f t="shared" ca="1" si="185"/>
        <v>7.7691623588878604</v>
      </c>
      <c r="H402" s="307">
        <f t="shared" ca="1" si="186"/>
        <v>-100.6477066086003</v>
      </c>
      <c r="I402" s="304">
        <f t="shared" ca="1" si="187"/>
        <v>100.94711847957645</v>
      </c>
      <c r="J402" s="306">
        <f t="shared" ca="1" si="188"/>
        <v>698.24654548588239</v>
      </c>
      <c r="K402" s="307">
        <f t="shared" ca="1" si="189"/>
        <v>-0.38177268604985837</v>
      </c>
      <c r="L402" s="304">
        <f t="shared" ca="1" si="174"/>
        <v>698.24664985472873</v>
      </c>
      <c r="M402" s="306">
        <f t="shared" ca="1" si="190"/>
        <v>-1.4937574495864663</v>
      </c>
      <c r="N402" s="304">
        <f t="shared" ca="1" si="191"/>
        <v>-85.585997477530356</v>
      </c>
      <c r="P402" s="310">
        <f t="shared" ca="1" si="192"/>
        <v>23</v>
      </c>
      <c r="Q402" s="304">
        <f t="shared" ca="1" si="193"/>
        <v>0</v>
      </c>
      <c r="R402" s="306">
        <f t="shared" ca="1" si="194"/>
        <v>0</v>
      </c>
      <c r="S402" s="307">
        <f t="shared" ca="1" si="195"/>
        <v>2.8949999999999996</v>
      </c>
      <c r="T402" s="304">
        <f t="shared" ca="1" si="175"/>
        <v>28.399949999999997</v>
      </c>
      <c r="U402" s="311">
        <f t="shared" ca="1" si="176"/>
        <v>0</v>
      </c>
      <c r="V402" s="306">
        <f t="shared" ca="1" si="177"/>
        <v>1.2250467680467794</v>
      </c>
      <c r="W402" s="304">
        <f t="shared" ca="1" si="178"/>
        <v>25.563092497047471</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0.95084446889678986</v>
      </c>
      <c r="AH402" s="304">
        <f t="shared" ca="1" si="202"/>
        <v>-8.8300582423201774</v>
      </c>
    </row>
    <row r="403" spans="1:34" x14ac:dyDescent="0.2">
      <c r="A403" s="347">
        <f t="shared" ca="1" si="180"/>
        <v>1E-4</v>
      </c>
      <c r="B403" s="304">
        <f t="shared" ca="1" si="181"/>
        <v>32.002100000000233</v>
      </c>
      <c r="D403" s="306">
        <f t="shared" ca="1" si="182"/>
        <v>-0.67958704952725257</v>
      </c>
      <c r="E403" s="307">
        <f t="shared" ca="1" si="183"/>
        <v>-1.0061065020638225</v>
      </c>
      <c r="F403" s="304">
        <f t="shared" ca="1" si="184"/>
        <v>1.2141206082511971</v>
      </c>
      <c r="G403" s="306">
        <f t="shared" ca="1" si="185"/>
        <v>7.7690944001829081</v>
      </c>
      <c r="H403" s="307">
        <f t="shared" ca="1" si="186"/>
        <v>-100.64780721925051</v>
      </c>
      <c r="I403" s="304">
        <f t="shared" ca="1" si="187"/>
        <v>100.94721356155587</v>
      </c>
      <c r="J403" s="306">
        <f t="shared" ca="1" si="188"/>
        <v>698.24654548588239</v>
      </c>
      <c r="K403" s="307">
        <f t="shared" ca="1" si="189"/>
        <v>-0.39183746174125089</v>
      </c>
      <c r="L403" s="304">
        <f t="shared" ca="1" si="174"/>
        <v>698.24665543027481</v>
      </c>
      <c r="M403" s="306">
        <f t="shared" ca="1" si="190"/>
        <v>-1.4937581975061145</v>
      </c>
      <c r="N403" s="304">
        <f t="shared" ca="1" si="191"/>
        <v>-85.58604033016961</v>
      </c>
      <c r="P403" s="310">
        <f t="shared" ca="1" si="192"/>
        <v>23</v>
      </c>
      <c r="Q403" s="304">
        <f t="shared" ca="1" si="193"/>
        <v>0</v>
      </c>
      <c r="R403" s="306">
        <f t="shared" ca="1" si="194"/>
        <v>0</v>
      </c>
      <c r="S403" s="307">
        <f t="shared" ca="1" si="195"/>
        <v>2.8949999999999996</v>
      </c>
      <c r="T403" s="304">
        <f t="shared" ca="1" si="175"/>
        <v>28.399949999999997</v>
      </c>
      <c r="U403" s="311">
        <f t="shared" ca="1" si="176"/>
        <v>0</v>
      </c>
      <c r="V403" s="306">
        <f t="shared" ca="1" si="177"/>
        <v>1.2250480010294935</v>
      </c>
      <c r="W403" s="304">
        <f t="shared" ca="1" si="178"/>
        <v>25.563166381507962</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0.95081951181567526</v>
      </c>
      <c r="AH403" s="304">
        <f t="shared" ca="1" si="202"/>
        <v>-8.8300837640923913</v>
      </c>
    </row>
    <row r="404" spans="1:34" x14ac:dyDescent="0.2">
      <c r="A404" s="347">
        <f t="shared" ca="1" si="180"/>
        <v>1E-4</v>
      </c>
      <c r="B404" s="304">
        <f t="shared" ca="1" si="181"/>
        <v>32.002200000000236</v>
      </c>
      <c r="D404" s="306">
        <f t="shared" ca="1" si="182"/>
        <v>-0.67958242909904376</v>
      </c>
      <c r="E404" s="307">
        <f t="shared" ca="1" si="183"/>
        <v>-1.00608054808289</v>
      </c>
      <c r="F404" s="304">
        <f t="shared" ca="1" si="184"/>
        <v>1.2140965147676379</v>
      </c>
      <c r="G404" s="306">
        <f t="shared" ca="1" si="185"/>
        <v>7.7690264419399986</v>
      </c>
      <c r="H404" s="307">
        <f t="shared" ca="1" si="186"/>
        <v>-100.64790782730532</v>
      </c>
      <c r="I404" s="304">
        <f t="shared" ca="1" si="187"/>
        <v>100.9473086410396</v>
      </c>
      <c r="J404" s="306">
        <f t="shared" ca="1" si="188"/>
        <v>698.24654548588239</v>
      </c>
      <c r="K404" s="307">
        <f t="shared" ca="1" si="189"/>
        <v>-0.40190224749357867</v>
      </c>
      <c r="L404" s="304">
        <f t="shared" ca="1" si="174"/>
        <v>698.24666115090372</v>
      </c>
      <c r="M404" s="306">
        <f t="shared" ca="1" si="190"/>
        <v>-1.4937589454178115</v>
      </c>
      <c r="N404" s="304">
        <f t="shared" ca="1" si="191"/>
        <v>-85.586083182353306</v>
      </c>
      <c r="P404" s="310">
        <f t="shared" ca="1" si="192"/>
        <v>23</v>
      </c>
      <c r="Q404" s="304">
        <f t="shared" ca="1" si="193"/>
        <v>0</v>
      </c>
      <c r="R404" s="306">
        <f t="shared" ca="1" si="194"/>
        <v>0</v>
      </c>
      <c r="S404" s="307">
        <f t="shared" ca="1" si="195"/>
        <v>2.8949999999999996</v>
      </c>
      <c r="T404" s="304">
        <f t="shared" ca="1" si="175"/>
        <v>28.399949999999997</v>
      </c>
      <c r="U404" s="311">
        <f t="shared" ca="1" si="176"/>
        <v>0</v>
      </c>
      <c r="V404" s="306">
        <f t="shared" ca="1" si="177"/>
        <v>1.2250492340146812</v>
      </c>
      <c r="W404" s="304">
        <f t="shared" ca="1" si="178"/>
        <v>25.563240264898376</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0.95079455509271149</v>
      </c>
      <c r="AH404" s="304">
        <f t="shared" ca="1" si="202"/>
        <v>-8.830109285494979</v>
      </c>
    </row>
    <row r="405" spans="1:34" x14ac:dyDescent="0.2">
      <c r="A405" s="347">
        <f t="shared" ca="1" si="180"/>
        <v>1E-4</v>
      </c>
      <c r="B405" s="304">
        <f t="shared" ca="1" si="181"/>
        <v>32.00230000000024</v>
      </c>
      <c r="D405" s="306">
        <f t="shared" ca="1" si="182"/>
        <v>-0.67957780867394701</v>
      </c>
      <c r="E405" s="307">
        <f t="shared" ca="1" si="183"/>
        <v>-1.0060545944778791</v>
      </c>
      <c r="F405" s="304">
        <f t="shared" ca="1" si="184"/>
        <v>1.2140724216916114</v>
      </c>
      <c r="G405" s="306">
        <f t="shared" ca="1" si="185"/>
        <v>7.768958484159131</v>
      </c>
      <c r="H405" s="307">
        <f t="shared" ca="1" si="186"/>
        <v>-100.64800843276477</v>
      </c>
      <c r="I405" s="304">
        <f t="shared" ca="1" si="187"/>
        <v>100.94740371802773</v>
      </c>
      <c r="J405" s="306">
        <f t="shared" ca="1" si="188"/>
        <v>698.24654548588239</v>
      </c>
      <c r="K405" s="307">
        <f t="shared" ca="1" si="189"/>
        <v>-0.41196704330658218</v>
      </c>
      <c r="L405" s="304">
        <f t="shared" ca="1" si="174"/>
        <v>698.24666701661613</v>
      </c>
      <c r="M405" s="306">
        <f t="shared" ca="1" si="190"/>
        <v>-1.4937596933215576</v>
      </c>
      <c r="N405" s="304">
        <f t="shared" ca="1" si="191"/>
        <v>-85.586126034081431</v>
      </c>
      <c r="P405" s="310">
        <f t="shared" ca="1" si="192"/>
        <v>23</v>
      </c>
      <c r="Q405" s="304">
        <f t="shared" ca="1" si="193"/>
        <v>0</v>
      </c>
      <c r="R405" s="306">
        <f t="shared" ca="1" si="194"/>
        <v>0</v>
      </c>
      <c r="S405" s="307">
        <f t="shared" ca="1" si="195"/>
        <v>2.8949999999999996</v>
      </c>
      <c r="T405" s="304">
        <f t="shared" ca="1" si="175"/>
        <v>28.399949999999997</v>
      </c>
      <c r="U405" s="311">
        <f t="shared" ca="1" si="176"/>
        <v>0</v>
      </c>
      <c r="V405" s="306">
        <f t="shared" ca="1" si="177"/>
        <v>1.2250504670023421</v>
      </c>
      <c r="W405" s="304">
        <f t="shared" ca="1" si="178"/>
        <v>25.563314147218744</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0.95076959872790212</v>
      </c>
      <c r="AH405" s="304">
        <f t="shared" ca="1" si="202"/>
        <v>-8.830134806527937</v>
      </c>
    </row>
    <row r="406" spans="1:34" x14ac:dyDescent="0.2">
      <c r="A406" s="347">
        <f t="shared" ca="1" si="180"/>
        <v>1E-4</v>
      </c>
      <c r="B406" s="304">
        <f t="shared" ca="1" si="181"/>
        <v>32.002400000000243</v>
      </c>
      <c r="D406" s="306">
        <f t="shared" ca="1" si="182"/>
        <v>-0.67957318825196256</v>
      </c>
      <c r="E406" s="307">
        <f t="shared" ca="1" si="183"/>
        <v>-1.0060286412487773</v>
      </c>
      <c r="F406" s="304">
        <f t="shared" ca="1" si="184"/>
        <v>1.214048329023107</v>
      </c>
      <c r="G406" s="306">
        <f t="shared" ca="1" si="185"/>
        <v>7.7688905268403055</v>
      </c>
      <c r="H406" s="307">
        <f t="shared" ca="1" si="186"/>
        <v>-100.64810903562889</v>
      </c>
      <c r="I406" s="304">
        <f t="shared" ca="1" si="187"/>
        <v>100.94749879252022</v>
      </c>
      <c r="J406" s="306">
        <f t="shared" ca="1" si="188"/>
        <v>698.24654548588239</v>
      </c>
      <c r="K406" s="307">
        <f t="shared" ca="1" si="189"/>
        <v>-0.42203184918000186</v>
      </c>
      <c r="L406" s="304">
        <f t="shared" ca="1" si="174"/>
        <v>698.24667302741238</v>
      </c>
      <c r="M406" s="306">
        <f t="shared" ca="1" si="190"/>
        <v>-1.4937604412173529</v>
      </c>
      <c r="N406" s="304">
        <f t="shared" ca="1" si="191"/>
        <v>-85.586168885354013</v>
      </c>
      <c r="P406" s="310">
        <f t="shared" ca="1" si="192"/>
        <v>23</v>
      </c>
      <c r="Q406" s="304">
        <f t="shared" ca="1" si="193"/>
        <v>0</v>
      </c>
      <c r="R406" s="306">
        <f t="shared" ca="1" si="194"/>
        <v>0</v>
      </c>
      <c r="S406" s="307">
        <f t="shared" ca="1" si="195"/>
        <v>2.8949999999999996</v>
      </c>
      <c r="T406" s="304">
        <f t="shared" ca="1" si="175"/>
        <v>28.399949999999997</v>
      </c>
      <c r="U406" s="311">
        <f t="shared" ca="1" si="176"/>
        <v>0</v>
      </c>
      <c r="V406" s="306">
        <f t="shared" ca="1" si="177"/>
        <v>1.2250516999924768</v>
      </c>
      <c r="W406" s="304">
        <f t="shared" ca="1" si="178"/>
        <v>25.563388028469053</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0.95074464272123826</v>
      </c>
      <c r="AH406" s="304">
        <f t="shared" ca="1" si="202"/>
        <v>-8.8301603271912779</v>
      </c>
    </row>
    <row r="407" spans="1:34" x14ac:dyDescent="0.2">
      <c r="A407" s="347">
        <f t="shared" ca="1" si="180"/>
        <v>1E-4</v>
      </c>
      <c r="B407" s="304">
        <f t="shared" ca="1" si="181"/>
        <v>32.002500000000246</v>
      </c>
      <c r="D407" s="306">
        <f t="shared" ca="1" si="182"/>
        <v>-0.67956856783308939</v>
      </c>
      <c r="E407" s="307">
        <f t="shared" ca="1" si="183"/>
        <v>-1.006002688395597</v>
      </c>
      <c r="F407" s="304">
        <f t="shared" ca="1" si="184"/>
        <v>1.2140242367621352</v>
      </c>
      <c r="G407" s="306">
        <f t="shared" ca="1" si="185"/>
        <v>7.7688225699835218</v>
      </c>
      <c r="H407" s="307">
        <f t="shared" ca="1" si="186"/>
        <v>-100.64820963589773</v>
      </c>
      <c r="I407" s="304">
        <f t="shared" ca="1" si="187"/>
        <v>100.94759386451716</v>
      </c>
      <c r="J407" s="306">
        <f t="shared" ca="1" si="188"/>
        <v>698.24654548588239</v>
      </c>
      <c r="K407" s="307">
        <f t="shared" ca="1" si="189"/>
        <v>-0.43209666511357819</v>
      </c>
      <c r="L407" s="304">
        <f t="shared" ca="1" si="174"/>
        <v>698.24667918329294</v>
      </c>
      <c r="M407" s="306">
        <f t="shared" ca="1" si="190"/>
        <v>-1.4937611891051972</v>
      </c>
      <c r="N407" s="304">
        <f t="shared" ca="1" si="191"/>
        <v>-85.586211736171052</v>
      </c>
      <c r="P407" s="310">
        <f t="shared" ca="1" si="192"/>
        <v>23</v>
      </c>
      <c r="Q407" s="304">
        <f t="shared" ca="1" si="193"/>
        <v>0</v>
      </c>
      <c r="R407" s="306">
        <f t="shared" ca="1" si="194"/>
        <v>0</v>
      </c>
      <c r="S407" s="307">
        <f t="shared" ca="1" si="195"/>
        <v>2.8949999999999996</v>
      </c>
      <c r="T407" s="304">
        <f t="shared" ca="1" si="175"/>
        <v>28.399949999999997</v>
      </c>
      <c r="U407" s="311">
        <f t="shared" ca="1" si="176"/>
        <v>0</v>
      </c>
      <c r="V407" s="306">
        <f t="shared" ca="1" si="177"/>
        <v>1.2250529329850848</v>
      </c>
      <c r="W407" s="304">
        <f t="shared" ca="1" si="178"/>
        <v>25.563461908649337</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0.9507196870727217</v>
      </c>
      <c r="AH407" s="304">
        <f t="shared" ca="1" si="202"/>
        <v>-8.8301858474849944</v>
      </c>
    </row>
    <row r="408" spans="1:34" x14ac:dyDescent="0.2">
      <c r="A408" s="347">
        <f t="shared" ca="1" si="180"/>
        <v>1E-4</v>
      </c>
      <c r="B408" s="304">
        <f t="shared" ca="1" si="181"/>
        <v>32.00260000000025</v>
      </c>
      <c r="D408" s="306">
        <f t="shared" ca="1" si="182"/>
        <v>-0.67956394741733184</v>
      </c>
      <c r="E408" s="307">
        <f t="shared" ca="1" si="183"/>
        <v>-1.0059767359183205</v>
      </c>
      <c r="F408" s="304">
        <f t="shared" ca="1" si="184"/>
        <v>1.2140001449086835</v>
      </c>
      <c r="G408" s="306">
        <f t="shared" ca="1" si="185"/>
        <v>7.7687546135887802</v>
      </c>
      <c r="H408" s="307">
        <f t="shared" ca="1" si="186"/>
        <v>-100.64831023357132</v>
      </c>
      <c r="I408" s="304">
        <f t="shared" ca="1" si="187"/>
        <v>100.94768893401857</v>
      </c>
      <c r="J408" s="306">
        <f t="shared" ca="1" si="188"/>
        <v>698.24654548588239</v>
      </c>
      <c r="K408" s="307">
        <f t="shared" ca="1" si="189"/>
        <v>-0.44216149110705166</v>
      </c>
      <c r="L408" s="304">
        <f t="shared" ca="1" si="174"/>
        <v>698.24668548425825</v>
      </c>
      <c r="M408" s="306">
        <f t="shared" ca="1" si="190"/>
        <v>-1.493761936985091</v>
      </c>
      <c r="N408" s="304">
        <f t="shared" ca="1" si="191"/>
        <v>-85.586254586532547</v>
      </c>
      <c r="P408" s="310">
        <f t="shared" ca="1" si="192"/>
        <v>23</v>
      </c>
      <c r="Q408" s="304">
        <f t="shared" ca="1" si="193"/>
        <v>0</v>
      </c>
      <c r="R408" s="306">
        <f t="shared" ca="1" si="194"/>
        <v>0</v>
      </c>
      <c r="S408" s="307">
        <f t="shared" ca="1" si="195"/>
        <v>2.8949999999999996</v>
      </c>
      <c r="T408" s="304">
        <f t="shared" ca="1" si="175"/>
        <v>28.399949999999997</v>
      </c>
      <c r="U408" s="311">
        <f t="shared" ca="1" si="176"/>
        <v>0</v>
      </c>
      <c r="V408" s="306">
        <f t="shared" ca="1" si="177"/>
        <v>1.2250541659801664</v>
      </c>
      <c r="W408" s="304">
        <f t="shared" ca="1" si="178"/>
        <v>25.563535787759587</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0.95069473178234709</v>
      </c>
      <c r="AH408" s="304">
        <f t="shared" ca="1" si="202"/>
        <v>-8.830211367409099</v>
      </c>
    </row>
    <row r="409" spans="1:34" x14ac:dyDescent="0.2">
      <c r="A409" s="347">
        <f t="shared" ca="1" si="180"/>
        <v>1E-4</v>
      </c>
      <c r="B409" s="304">
        <f t="shared" ca="1" si="181"/>
        <v>32.002700000000253</v>
      </c>
      <c r="D409" s="306">
        <f t="shared" ca="1" si="182"/>
        <v>-0.67955932700468735</v>
      </c>
      <c r="E409" s="307">
        <f t="shared" ca="1" si="183"/>
        <v>-1.0059507838169512</v>
      </c>
      <c r="F409" s="304">
        <f t="shared" ca="1" si="184"/>
        <v>1.2139760534627535</v>
      </c>
      <c r="G409" s="306">
        <f t="shared" ca="1" si="185"/>
        <v>7.7686866576560796</v>
      </c>
      <c r="H409" s="307">
        <f t="shared" ca="1" si="186"/>
        <v>-100.6484108286497</v>
      </c>
      <c r="I409" s="304">
        <f t="shared" ca="1" si="187"/>
        <v>100.94778400102447</v>
      </c>
      <c r="J409" s="306">
        <f t="shared" ca="1" si="188"/>
        <v>698.24654548588239</v>
      </c>
      <c r="K409" s="307">
        <f t="shared" ca="1" si="189"/>
        <v>-0.4522263271601627</v>
      </c>
      <c r="L409" s="304">
        <f t="shared" ca="1" si="174"/>
        <v>698.24669193030866</v>
      </c>
      <c r="M409" s="306">
        <f t="shared" ca="1" si="190"/>
        <v>-1.493762684857034</v>
      </c>
      <c r="N409" s="304">
        <f t="shared" ca="1" si="191"/>
        <v>-85.5862974364385</v>
      </c>
      <c r="P409" s="310">
        <f t="shared" ca="1" si="192"/>
        <v>23</v>
      </c>
      <c r="Q409" s="304">
        <f t="shared" ca="1" si="193"/>
        <v>0</v>
      </c>
      <c r="R409" s="306">
        <f t="shared" ca="1" si="194"/>
        <v>0</v>
      </c>
      <c r="S409" s="307">
        <f t="shared" ca="1" si="195"/>
        <v>2.8949999999999996</v>
      </c>
      <c r="T409" s="304">
        <f t="shared" ca="1" si="175"/>
        <v>28.399949999999997</v>
      </c>
      <c r="U409" s="311">
        <f t="shared" ca="1" si="176"/>
        <v>0</v>
      </c>
      <c r="V409" s="306">
        <f t="shared" ca="1" si="177"/>
        <v>1.2250553989777211</v>
      </c>
      <c r="W409" s="304">
        <f t="shared" ca="1" si="178"/>
        <v>25.56360966579982</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0.95066977685010912</v>
      </c>
      <c r="AH409" s="304">
        <f t="shared" ca="1" si="202"/>
        <v>-8.8302368869635899</v>
      </c>
    </row>
    <row r="410" spans="1:34" x14ac:dyDescent="0.2">
      <c r="A410" s="347">
        <f t="shared" ca="1" si="180"/>
        <v>1E-4</v>
      </c>
      <c r="B410" s="304">
        <f t="shared" ca="1" si="181"/>
        <v>32.002800000000256</v>
      </c>
      <c r="D410" s="306">
        <f t="shared" ca="1" si="182"/>
        <v>-0.67955470659515971</v>
      </c>
      <c r="E410" s="307">
        <f t="shared" ca="1" si="183"/>
        <v>-1.0059248320914858</v>
      </c>
      <c r="F410" s="304">
        <f t="shared" ca="1" si="184"/>
        <v>1.2139519624243447</v>
      </c>
      <c r="G410" s="306">
        <f t="shared" ca="1" si="185"/>
        <v>7.7686187021854201</v>
      </c>
      <c r="H410" s="307">
        <f t="shared" ca="1" si="186"/>
        <v>-100.64851142113291</v>
      </c>
      <c r="I410" s="304">
        <f t="shared" ca="1" si="187"/>
        <v>100.94787906553493</v>
      </c>
      <c r="J410" s="306">
        <f t="shared" ca="1" si="188"/>
        <v>698.24654548588239</v>
      </c>
      <c r="K410" s="307">
        <f t="shared" ca="1" si="189"/>
        <v>-0.46229117327265185</v>
      </c>
      <c r="L410" s="304">
        <f t="shared" ca="1" si="174"/>
        <v>698.24669852144473</v>
      </c>
      <c r="M410" s="306">
        <f t="shared" ca="1" si="190"/>
        <v>-1.4937634327210267</v>
      </c>
      <c r="N410" s="304">
        <f t="shared" ca="1" si="191"/>
        <v>-85.586340285888923</v>
      </c>
      <c r="P410" s="310">
        <f t="shared" ca="1" si="192"/>
        <v>23</v>
      </c>
      <c r="Q410" s="304">
        <f t="shared" ca="1" si="193"/>
        <v>0</v>
      </c>
      <c r="R410" s="306">
        <f t="shared" ca="1" si="194"/>
        <v>0</v>
      </c>
      <c r="S410" s="307">
        <f t="shared" ca="1" si="195"/>
        <v>2.8949999999999996</v>
      </c>
      <c r="T410" s="304">
        <f t="shared" ca="1" si="175"/>
        <v>28.399949999999997</v>
      </c>
      <c r="U410" s="311">
        <f t="shared" ca="1" si="176"/>
        <v>0</v>
      </c>
      <c r="V410" s="306">
        <f t="shared" ca="1" si="177"/>
        <v>1.2250566319777492</v>
      </c>
      <c r="W410" s="304">
        <f t="shared" ca="1" si="178"/>
        <v>25.563683542770054</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0.95064482227601133</v>
      </c>
      <c r="AH410" s="304">
        <f t="shared" ca="1" si="202"/>
        <v>-8.8302624061484707</v>
      </c>
    </row>
    <row r="411" spans="1:34" x14ac:dyDescent="0.2">
      <c r="A411" s="347">
        <f t="shared" ca="1" si="180"/>
        <v>1E-4</v>
      </c>
      <c r="B411" s="304">
        <f t="shared" ca="1" si="181"/>
        <v>32.00290000000026</v>
      </c>
      <c r="D411" s="306">
        <f t="shared" ca="1" si="182"/>
        <v>-0.6795500861887469</v>
      </c>
      <c r="E411" s="307">
        <f t="shared" ca="1" si="183"/>
        <v>-1.0058988807419151</v>
      </c>
      <c r="F411" s="304">
        <f t="shared" ca="1" si="184"/>
        <v>1.2139278717934485</v>
      </c>
      <c r="G411" s="306">
        <f t="shared" ca="1" si="185"/>
        <v>7.7685507471768016</v>
      </c>
      <c r="H411" s="307">
        <f t="shared" ca="1" si="186"/>
        <v>-100.64861201102099</v>
      </c>
      <c r="I411" s="304">
        <f t="shared" ca="1" si="187"/>
        <v>100.94797412754998</v>
      </c>
      <c r="J411" s="306">
        <f t="shared" ca="1" si="188"/>
        <v>698.24654548588239</v>
      </c>
      <c r="K411" s="307">
        <f t="shared" ca="1" si="189"/>
        <v>-0.47235602944425953</v>
      </c>
      <c r="L411" s="304">
        <f t="shared" ca="1" si="174"/>
        <v>698.2467052576668</v>
      </c>
      <c r="M411" s="306">
        <f t="shared" ca="1" si="190"/>
        <v>-1.4937641805770689</v>
      </c>
      <c r="N411" s="304">
        <f t="shared" ca="1" si="191"/>
        <v>-85.586383134883832</v>
      </c>
      <c r="P411" s="310">
        <f t="shared" ca="1" si="192"/>
        <v>23</v>
      </c>
      <c r="Q411" s="304">
        <f t="shared" ca="1" si="193"/>
        <v>0</v>
      </c>
      <c r="R411" s="306">
        <f t="shared" ca="1" si="194"/>
        <v>0</v>
      </c>
      <c r="S411" s="307">
        <f t="shared" ca="1" si="195"/>
        <v>2.8949999999999996</v>
      </c>
      <c r="T411" s="304">
        <f t="shared" ca="1" si="175"/>
        <v>28.399949999999997</v>
      </c>
      <c r="U411" s="311">
        <f t="shared" ca="1" si="176"/>
        <v>0</v>
      </c>
      <c r="V411" s="306">
        <f t="shared" ca="1" si="177"/>
        <v>1.2250578649802506</v>
      </c>
      <c r="W411" s="304">
        <f t="shared" ca="1" si="178"/>
        <v>25.563757418670296</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0.95061986806004128</v>
      </c>
      <c r="AH411" s="304">
        <f t="shared" ca="1" si="202"/>
        <v>-8.8302879249637503</v>
      </c>
    </row>
    <row r="412" spans="1:34" x14ac:dyDescent="0.2">
      <c r="A412" s="347">
        <f t="shared" ca="1" si="180"/>
        <v>1E-4</v>
      </c>
      <c r="B412" s="304">
        <f t="shared" ca="1" si="181"/>
        <v>32.003000000000263</v>
      </c>
      <c r="D412" s="306">
        <f t="shared" ca="1" si="182"/>
        <v>-0.67954546578545272</v>
      </c>
      <c r="E412" s="307">
        <f t="shared" ca="1" si="183"/>
        <v>-1.0058729297682358</v>
      </c>
      <c r="F412" s="304">
        <f t="shared" ca="1" si="184"/>
        <v>1.2139037815700642</v>
      </c>
      <c r="G412" s="306">
        <f t="shared" ca="1" si="185"/>
        <v>7.7684827926302233</v>
      </c>
      <c r="H412" s="307">
        <f t="shared" ca="1" si="186"/>
        <v>-100.64871259831396</v>
      </c>
      <c r="I412" s="304">
        <f t="shared" ca="1" si="187"/>
        <v>100.94806918706963</v>
      </c>
      <c r="J412" s="306">
        <f t="shared" ca="1" si="188"/>
        <v>698.24654548588239</v>
      </c>
      <c r="K412" s="307">
        <f t="shared" ca="1" si="189"/>
        <v>-0.48242089567472629</v>
      </c>
      <c r="L412" s="304">
        <f t="shared" ca="1" si="174"/>
        <v>698.24671213897523</v>
      </c>
      <c r="M412" s="306">
        <f t="shared" ca="1" si="190"/>
        <v>-1.4937649284251611</v>
      </c>
      <c r="N412" s="304">
        <f t="shared" ca="1" si="191"/>
        <v>-85.586425983423226</v>
      </c>
      <c r="P412" s="310">
        <f t="shared" ca="1" si="192"/>
        <v>23</v>
      </c>
      <c r="Q412" s="304">
        <f t="shared" ca="1" si="193"/>
        <v>0</v>
      </c>
      <c r="R412" s="306">
        <f t="shared" ca="1" si="194"/>
        <v>0</v>
      </c>
      <c r="S412" s="307">
        <f t="shared" ca="1" si="195"/>
        <v>2.8949999999999996</v>
      </c>
      <c r="T412" s="304">
        <f t="shared" ca="1" si="175"/>
        <v>28.399949999999997</v>
      </c>
      <c r="U412" s="311">
        <f t="shared" ca="1" si="176"/>
        <v>0</v>
      </c>
      <c r="V412" s="306">
        <f t="shared" ca="1" si="177"/>
        <v>1.2250590979852254</v>
      </c>
      <c r="W412" s="304">
        <f t="shared" ca="1" si="178"/>
        <v>25.563831293500566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0.95059491420219722</v>
      </c>
      <c r="AH412" s="304">
        <f t="shared" ca="1" si="202"/>
        <v>-8.8303134434094304</v>
      </c>
    </row>
    <row r="413" spans="1:34" x14ac:dyDescent="0.2">
      <c r="A413" s="347">
        <f t="shared" ca="1" si="180"/>
        <v>1E-4</v>
      </c>
      <c r="B413" s="304">
        <f t="shared" ca="1" si="181"/>
        <v>32.003100000000266</v>
      </c>
      <c r="D413" s="306">
        <f t="shared" ca="1" si="182"/>
        <v>-0.67954084538527482</v>
      </c>
      <c r="E413" s="307">
        <f t="shared" ca="1" si="183"/>
        <v>-1.0058469791704461</v>
      </c>
      <c r="F413" s="304">
        <f t="shared" ca="1" si="184"/>
        <v>1.2138796917541894</v>
      </c>
      <c r="G413" s="306">
        <f t="shared" ca="1" si="185"/>
        <v>7.7684148385456844</v>
      </c>
      <c r="H413" s="307">
        <f t="shared" ca="1" si="186"/>
        <v>-100.64881318301188</v>
      </c>
      <c r="I413" s="304">
        <f t="shared" ca="1" si="187"/>
        <v>100.94816424409393</v>
      </c>
      <c r="J413" s="306">
        <f t="shared" ca="1" si="188"/>
        <v>698.24654548588239</v>
      </c>
      <c r="K413" s="307">
        <f t="shared" ca="1" si="189"/>
        <v>-0.49248577196379256</v>
      </c>
      <c r="L413" s="304">
        <f t="shared" ca="1" si="174"/>
        <v>698.24671916537068</v>
      </c>
      <c r="M413" s="306">
        <f t="shared" ca="1" si="190"/>
        <v>-1.4937656762653031</v>
      </c>
      <c r="N413" s="304">
        <f t="shared" ca="1" si="191"/>
        <v>-85.586468831507119</v>
      </c>
      <c r="P413" s="310">
        <f t="shared" ca="1" si="192"/>
        <v>23</v>
      </c>
      <c r="Q413" s="304">
        <f t="shared" ca="1" si="193"/>
        <v>0</v>
      </c>
      <c r="R413" s="306">
        <f t="shared" ca="1" si="194"/>
        <v>0</v>
      </c>
      <c r="S413" s="307">
        <f t="shared" ca="1" si="195"/>
        <v>2.8949999999999996</v>
      </c>
      <c r="T413" s="304">
        <f t="shared" ca="1" si="175"/>
        <v>28.399949999999997</v>
      </c>
      <c r="U413" s="311">
        <f t="shared" ca="1" si="176"/>
        <v>0</v>
      </c>
      <c r="V413" s="306">
        <f t="shared" ca="1" si="177"/>
        <v>1.2250603309926733</v>
      </c>
      <c r="W413" s="304">
        <f t="shared" ca="1" si="178"/>
        <v>25.563905167260842</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0.95056996070247557</v>
      </c>
      <c r="AH413" s="304">
        <f t="shared" ca="1" si="202"/>
        <v>-8.8303389614855163</v>
      </c>
    </row>
    <row r="414" spans="1:34" x14ac:dyDescent="0.2">
      <c r="A414" s="347">
        <f t="shared" ca="1" si="180"/>
        <v>1E-4</v>
      </c>
      <c r="B414" s="304">
        <f t="shared" ca="1" si="181"/>
        <v>32.00320000000027</v>
      </c>
      <c r="D414" s="306">
        <f t="shared" ca="1" si="182"/>
        <v>-0.67953622498821431</v>
      </c>
      <c r="E414" s="307">
        <f t="shared" ca="1" si="183"/>
        <v>-1.0058210289485494</v>
      </c>
      <c r="F414" s="304">
        <f t="shared" ca="1" si="184"/>
        <v>1.2138556023458276</v>
      </c>
      <c r="G414" s="306">
        <f t="shared" ca="1" si="185"/>
        <v>7.7683468849231856</v>
      </c>
      <c r="H414" s="307">
        <f t="shared" ca="1" si="186"/>
        <v>-100.64891376511477</v>
      </c>
      <c r="I414" s="304">
        <f t="shared" ca="1" si="187"/>
        <v>100.9482592986229</v>
      </c>
      <c r="J414" s="306">
        <f t="shared" ca="1" si="188"/>
        <v>698.24654548588239</v>
      </c>
      <c r="K414" s="307">
        <f t="shared" ca="1" si="189"/>
        <v>-0.50255065831119894</v>
      </c>
      <c r="L414" s="304">
        <f t="shared" ca="1" si="174"/>
        <v>698.24672633685338</v>
      </c>
      <c r="M414" s="306">
        <f t="shared" ca="1" si="190"/>
        <v>-1.493766424097495</v>
      </c>
      <c r="N414" s="304">
        <f t="shared" ca="1" si="191"/>
        <v>-85.586511679135498</v>
      </c>
      <c r="P414" s="310">
        <f t="shared" ca="1" si="192"/>
        <v>23</v>
      </c>
      <c r="Q414" s="304">
        <f t="shared" ca="1" si="193"/>
        <v>0</v>
      </c>
      <c r="R414" s="306">
        <f t="shared" ca="1" si="194"/>
        <v>0</v>
      </c>
      <c r="S414" s="307">
        <f t="shared" ca="1" si="195"/>
        <v>2.8949999999999996</v>
      </c>
      <c r="T414" s="304">
        <f t="shared" ca="1" si="175"/>
        <v>28.399949999999997</v>
      </c>
      <c r="U414" s="311">
        <f t="shared" ca="1" si="176"/>
        <v>0</v>
      </c>
      <c r="V414" s="306">
        <f t="shared" ca="1" si="177"/>
        <v>1.2250615640025948</v>
      </c>
      <c r="W414" s="304">
        <f t="shared" ca="1" si="178"/>
        <v>25.563979039951171</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0.95054500756088345</v>
      </c>
      <c r="AH414" s="304">
        <f t="shared" ca="1" si="202"/>
        <v>-8.8303644791920011</v>
      </c>
    </row>
    <row r="415" spans="1:34" x14ac:dyDescent="0.2">
      <c r="A415" s="347">
        <f t="shared" ca="1" si="180"/>
        <v>1E-4</v>
      </c>
      <c r="B415" s="304">
        <f t="shared" ca="1" si="181"/>
        <v>32.003300000000273</v>
      </c>
      <c r="D415" s="306">
        <f t="shared" ca="1" si="182"/>
        <v>-0.67953160459427409</v>
      </c>
      <c r="E415" s="307">
        <f t="shared" ca="1" si="183"/>
        <v>-1.0057950791025299</v>
      </c>
      <c r="F415" s="304">
        <f t="shared" ca="1" si="184"/>
        <v>1.2138315133449671</v>
      </c>
      <c r="G415" s="306">
        <f t="shared" ca="1" si="185"/>
        <v>7.7682789317627261</v>
      </c>
      <c r="H415" s="307">
        <f t="shared" ca="1" si="186"/>
        <v>-100.64901434462269</v>
      </c>
      <c r="I415" s="304">
        <f t="shared" ca="1" si="187"/>
        <v>100.94835435065661</v>
      </c>
      <c r="J415" s="306">
        <f t="shared" ca="1" si="188"/>
        <v>698.24654548588239</v>
      </c>
      <c r="K415" s="307">
        <f t="shared" ca="1" si="189"/>
        <v>-0.51261555471668585</v>
      </c>
      <c r="L415" s="304">
        <f t="shared" ca="1" si="174"/>
        <v>698.2467336534238</v>
      </c>
      <c r="M415" s="306">
        <f t="shared" ca="1" si="190"/>
        <v>-1.4937671719217369</v>
      </c>
      <c r="N415" s="304">
        <f t="shared" ca="1" si="191"/>
        <v>-85.586554526308376</v>
      </c>
      <c r="P415" s="310">
        <f t="shared" ca="1" si="192"/>
        <v>23</v>
      </c>
      <c r="Q415" s="304">
        <f t="shared" ca="1" si="193"/>
        <v>0</v>
      </c>
      <c r="R415" s="306">
        <f t="shared" ca="1" si="194"/>
        <v>0</v>
      </c>
      <c r="S415" s="307">
        <f t="shared" ca="1" si="195"/>
        <v>2.8949999999999996</v>
      </c>
      <c r="T415" s="304">
        <f t="shared" ca="1" si="175"/>
        <v>28.399949999999997</v>
      </c>
      <c r="U415" s="311">
        <f t="shared" ca="1" si="176"/>
        <v>0</v>
      </c>
      <c r="V415" s="306">
        <f t="shared" ca="1" si="177"/>
        <v>1.225062797014989</v>
      </c>
      <c r="W415" s="304">
        <f t="shared" ca="1" si="178"/>
        <v>25.56405291157154</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0.95052005477740309</v>
      </c>
      <c r="AH415" s="304">
        <f t="shared" ca="1" si="202"/>
        <v>-8.8303899965289023</v>
      </c>
    </row>
    <row r="416" spans="1:34" x14ac:dyDescent="0.2">
      <c r="A416" s="347">
        <f t="shared" ca="1" si="180"/>
        <v>1E-4</v>
      </c>
      <c r="B416" s="304">
        <f t="shared" ca="1" si="181"/>
        <v>32.003400000000276</v>
      </c>
      <c r="D416" s="306">
        <f t="shared" ca="1" si="182"/>
        <v>-0.67952698420345481</v>
      </c>
      <c r="E416" s="307">
        <f t="shared" ca="1" si="183"/>
        <v>-1.005769129632391</v>
      </c>
      <c r="F416" s="304">
        <f t="shared" ca="1" si="184"/>
        <v>1.2138074247516117</v>
      </c>
      <c r="G416" s="306">
        <f t="shared" ca="1" si="185"/>
        <v>7.7682109790643059</v>
      </c>
      <c r="H416" s="307">
        <f t="shared" ca="1" si="186"/>
        <v>-100.64911492153564</v>
      </c>
      <c r="I416" s="304">
        <f t="shared" ca="1" si="187"/>
        <v>100.94844940019507</v>
      </c>
      <c r="J416" s="306">
        <f t="shared" ca="1" si="188"/>
        <v>698.24654548588239</v>
      </c>
      <c r="K416" s="307">
        <f t="shared" ca="1" si="189"/>
        <v>-0.52268046117999378</v>
      </c>
      <c r="L416" s="304">
        <f t="shared" ca="1" si="174"/>
        <v>698.24674111508239</v>
      </c>
      <c r="M416" s="306">
        <f t="shared" ca="1" si="190"/>
        <v>-1.4937679197380291</v>
      </c>
      <c r="N416" s="304">
        <f t="shared" ca="1" si="191"/>
        <v>-85.586597373025768</v>
      </c>
      <c r="P416" s="310">
        <f t="shared" ca="1" si="192"/>
        <v>23</v>
      </c>
      <c r="Q416" s="304">
        <f t="shared" ca="1" si="193"/>
        <v>0</v>
      </c>
      <c r="R416" s="306">
        <f t="shared" ca="1" si="194"/>
        <v>0</v>
      </c>
      <c r="S416" s="307">
        <f t="shared" ca="1" si="195"/>
        <v>2.8949999999999996</v>
      </c>
      <c r="T416" s="304">
        <f t="shared" ca="1" si="175"/>
        <v>28.399949999999997</v>
      </c>
      <c r="U416" s="311">
        <f t="shared" ca="1" si="176"/>
        <v>0</v>
      </c>
      <c r="V416" s="306">
        <f t="shared" ca="1" si="177"/>
        <v>1.2250640300298572</v>
      </c>
      <c r="W416" s="304">
        <f t="shared" ca="1" si="178"/>
        <v>25.564126782121981</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0.95049510235203982</v>
      </c>
      <c r="AH416" s="304">
        <f t="shared" ca="1" si="202"/>
        <v>-8.8304155134962148</v>
      </c>
    </row>
    <row r="417" spans="1:34" x14ac:dyDescent="0.2">
      <c r="A417" s="347">
        <f t="shared" ca="1" si="180"/>
        <v>1E-4</v>
      </c>
      <c r="B417" s="304">
        <f t="shared" ca="1" si="181"/>
        <v>32.00350000000028</v>
      </c>
      <c r="D417" s="306">
        <f t="shared" ca="1" si="182"/>
        <v>-0.67952236381575526</v>
      </c>
      <c r="E417" s="307">
        <f t="shared" ca="1" si="183"/>
        <v>-1.0057431805381256</v>
      </c>
      <c r="F417" s="304">
        <f t="shared" ca="1" si="184"/>
        <v>1.2137833365657549</v>
      </c>
      <c r="G417" s="306">
        <f t="shared" ca="1" si="185"/>
        <v>7.7681430268279241</v>
      </c>
      <c r="H417" s="307">
        <f t="shared" ca="1" si="186"/>
        <v>-100.6492154958537</v>
      </c>
      <c r="I417" s="304">
        <f t="shared" ca="1" si="187"/>
        <v>100.94854444723832</v>
      </c>
      <c r="J417" s="306">
        <f t="shared" ca="1" si="188"/>
        <v>698.24654548588239</v>
      </c>
      <c r="K417" s="307">
        <f t="shared" ca="1" si="189"/>
        <v>-0.53274537770086328</v>
      </c>
      <c r="L417" s="304">
        <f t="shared" ca="1" si="174"/>
        <v>698.24674872182959</v>
      </c>
      <c r="M417" s="306">
        <f t="shared" ca="1" si="190"/>
        <v>-1.4937686675463717</v>
      </c>
      <c r="N417" s="304">
        <f t="shared" ca="1" si="191"/>
        <v>-85.586640219287688</v>
      </c>
      <c r="P417" s="310">
        <f t="shared" ca="1" si="192"/>
        <v>23</v>
      </c>
      <c r="Q417" s="304">
        <f t="shared" ca="1" si="193"/>
        <v>0</v>
      </c>
      <c r="R417" s="306">
        <f t="shared" ca="1" si="194"/>
        <v>0</v>
      </c>
      <c r="S417" s="307">
        <f t="shared" ca="1" si="195"/>
        <v>2.8949999999999996</v>
      </c>
      <c r="T417" s="304">
        <f t="shared" ca="1" si="175"/>
        <v>28.399949999999997</v>
      </c>
      <c r="U417" s="311">
        <f t="shared" ca="1" si="176"/>
        <v>0</v>
      </c>
      <c r="V417" s="306">
        <f t="shared" ca="1" si="177"/>
        <v>1.2250652630471981</v>
      </c>
      <c r="W417" s="304">
        <f t="shared" ca="1" si="178"/>
        <v>25.564200651602484</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0.95047015028478476</v>
      </c>
      <c r="AH417" s="304">
        <f t="shared" ca="1" si="202"/>
        <v>-8.8304410300939491</v>
      </c>
    </row>
    <row r="418" spans="1:34" x14ac:dyDescent="0.2">
      <c r="A418" s="347">
        <f t="shared" ca="1" si="180"/>
        <v>1E-4</v>
      </c>
      <c r="B418" s="304">
        <f t="shared" ca="1" si="181"/>
        <v>32.003600000000283</v>
      </c>
      <c r="D418" s="306">
        <f t="shared" ca="1" si="182"/>
        <v>-0.67951774343117655</v>
      </c>
      <c r="E418" s="307">
        <f t="shared" ca="1" si="183"/>
        <v>-1.005717231819732</v>
      </c>
      <c r="F418" s="304">
        <f t="shared" ca="1" si="184"/>
        <v>1.2137592487873956</v>
      </c>
      <c r="G418" s="306">
        <f t="shared" ca="1" si="185"/>
        <v>7.7680750750535807</v>
      </c>
      <c r="H418" s="307">
        <f t="shared" ca="1" si="186"/>
        <v>-100.64931606757688</v>
      </c>
      <c r="I418" s="304">
        <f t="shared" ca="1" si="187"/>
        <v>100.94863949178639</v>
      </c>
      <c r="J418" s="306">
        <f t="shared" ca="1" si="188"/>
        <v>698.24654548588239</v>
      </c>
      <c r="K418" s="307">
        <f t="shared" ca="1" si="189"/>
        <v>-0.54281030427903476</v>
      </c>
      <c r="L418" s="304">
        <f t="shared" ca="1" si="174"/>
        <v>698.24675647366587</v>
      </c>
      <c r="M418" s="306">
        <f t="shared" ca="1" si="190"/>
        <v>-1.4937694153467644</v>
      </c>
      <c r="N418" s="304">
        <f t="shared" ca="1" si="191"/>
        <v>-85.586683065094107</v>
      </c>
      <c r="P418" s="310">
        <f t="shared" ca="1" si="192"/>
        <v>23</v>
      </c>
      <c r="Q418" s="304">
        <f t="shared" ca="1" si="193"/>
        <v>0</v>
      </c>
      <c r="R418" s="306">
        <f t="shared" ca="1" si="194"/>
        <v>0</v>
      </c>
      <c r="S418" s="307">
        <f t="shared" ca="1" si="195"/>
        <v>2.8949999999999996</v>
      </c>
      <c r="T418" s="304">
        <f t="shared" ca="1" si="175"/>
        <v>28.399949999999997</v>
      </c>
      <c r="U418" s="311">
        <f t="shared" ca="1" si="176"/>
        <v>0</v>
      </c>
      <c r="V418" s="306">
        <f t="shared" ca="1" si="177"/>
        <v>1.2250664960670119</v>
      </c>
      <c r="W418" s="304">
        <f t="shared" ca="1" si="178"/>
        <v>25.564274520013054</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0.95044519857563614</v>
      </c>
      <c r="AH418" s="304">
        <f t="shared" ca="1" si="202"/>
        <v>-8.8304665463221035</v>
      </c>
    </row>
    <row r="419" spans="1:34" x14ac:dyDescent="0.2">
      <c r="A419" s="347">
        <f t="shared" ca="1" si="180"/>
        <v>1E-4</v>
      </c>
      <c r="B419" s="304">
        <f t="shared" ca="1" si="181"/>
        <v>32.003700000000286</v>
      </c>
      <c r="D419" s="306">
        <f t="shared" ca="1" si="182"/>
        <v>-0.67951312304972189</v>
      </c>
      <c r="E419" s="307">
        <f t="shared" ca="1" si="183"/>
        <v>-1.005691283477212</v>
      </c>
      <c r="F419" s="304">
        <f t="shared" ca="1" si="184"/>
        <v>1.2137351614165377</v>
      </c>
      <c r="G419" s="306">
        <f t="shared" ca="1" si="185"/>
        <v>7.7680071237412758</v>
      </c>
      <c r="H419" s="307">
        <f t="shared" ca="1" si="186"/>
        <v>-100.64941663670523</v>
      </c>
      <c r="I419" s="304">
        <f t="shared" ca="1" si="187"/>
        <v>100.94873453383936</v>
      </c>
      <c r="J419" s="306">
        <f t="shared" ca="1" si="188"/>
        <v>698.24654548588239</v>
      </c>
      <c r="K419" s="307">
        <f t="shared" ca="1" si="189"/>
        <v>-0.55287524091424889</v>
      </c>
      <c r="L419" s="304">
        <f t="shared" ca="1" si="174"/>
        <v>698.24676437059156</v>
      </c>
      <c r="M419" s="306">
        <f t="shared" ca="1" si="190"/>
        <v>-1.493770163139208</v>
      </c>
      <c r="N419" s="304">
        <f t="shared" ca="1" si="191"/>
        <v>-85.586725910445068</v>
      </c>
      <c r="P419" s="310">
        <f t="shared" ca="1" si="192"/>
        <v>23</v>
      </c>
      <c r="Q419" s="304">
        <f t="shared" ca="1" si="193"/>
        <v>0</v>
      </c>
      <c r="R419" s="306">
        <f t="shared" ca="1" si="194"/>
        <v>0</v>
      </c>
      <c r="S419" s="307">
        <f t="shared" ca="1" si="195"/>
        <v>2.8949999999999996</v>
      </c>
      <c r="T419" s="304">
        <f t="shared" ca="1" si="175"/>
        <v>28.399949999999997</v>
      </c>
      <c r="U419" s="311">
        <f t="shared" ca="1" si="176"/>
        <v>0</v>
      </c>
      <c r="V419" s="306">
        <f t="shared" ca="1" si="177"/>
        <v>1.2250677290892991</v>
      </c>
      <c r="W419" s="304">
        <f t="shared" ca="1" si="178"/>
        <v>25.564348387353746</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0.95042024722459928</v>
      </c>
      <c r="AH419" s="304">
        <f t="shared" ca="1" si="202"/>
        <v>-8.8304920621806762</v>
      </c>
    </row>
    <row r="420" spans="1:34" x14ac:dyDescent="0.2">
      <c r="A420" s="347">
        <f t="shared" ca="1" si="180"/>
        <v>1E-4</v>
      </c>
      <c r="B420" s="304">
        <f t="shared" ca="1" si="181"/>
        <v>32.00380000000029</v>
      </c>
      <c r="D420" s="306">
        <f t="shared" ca="1" si="182"/>
        <v>-0.67950850267138863</v>
      </c>
      <c r="E420" s="307">
        <f t="shared" ca="1" si="183"/>
        <v>-1.005665335510546</v>
      </c>
      <c r="F420" s="304">
        <f t="shared" ca="1" si="184"/>
        <v>1.2137110744531632</v>
      </c>
      <c r="G420" s="306">
        <f t="shared" ca="1" si="185"/>
        <v>7.7679391728910083</v>
      </c>
      <c r="H420" s="307">
        <f t="shared" ca="1" si="186"/>
        <v>-100.64951720323877</v>
      </c>
      <c r="I420" s="304">
        <f t="shared" ca="1" si="187"/>
        <v>100.94882957339719</v>
      </c>
      <c r="J420" s="306">
        <f t="shared" ca="1" si="188"/>
        <v>698.24654548588239</v>
      </c>
      <c r="K420" s="307">
        <f t="shared" ca="1" si="189"/>
        <v>-0.56294018760624609</v>
      </c>
      <c r="L420" s="304">
        <f t="shared" ca="1" si="174"/>
        <v>698.24677241260713</v>
      </c>
      <c r="M420" s="306">
        <f t="shared" ca="1" si="190"/>
        <v>-1.4937709109237021</v>
      </c>
      <c r="N420" s="304">
        <f t="shared" ca="1" si="191"/>
        <v>-85.586768755340572</v>
      </c>
      <c r="P420" s="310">
        <f t="shared" ca="1" si="192"/>
        <v>23</v>
      </c>
      <c r="Q420" s="304">
        <f t="shared" ca="1" si="193"/>
        <v>0</v>
      </c>
      <c r="R420" s="306">
        <f t="shared" ca="1" si="194"/>
        <v>0</v>
      </c>
      <c r="S420" s="307">
        <f t="shared" ca="1" si="195"/>
        <v>2.8949999999999996</v>
      </c>
      <c r="T420" s="304">
        <f t="shared" ca="1" si="175"/>
        <v>28.399949999999997</v>
      </c>
      <c r="U420" s="311">
        <f t="shared" ca="1" si="176"/>
        <v>0</v>
      </c>
      <c r="V420" s="306">
        <f t="shared" ca="1" si="177"/>
        <v>1.2250689621140591</v>
      </c>
      <c r="W420" s="304">
        <f t="shared" ca="1" si="178"/>
        <v>25.564422253624514</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0.95039529623165464</v>
      </c>
      <c r="AH420" s="304">
        <f t="shared" ca="1" si="202"/>
        <v>-8.8305175776696885</v>
      </c>
    </row>
    <row r="421" spans="1:34" x14ac:dyDescent="0.2">
      <c r="A421" s="347">
        <f t="shared" ca="1" si="180"/>
        <v>1E-4</v>
      </c>
      <c r="B421" s="304">
        <f t="shared" ca="1" si="181"/>
        <v>32.003900000000293</v>
      </c>
      <c r="D421" s="306">
        <f t="shared" ca="1" si="182"/>
        <v>-0.67950388229617886</v>
      </c>
      <c r="E421" s="307">
        <f t="shared" ca="1" si="183"/>
        <v>-1.0056393879197483</v>
      </c>
      <c r="F421" s="304">
        <f t="shared" ca="1" si="184"/>
        <v>1.2136869878972854</v>
      </c>
      <c r="G421" s="306">
        <f t="shared" ca="1" si="185"/>
        <v>7.7678712225027784</v>
      </c>
      <c r="H421" s="307">
        <f t="shared" ca="1" si="186"/>
        <v>-100.64961776717756</v>
      </c>
      <c r="I421" s="304">
        <f t="shared" ca="1" si="187"/>
        <v>100.94892461045998</v>
      </c>
      <c r="J421" s="306">
        <f t="shared" ca="1" si="188"/>
        <v>698.24654548588239</v>
      </c>
      <c r="K421" s="307">
        <f t="shared" ca="1" si="189"/>
        <v>-0.5730051443547669</v>
      </c>
      <c r="L421" s="304">
        <f t="shared" ca="1" si="174"/>
        <v>698.24678059971302</v>
      </c>
      <c r="M421" s="306">
        <f t="shared" ca="1" si="190"/>
        <v>-1.4937716587002468</v>
      </c>
      <c r="N421" s="304">
        <f t="shared" ca="1" si="191"/>
        <v>-85.586811599780603</v>
      </c>
      <c r="P421" s="310">
        <f t="shared" ca="1" si="192"/>
        <v>23</v>
      </c>
      <c r="Q421" s="304">
        <f t="shared" ca="1" si="193"/>
        <v>0</v>
      </c>
      <c r="R421" s="306">
        <f t="shared" ca="1" si="194"/>
        <v>0</v>
      </c>
      <c r="S421" s="307">
        <f t="shared" ca="1" si="195"/>
        <v>2.8949999999999996</v>
      </c>
      <c r="T421" s="304">
        <f t="shared" ca="1" si="175"/>
        <v>28.399949999999997</v>
      </c>
      <c r="U421" s="311">
        <f t="shared" ca="1" si="176"/>
        <v>0</v>
      </c>
      <c r="V421" s="306">
        <f t="shared" ca="1" si="177"/>
        <v>1.2250701951412923</v>
      </c>
      <c r="W421" s="304">
        <f t="shared" ca="1" si="178"/>
        <v>25.56449611882541</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0.95037034559681288</v>
      </c>
      <c r="AH421" s="304">
        <f t="shared" ca="1" si="202"/>
        <v>-8.8305430927891244</v>
      </c>
    </row>
    <row r="422" spans="1:34" x14ac:dyDescent="0.2">
      <c r="A422" s="347">
        <f t="shared" ca="1" si="180"/>
        <v>1E-4</v>
      </c>
      <c r="B422" s="304">
        <f t="shared" ca="1" si="181"/>
        <v>32.004000000000296</v>
      </c>
      <c r="D422" s="306">
        <f t="shared" ca="1" si="182"/>
        <v>-0.67949926192409549</v>
      </c>
      <c r="E422" s="307">
        <f t="shared" ca="1" si="183"/>
        <v>-1.005613440704801</v>
      </c>
      <c r="F422" s="304">
        <f t="shared" ca="1" si="184"/>
        <v>1.2136629017488911</v>
      </c>
      <c r="G422" s="306">
        <f t="shared" ca="1" si="185"/>
        <v>7.767803272576586</v>
      </c>
      <c r="H422" s="307">
        <f t="shared" ca="1" si="186"/>
        <v>-100.64971832852163</v>
      </c>
      <c r="I422" s="304">
        <f t="shared" ca="1" si="187"/>
        <v>100.94901964502773</v>
      </c>
      <c r="J422" s="306">
        <f t="shared" ca="1" si="188"/>
        <v>698.24654548588239</v>
      </c>
      <c r="K422" s="307">
        <f t="shared" ca="1" si="189"/>
        <v>-0.58307011115955187</v>
      </c>
      <c r="L422" s="304">
        <f t="shared" ca="1" si="174"/>
        <v>698.2467889319098</v>
      </c>
      <c r="M422" s="306">
        <f t="shared" ca="1" si="190"/>
        <v>-1.4937724064688425</v>
      </c>
      <c r="N422" s="304">
        <f t="shared" ca="1" si="191"/>
        <v>-85.586854443765191</v>
      </c>
      <c r="P422" s="310">
        <f t="shared" ca="1" si="192"/>
        <v>23</v>
      </c>
      <c r="Q422" s="304">
        <f t="shared" ca="1" si="193"/>
        <v>0</v>
      </c>
      <c r="R422" s="306">
        <f t="shared" ca="1" si="194"/>
        <v>0</v>
      </c>
      <c r="S422" s="307">
        <f t="shared" ca="1" si="195"/>
        <v>2.8949999999999996</v>
      </c>
      <c r="T422" s="304">
        <f t="shared" ca="1" si="175"/>
        <v>28.399949999999997</v>
      </c>
      <c r="U422" s="311">
        <f t="shared" ca="1" si="176"/>
        <v>0</v>
      </c>
      <c r="V422" s="306">
        <f t="shared" ca="1" si="177"/>
        <v>1.2250714281709987</v>
      </c>
      <c r="W422" s="304">
        <f t="shared" ca="1" si="178"/>
        <v>25.564569982956424</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0.95034539532005979</v>
      </c>
      <c r="AH422" s="304">
        <f t="shared" ca="1" si="202"/>
        <v>-8.8305686075390035</v>
      </c>
    </row>
    <row r="423" spans="1:34" x14ac:dyDescent="0.2">
      <c r="A423" s="347">
        <f t="shared" ca="1" si="180"/>
        <v>1E-4</v>
      </c>
      <c r="B423" s="304">
        <f t="shared" ca="1" si="181"/>
        <v>32.0041000000003</v>
      </c>
      <c r="D423" s="306">
        <f t="shared" ca="1" si="182"/>
        <v>-0.67949464155513573</v>
      </c>
      <c r="E423" s="307">
        <f t="shared" ca="1" si="183"/>
        <v>-1.0055874938657112</v>
      </c>
      <c r="F423" s="304">
        <f t="shared" ca="1" si="184"/>
        <v>1.2136388160079852</v>
      </c>
      <c r="G423" s="306">
        <f t="shared" ca="1" si="185"/>
        <v>7.7677353231124302</v>
      </c>
      <c r="H423" s="307">
        <f t="shared" ca="1" si="186"/>
        <v>-100.64981888727101</v>
      </c>
      <c r="I423" s="304">
        <f t="shared" ca="1" si="187"/>
        <v>100.94911467710048</v>
      </c>
      <c r="J423" s="306">
        <f t="shared" ca="1" si="188"/>
        <v>698.24654548588239</v>
      </c>
      <c r="K423" s="307">
        <f t="shared" ca="1" si="189"/>
        <v>-0.59313508802034154</v>
      </c>
      <c r="L423" s="304">
        <f t="shared" ca="1" si="174"/>
        <v>698.2467974091976</v>
      </c>
      <c r="M423" s="306">
        <f t="shared" ca="1" si="190"/>
        <v>-1.4937731542294892</v>
      </c>
      <c r="N423" s="304">
        <f t="shared" ca="1" si="191"/>
        <v>-85.586897287294335</v>
      </c>
      <c r="P423" s="310">
        <f t="shared" ca="1" si="192"/>
        <v>23</v>
      </c>
      <c r="Q423" s="304">
        <f t="shared" ca="1" si="193"/>
        <v>0</v>
      </c>
      <c r="R423" s="306">
        <f t="shared" ca="1" si="194"/>
        <v>0</v>
      </c>
      <c r="S423" s="307">
        <f t="shared" ca="1" si="195"/>
        <v>2.8949999999999996</v>
      </c>
      <c r="T423" s="304">
        <f t="shared" ca="1" si="175"/>
        <v>28.399949999999997</v>
      </c>
      <c r="U423" s="311">
        <f t="shared" ca="1" si="176"/>
        <v>0</v>
      </c>
      <c r="V423" s="306">
        <f t="shared" ca="1" si="177"/>
        <v>1.2250726612031781</v>
      </c>
      <c r="W423" s="304">
        <f t="shared" ca="1" si="178"/>
        <v>25.564643846017574</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0.9503204454014007</v>
      </c>
      <c r="AH423" s="304">
        <f t="shared" ca="1" si="202"/>
        <v>-8.8305941219193187</v>
      </c>
    </row>
    <row r="424" spans="1:34" x14ac:dyDescent="0.2">
      <c r="A424" s="347">
        <f t="shared" ca="1" si="180"/>
        <v>1E-4</v>
      </c>
      <c r="B424" s="304">
        <f t="shared" ca="1" si="181"/>
        <v>32.004200000000303</v>
      </c>
      <c r="D424" s="306">
        <f t="shared" ca="1" si="182"/>
        <v>-0.67949002118930124</v>
      </c>
      <c r="E424" s="307">
        <f t="shared" ca="1" si="183"/>
        <v>-1.0055615474024666</v>
      </c>
      <c r="F424" s="304">
        <f t="shared" ca="1" si="184"/>
        <v>1.2136147306745582</v>
      </c>
      <c r="G424" s="306">
        <f t="shared" ca="1" si="185"/>
        <v>7.7676673741103111</v>
      </c>
      <c r="H424" s="307">
        <f t="shared" ca="1" si="186"/>
        <v>-100.64991944342574</v>
      </c>
      <c r="I424" s="304">
        <f t="shared" ca="1" si="187"/>
        <v>100.94920970667829</v>
      </c>
      <c r="J424" s="306">
        <f t="shared" ca="1" si="188"/>
        <v>698.24654548588239</v>
      </c>
      <c r="K424" s="307">
        <f t="shared" ca="1" si="189"/>
        <v>-0.60320007493687633</v>
      </c>
      <c r="L424" s="304">
        <f t="shared" ca="1" si="174"/>
        <v>698.24680603157708</v>
      </c>
      <c r="M424" s="306">
        <f t="shared" ca="1" si="190"/>
        <v>-1.4937739019821867</v>
      </c>
      <c r="N424" s="304">
        <f t="shared" ca="1" si="191"/>
        <v>-85.586940130368021</v>
      </c>
      <c r="P424" s="310">
        <f t="shared" ca="1" si="192"/>
        <v>23</v>
      </c>
      <c r="Q424" s="304">
        <f t="shared" ca="1" si="193"/>
        <v>0</v>
      </c>
      <c r="R424" s="306">
        <f t="shared" ca="1" si="194"/>
        <v>0</v>
      </c>
      <c r="S424" s="307">
        <f t="shared" ca="1" si="195"/>
        <v>2.8949999999999996</v>
      </c>
      <c r="T424" s="304">
        <f t="shared" ca="1" si="175"/>
        <v>28.399949999999997</v>
      </c>
      <c r="U424" s="311">
        <f t="shared" ca="1" si="176"/>
        <v>0</v>
      </c>
      <c r="V424" s="306">
        <f t="shared" ca="1" si="177"/>
        <v>1.2250738942378303</v>
      </c>
      <c r="W424" s="304">
        <f t="shared" ca="1" si="178"/>
        <v>25.564717708008864</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0.95029549584082851</v>
      </c>
      <c r="AH424" s="304">
        <f t="shared" ca="1" si="202"/>
        <v>-8.8306196359300788</v>
      </c>
    </row>
    <row r="425" spans="1:34" x14ac:dyDescent="0.2">
      <c r="A425" s="347">
        <f t="shared" ca="1" si="180"/>
        <v>1E-4</v>
      </c>
      <c r="B425" s="304">
        <f t="shared" ca="1" si="181"/>
        <v>32.004300000000306</v>
      </c>
      <c r="D425" s="306">
        <f t="shared" ca="1" si="182"/>
        <v>-0.67948540082659603</v>
      </c>
      <c r="E425" s="307">
        <f t="shared" ca="1" si="183"/>
        <v>-1.0055356013150707</v>
      </c>
      <c r="F425" s="304">
        <f t="shared" ca="1" si="184"/>
        <v>1.2135906457486152</v>
      </c>
      <c r="G425" s="306">
        <f t="shared" ca="1" si="185"/>
        <v>7.7675994255702285</v>
      </c>
      <c r="H425" s="307">
        <f t="shared" ca="1" si="186"/>
        <v>-100.65001999698588</v>
      </c>
      <c r="I425" s="304">
        <f t="shared" ca="1" si="187"/>
        <v>100.94930473376117</v>
      </c>
      <c r="J425" s="306">
        <f t="shared" ca="1" si="188"/>
        <v>698.24654548588239</v>
      </c>
      <c r="K425" s="307">
        <f t="shared" ca="1" si="189"/>
        <v>-0.6132650719088969</v>
      </c>
      <c r="L425" s="304">
        <f t="shared" ca="1" si="174"/>
        <v>698.24681479904859</v>
      </c>
      <c r="M425" s="306">
        <f t="shared" ca="1" si="190"/>
        <v>-1.4937746497269357</v>
      </c>
      <c r="N425" s="304">
        <f t="shared" ca="1" si="191"/>
        <v>-85.586982972986291</v>
      </c>
      <c r="P425" s="310">
        <f t="shared" ca="1" si="192"/>
        <v>23</v>
      </c>
      <c r="Q425" s="304">
        <f t="shared" ca="1" si="193"/>
        <v>0</v>
      </c>
      <c r="R425" s="306">
        <f t="shared" ca="1" si="194"/>
        <v>0</v>
      </c>
      <c r="S425" s="307">
        <f t="shared" ca="1" si="195"/>
        <v>2.8949999999999996</v>
      </c>
      <c r="T425" s="304">
        <f t="shared" ca="1" si="175"/>
        <v>28.399949999999997</v>
      </c>
      <c r="U425" s="311">
        <f t="shared" ca="1" si="176"/>
        <v>0</v>
      </c>
      <c r="V425" s="306">
        <f t="shared" ca="1" si="177"/>
        <v>1.2250751272749554</v>
      </c>
      <c r="W425" s="304">
        <f t="shared" ca="1" si="178"/>
        <v>25.56479156893031</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0.95027054663833965</v>
      </c>
      <c r="AH425" s="304">
        <f t="shared" ca="1" si="202"/>
        <v>-8.8306451495712839</v>
      </c>
    </row>
    <row r="426" spans="1:34" x14ac:dyDescent="0.2">
      <c r="A426" s="347">
        <f t="shared" ca="1" si="180"/>
        <v>1E-4</v>
      </c>
      <c r="B426" s="304">
        <f t="shared" ca="1" si="181"/>
        <v>32.004400000000309</v>
      </c>
      <c r="D426" s="306">
        <f t="shared" ca="1" si="182"/>
        <v>-0.67948078046701577</v>
      </c>
      <c r="E426" s="307">
        <f t="shared" ca="1" si="183"/>
        <v>-1.0055096556035164</v>
      </c>
      <c r="F426" s="304">
        <f t="shared" ca="1" si="184"/>
        <v>1.2135665612301483</v>
      </c>
      <c r="G426" s="306">
        <f t="shared" ca="1" si="185"/>
        <v>7.7675314774921818</v>
      </c>
      <c r="H426" s="307">
        <f t="shared" ca="1" si="186"/>
        <v>-100.65012054795143</v>
      </c>
      <c r="I426" s="304">
        <f t="shared" ca="1" si="187"/>
        <v>100.94939975834917</v>
      </c>
      <c r="J426" s="306">
        <f t="shared" ca="1" si="188"/>
        <v>698.24654548588239</v>
      </c>
      <c r="K426" s="307">
        <f t="shared" ca="1" si="189"/>
        <v>-0.62333007893614378</v>
      </c>
      <c r="L426" s="304">
        <f t="shared" ca="1" si="174"/>
        <v>698.24682371161259</v>
      </c>
      <c r="M426" s="306">
        <f t="shared" ca="1" si="190"/>
        <v>-1.4937753974637358</v>
      </c>
      <c r="N426" s="304">
        <f t="shared" ca="1" si="191"/>
        <v>-85.587025815149119</v>
      </c>
      <c r="P426" s="310">
        <f t="shared" ca="1" si="192"/>
        <v>23</v>
      </c>
      <c r="Q426" s="304">
        <f t="shared" ca="1" si="193"/>
        <v>0</v>
      </c>
      <c r="R426" s="306">
        <f t="shared" ca="1" si="194"/>
        <v>0</v>
      </c>
      <c r="S426" s="307">
        <f t="shared" ca="1" si="195"/>
        <v>2.8949999999999996</v>
      </c>
      <c r="T426" s="304">
        <f t="shared" ca="1" si="175"/>
        <v>28.399949999999997</v>
      </c>
      <c r="U426" s="311">
        <f t="shared" ca="1" si="176"/>
        <v>0</v>
      </c>
      <c r="V426" s="306">
        <f t="shared" ca="1" si="177"/>
        <v>1.2250763603145538</v>
      </c>
      <c r="W426" s="304">
        <f t="shared" ca="1" si="178"/>
        <v>25.564865428781935</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0.95024559779393059</v>
      </c>
      <c r="AH426" s="304">
        <f t="shared" ca="1" si="202"/>
        <v>-8.830670662842941</v>
      </c>
    </row>
    <row r="427" spans="1:34" x14ac:dyDescent="0.2">
      <c r="A427" s="347">
        <f t="shared" ca="1" si="180"/>
        <v>1E-4</v>
      </c>
      <c r="B427" s="304">
        <f t="shared" ca="1" si="181"/>
        <v>32.004500000000313</v>
      </c>
      <c r="D427" s="306">
        <f t="shared" ca="1" si="182"/>
        <v>-0.67947616011056655</v>
      </c>
      <c r="E427" s="307">
        <f t="shared" ca="1" si="183"/>
        <v>-1.0054837102677947</v>
      </c>
      <c r="F427" s="304">
        <f t="shared" ca="1" si="184"/>
        <v>1.2135424771191534</v>
      </c>
      <c r="G427" s="306">
        <f t="shared" ca="1" si="185"/>
        <v>7.7674635298761707</v>
      </c>
      <c r="H427" s="307">
        <f t="shared" ca="1" si="186"/>
        <v>-100.65022109632245</v>
      </c>
      <c r="I427" s="304">
        <f t="shared" ca="1" si="187"/>
        <v>100.94949478044232</v>
      </c>
      <c r="J427" s="306">
        <f t="shared" ca="1" si="188"/>
        <v>698.24654548588239</v>
      </c>
      <c r="K427" s="307">
        <f t="shared" ca="1" si="189"/>
        <v>-0.63339509601835753</v>
      </c>
      <c r="L427" s="304">
        <f t="shared" ca="1" si="174"/>
        <v>698.24683276926942</v>
      </c>
      <c r="M427" s="306">
        <f t="shared" ca="1" si="190"/>
        <v>-1.4937761451925875</v>
      </c>
      <c r="N427" s="304">
        <f t="shared" ca="1" si="191"/>
        <v>-85.587068656856545</v>
      </c>
      <c r="P427" s="310">
        <f t="shared" ca="1" si="192"/>
        <v>23</v>
      </c>
      <c r="Q427" s="304">
        <f t="shared" ca="1" si="193"/>
        <v>0</v>
      </c>
      <c r="R427" s="306">
        <f t="shared" ca="1" si="194"/>
        <v>0</v>
      </c>
      <c r="S427" s="307">
        <f t="shared" ca="1" si="195"/>
        <v>2.8949999999999996</v>
      </c>
      <c r="T427" s="304">
        <f t="shared" ca="1" si="175"/>
        <v>28.399949999999997</v>
      </c>
      <c r="U427" s="311">
        <f t="shared" ca="1" si="176"/>
        <v>0</v>
      </c>
      <c r="V427" s="306">
        <f t="shared" ca="1" si="177"/>
        <v>1.2250775933566247</v>
      </c>
      <c r="W427" s="304">
        <f t="shared" ca="1" si="178"/>
        <v>25.564939287563721</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0.95022064930759598</v>
      </c>
      <c r="AH427" s="304">
        <f t="shared" ca="1" si="202"/>
        <v>-8.8306961757450573</v>
      </c>
    </row>
    <row r="428" spans="1:34" x14ac:dyDescent="0.2">
      <c r="A428" s="347">
        <f t="shared" ca="1" si="180"/>
        <v>1E-4</v>
      </c>
      <c r="B428" s="304">
        <f t="shared" ca="1" si="181"/>
        <v>32.004600000000316</v>
      </c>
      <c r="D428" s="306">
        <f t="shared" ca="1" si="182"/>
        <v>-0.67947153975724339</v>
      </c>
      <c r="E428" s="307">
        <f t="shared" ca="1" si="183"/>
        <v>-1.0054577653079111</v>
      </c>
      <c r="F428" s="304">
        <f t="shared" ca="1" si="184"/>
        <v>1.2135183934156324</v>
      </c>
      <c r="G428" s="306">
        <f t="shared" ca="1" si="185"/>
        <v>7.7673955827221954</v>
      </c>
      <c r="H428" s="307">
        <f t="shared" ca="1" si="186"/>
        <v>-100.65032164209899</v>
      </c>
      <c r="I428" s="304">
        <f t="shared" ca="1" si="187"/>
        <v>100.94958980004066</v>
      </c>
      <c r="J428" s="306">
        <f t="shared" ca="1" si="188"/>
        <v>698.24654548588239</v>
      </c>
      <c r="K428" s="307">
        <f t="shared" ca="1" si="189"/>
        <v>-0.64346012315527856</v>
      </c>
      <c r="L428" s="304">
        <f t="shared" ca="1" si="174"/>
        <v>698.24684197201964</v>
      </c>
      <c r="M428" s="306">
        <f t="shared" ca="1" si="190"/>
        <v>-1.4937768929134905</v>
      </c>
      <c r="N428" s="304">
        <f t="shared" ca="1" si="191"/>
        <v>-85.587111498108541</v>
      </c>
      <c r="P428" s="310">
        <f t="shared" ca="1" si="192"/>
        <v>23</v>
      </c>
      <c r="Q428" s="304">
        <f t="shared" ca="1" si="193"/>
        <v>0</v>
      </c>
      <c r="R428" s="306">
        <f t="shared" ca="1" si="194"/>
        <v>0</v>
      </c>
      <c r="S428" s="307">
        <f t="shared" ca="1" si="195"/>
        <v>2.8949999999999996</v>
      </c>
      <c r="T428" s="304">
        <f t="shared" ca="1" si="175"/>
        <v>28.399949999999997</v>
      </c>
      <c r="U428" s="311">
        <f t="shared" ca="1" si="176"/>
        <v>0</v>
      </c>
      <c r="V428" s="306">
        <f t="shared" ca="1" si="177"/>
        <v>1.2250788264011689</v>
      </c>
      <c r="W428" s="304">
        <f t="shared" ca="1" si="178"/>
        <v>25.56501314527571</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0.95019570117933938</v>
      </c>
      <c r="AH428" s="304">
        <f t="shared" ca="1" si="202"/>
        <v>-8.8307216882776256</v>
      </c>
    </row>
    <row r="429" spans="1:34" x14ac:dyDescent="0.2">
      <c r="A429" s="347">
        <f t="shared" ca="1" si="180"/>
        <v>1E-4</v>
      </c>
      <c r="B429" s="304">
        <f t="shared" ca="1" si="181"/>
        <v>32.004700000000319</v>
      </c>
      <c r="D429" s="306">
        <f t="shared" ca="1" si="182"/>
        <v>-0.67946691940705295</v>
      </c>
      <c r="E429" s="307">
        <f t="shared" ca="1" si="183"/>
        <v>-1.0054318207238531</v>
      </c>
      <c r="F429" s="304">
        <f t="shared" ca="1" si="184"/>
        <v>1.213494310119579</v>
      </c>
      <c r="G429" s="306">
        <f t="shared" ca="1" si="185"/>
        <v>7.767327636030255</v>
      </c>
      <c r="H429" s="307">
        <f t="shared" ca="1" si="186"/>
        <v>-100.65042218528106</v>
      </c>
      <c r="I429" s="304">
        <f t="shared" ca="1" si="187"/>
        <v>100.94968481714422</v>
      </c>
      <c r="J429" s="306">
        <f t="shared" ca="1" si="188"/>
        <v>698.24654548588239</v>
      </c>
      <c r="K429" s="307">
        <f t="shared" ca="1" si="189"/>
        <v>-0.65352516034664754</v>
      </c>
      <c r="L429" s="304">
        <f t="shared" ca="1" si="174"/>
        <v>698.24685131986348</v>
      </c>
      <c r="M429" s="306">
        <f t="shared" ca="1" si="190"/>
        <v>-1.4937776406264454</v>
      </c>
      <c r="N429" s="304">
        <f t="shared" ca="1" si="191"/>
        <v>-85.587154338905137</v>
      </c>
      <c r="P429" s="310">
        <f t="shared" ca="1" si="192"/>
        <v>23</v>
      </c>
      <c r="Q429" s="304">
        <f t="shared" ca="1" si="193"/>
        <v>0</v>
      </c>
      <c r="R429" s="306">
        <f t="shared" ca="1" si="194"/>
        <v>0</v>
      </c>
      <c r="S429" s="307">
        <f t="shared" ca="1" si="195"/>
        <v>2.8949999999999996</v>
      </c>
      <c r="T429" s="304">
        <f t="shared" ca="1" si="175"/>
        <v>28.399949999999997</v>
      </c>
      <c r="U429" s="311">
        <f t="shared" ca="1" si="176"/>
        <v>0</v>
      </c>
      <c r="V429" s="306">
        <f t="shared" ca="1" si="177"/>
        <v>1.2250800594481857</v>
      </c>
      <c r="W429" s="304">
        <f t="shared" ca="1" si="178"/>
        <v>25.565087001917888</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0.95017075340914658</v>
      </c>
      <c r="AH429" s="304">
        <f t="shared" ca="1" si="202"/>
        <v>-8.830747200440662</v>
      </c>
    </row>
    <row r="430" spans="1:34" x14ac:dyDescent="0.2">
      <c r="A430" s="347">
        <f t="shared" ca="1" si="180"/>
        <v>1E-4</v>
      </c>
      <c r="B430" s="304">
        <f t="shared" ca="1" si="181"/>
        <v>32.004800000000323</v>
      </c>
      <c r="D430" s="306">
        <f t="shared" ca="1" si="182"/>
        <v>-0.67946229905998989</v>
      </c>
      <c r="E430" s="307">
        <f t="shared" ca="1" si="183"/>
        <v>-1.0054058765156277</v>
      </c>
      <c r="F430" s="304">
        <f t="shared" ca="1" si="184"/>
        <v>1.2134702272309961</v>
      </c>
      <c r="G430" s="306">
        <f t="shared" ca="1" si="185"/>
        <v>7.7672596898003494</v>
      </c>
      <c r="H430" s="307">
        <f t="shared" ca="1" si="186"/>
        <v>-100.65052272586871</v>
      </c>
      <c r="I430" s="304">
        <f t="shared" ca="1" si="187"/>
        <v>100.94977983175303</v>
      </c>
      <c r="J430" s="306">
        <f t="shared" ca="1" si="188"/>
        <v>698.24654548588239</v>
      </c>
      <c r="K430" s="307">
        <f t="shared" ca="1" si="189"/>
        <v>-0.66359020759220499</v>
      </c>
      <c r="L430" s="304">
        <f t="shared" ca="1" si="174"/>
        <v>698.24686081280163</v>
      </c>
      <c r="M430" s="306">
        <f t="shared" ca="1" si="190"/>
        <v>-1.4937783883314517</v>
      </c>
      <c r="N430" s="304">
        <f t="shared" ca="1" si="191"/>
        <v>-85.587197179246317</v>
      </c>
      <c r="P430" s="310">
        <f t="shared" ca="1" si="192"/>
        <v>23</v>
      </c>
      <c r="Q430" s="304">
        <f t="shared" ca="1" si="193"/>
        <v>0</v>
      </c>
      <c r="R430" s="306">
        <f t="shared" ca="1" si="194"/>
        <v>0</v>
      </c>
      <c r="S430" s="307">
        <f t="shared" ca="1" si="195"/>
        <v>2.8949999999999996</v>
      </c>
      <c r="T430" s="304">
        <f t="shared" ca="1" si="175"/>
        <v>28.399949999999997</v>
      </c>
      <c r="U430" s="311">
        <f t="shared" ca="1" si="176"/>
        <v>0</v>
      </c>
      <c r="V430" s="306">
        <f t="shared" ca="1" si="177"/>
        <v>1.2250812924976753</v>
      </c>
      <c r="W430" s="304">
        <f t="shared" ca="1" si="178"/>
        <v>25.565160857490277</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0.95014580599702469</v>
      </c>
      <c r="AH430" s="304">
        <f t="shared" ca="1" si="202"/>
        <v>-8.8307727122341593</v>
      </c>
    </row>
    <row r="431" spans="1:34" x14ac:dyDescent="0.2">
      <c r="A431" s="347">
        <f t="shared" ca="1" si="180"/>
        <v>1E-4</v>
      </c>
      <c r="B431" s="304">
        <f t="shared" ca="1" si="181"/>
        <v>32.004900000000326</v>
      </c>
      <c r="D431" s="306">
        <f t="shared" ca="1" si="182"/>
        <v>-0.67945767871606089</v>
      </c>
      <c r="E431" s="307">
        <f t="shared" ca="1" si="183"/>
        <v>-1.0053799326832209</v>
      </c>
      <c r="F431" s="304">
        <f t="shared" ca="1" si="184"/>
        <v>1.2134461447498754</v>
      </c>
      <c r="G431" s="306">
        <f t="shared" ca="1" si="185"/>
        <v>7.7671917440324778</v>
      </c>
      <c r="H431" s="307">
        <f t="shared" ca="1" si="186"/>
        <v>-100.65062326386197</v>
      </c>
      <c r="I431" s="304">
        <f t="shared" ca="1" si="187"/>
        <v>100.94987484386714</v>
      </c>
      <c r="J431" s="306">
        <f t="shared" ca="1" si="188"/>
        <v>698.24654548588239</v>
      </c>
      <c r="K431" s="307">
        <f t="shared" ca="1" si="189"/>
        <v>-0.67365526489169159</v>
      </c>
      <c r="L431" s="304">
        <f t="shared" ca="1" si="174"/>
        <v>698.24687045083442</v>
      </c>
      <c r="M431" s="306">
        <f t="shared" ca="1" si="190"/>
        <v>-1.49377913602851</v>
      </c>
      <c r="N431" s="304">
        <f t="shared" ca="1" si="191"/>
        <v>-85.587240019132111</v>
      </c>
      <c r="P431" s="310">
        <f t="shared" ca="1" si="192"/>
        <v>23</v>
      </c>
      <c r="Q431" s="304">
        <f t="shared" ca="1" si="193"/>
        <v>0</v>
      </c>
      <c r="R431" s="306">
        <f t="shared" ca="1" si="194"/>
        <v>0</v>
      </c>
      <c r="S431" s="307">
        <f t="shared" ca="1" si="195"/>
        <v>2.8949999999999996</v>
      </c>
      <c r="T431" s="304">
        <f t="shared" ca="1" si="175"/>
        <v>28.399949999999997</v>
      </c>
      <c r="U431" s="311">
        <f t="shared" ca="1" si="176"/>
        <v>0</v>
      </c>
      <c r="V431" s="306">
        <f t="shared" ca="1" si="177"/>
        <v>1.2250825255496378</v>
      </c>
      <c r="W431" s="304">
        <f t="shared" ca="1" si="178"/>
        <v>25.565234711992879</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0.95012085894296483</v>
      </c>
      <c r="AH431" s="304">
        <f t="shared" ca="1" si="202"/>
        <v>-8.8307982236581282</v>
      </c>
    </row>
    <row r="432" spans="1:34" x14ac:dyDescent="0.2">
      <c r="A432" s="347">
        <f t="shared" ca="1" si="180"/>
        <v>1E-4</v>
      </c>
      <c r="B432" s="304">
        <f t="shared" ca="1" si="181"/>
        <v>32.005000000000329</v>
      </c>
      <c r="D432" s="306">
        <f t="shared" ca="1" si="182"/>
        <v>-0.67945305837526304</v>
      </c>
      <c r="E432" s="307">
        <f t="shared" ca="1" si="183"/>
        <v>-1.0053539892266361</v>
      </c>
      <c r="F432" s="304">
        <f t="shared" ca="1" si="184"/>
        <v>1.2134220626762189</v>
      </c>
      <c r="G432" s="306">
        <f t="shared" ca="1" si="185"/>
        <v>7.7671237987266402</v>
      </c>
      <c r="H432" s="307">
        <f t="shared" ca="1" si="186"/>
        <v>-100.6507237992609</v>
      </c>
      <c r="I432" s="304">
        <f t="shared" ca="1" si="187"/>
        <v>100.94996985348658</v>
      </c>
      <c r="J432" s="306">
        <f t="shared" ca="1" si="188"/>
        <v>698.24654548588239</v>
      </c>
      <c r="K432" s="307">
        <f t="shared" ca="1" si="189"/>
        <v>-0.68372033224484774</v>
      </c>
      <c r="L432" s="304">
        <f t="shared" ca="1" si="174"/>
        <v>698.2468802339622</v>
      </c>
      <c r="M432" s="306">
        <f t="shared" ca="1" si="190"/>
        <v>-1.4937798837176204</v>
      </c>
      <c r="N432" s="304">
        <f t="shared" ca="1" si="191"/>
        <v>-85.587282858562531</v>
      </c>
      <c r="P432" s="310">
        <f t="shared" ca="1" si="192"/>
        <v>23</v>
      </c>
      <c r="Q432" s="304">
        <f t="shared" ca="1" si="193"/>
        <v>0</v>
      </c>
      <c r="R432" s="306">
        <f t="shared" ca="1" si="194"/>
        <v>0</v>
      </c>
      <c r="S432" s="307">
        <f t="shared" ca="1" si="195"/>
        <v>2.8949999999999996</v>
      </c>
      <c r="T432" s="304">
        <f t="shared" ca="1" si="175"/>
        <v>28.399949999999997</v>
      </c>
      <c r="U432" s="311">
        <f t="shared" ca="1" si="176"/>
        <v>0</v>
      </c>
      <c r="V432" s="306">
        <f t="shared" ca="1" si="177"/>
        <v>1.2250837586040735</v>
      </c>
      <c r="W432" s="304">
        <f t="shared" ca="1" si="178"/>
        <v>25.56530856542572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0.95009591224696521</v>
      </c>
      <c r="AH432" s="304">
        <f t="shared" ca="1" si="202"/>
        <v>-8.8308237347125669</v>
      </c>
    </row>
    <row r="433" spans="1:34" x14ac:dyDescent="0.2">
      <c r="A433" s="347">
        <f t="shared" ca="1" si="180"/>
        <v>1E-4</v>
      </c>
      <c r="B433" s="304">
        <f t="shared" ca="1" si="181"/>
        <v>32.005100000000333</v>
      </c>
      <c r="D433" s="306">
        <f t="shared" ca="1" si="182"/>
        <v>-0.6794484380375968</v>
      </c>
      <c r="E433" s="307">
        <f t="shared" ca="1" si="183"/>
        <v>-1.0053280461458645</v>
      </c>
      <c r="F433" s="304">
        <f t="shared" ca="1" si="184"/>
        <v>1.2133979810100193</v>
      </c>
      <c r="G433" s="306">
        <f t="shared" ca="1" si="185"/>
        <v>7.7670558538828365</v>
      </c>
      <c r="H433" s="307">
        <f t="shared" ca="1" si="186"/>
        <v>-100.65082433206551</v>
      </c>
      <c r="I433" s="304">
        <f t="shared" ca="1" si="187"/>
        <v>100.95006486061139</v>
      </c>
      <c r="J433" s="306">
        <f t="shared" ca="1" si="188"/>
        <v>698.24654548588239</v>
      </c>
      <c r="K433" s="307">
        <f t="shared" ca="1" si="189"/>
        <v>-0.69378540965141411</v>
      </c>
      <c r="L433" s="304">
        <f t="shared" ca="1" si="174"/>
        <v>698.24689016218542</v>
      </c>
      <c r="M433" s="306">
        <f t="shared" ca="1" si="190"/>
        <v>-1.4937806313987827</v>
      </c>
      <c r="N433" s="304">
        <f t="shared" ca="1" si="191"/>
        <v>-85.587325697537551</v>
      </c>
      <c r="P433" s="310">
        <f t="shared" ca="1" si="192"/>
        <v>23</v>
      </c>
      <c r="Q433" s="304">
        <f t="shared" ca="1" si="193"/>
        <v>0</v>
      </c>
      <c r="R433" s="306">
        <f t="shared" ca="1" si="194"/>
        <v>0</v>
      </c>
      <c r="S433" s="307">
        <f t="shared" ca="1" si="195"/>
        <v>2.8949999999999996</v>
      </c>
      <c r="T433" s="304">
        <f t="shared" ca="1" si="175"/>
        <v>28.399949999999997</v>
      </c>
      <c r="U433" s="311">
        <f t="shared" ca="1" si="176"/>
        <v>0</v>
      </c>
      <c r="V433" s="306">
        <f t="shared" ca="1" si="177"/>
        <v>1.2250849916609809</v>
      </c>
      <c r="W433" s="304">
        <f t="shared" ca="1" si="178"/>
        <v>25.565382417788793</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0.95007096590902052</v>
      </c>
      <c r="AH433" s="304">
        <f t="shared" ca="1" si="202"/>
        <v>-8.8308492453974861</v>
      </c>
    </row>
    <row r="434" spans="1:34" x14ac:dyDescent="0.2">
      <c r="A434" s="347">
        <f t="shared" ca="1" si="180"/>
        <v>1E-4</v>
      </c>
      <c r="B434" s="304">
        <f t="shared" ca="1" si="181"/>
        <v>32.005200000000336</v>
      </c>
      <c r="D434" s="306">
        <f t="shared" ca="1" si="182"/>
        <v>-0.67944381770306539</v>
      </c>
      <c r="E434" s="307">
        <f t="shared" ca="1" si="183"/>
        <v>-1.0053021034409042</v>
      </c>
      <c r="F434" s="304">
        <f t="shared" ca="1" si="184"/>
        <v>1.2133738997512773</v>
      </c>
      <c r="G434" s="306">
        <f t="shared" ca="1" si="185"/>
        <v>7.7669879095010659</v>
      </c>
      <c r="H434" s="307">
        <f t="shared" ca="1" si="186"/>
        <v>-100.65092486227586</v>
      </c>
      <c r="I434" s="304">
        <f t="shared" ca="1" si="187"/>
        <v>100.9501598652416</v>
      </c>
      <c r="J434" s="306">
        <f t="shared" ca="1" si="188"/>
        <v>698.24654548588239</v>
      </c>
      <c r="K434" s="307">
        <f t="shared" ca="1" si="189"/>
        <v>-0.70385049711113112</v>
      </c>
      <c r="L434" s="304">
        <f t="shared" ca="1" si="174"/>
        <v>698.24690023550454</v>
      </c>
      <c r="M434" s="306">
        <f t="shared" ca="1" si="190"/>
        <v>-1.4937813790719972</v>
      </c>
      <c r="N434" s="304">
        <f t="shared" ca="1" si="191"/>
        <v>-85.587368536057198</v>
      </c>
      <c r="P434" s="310">
        <f t="shared" ca="1" si="192"/>
        <v>23</v>
      </c>
      <c r="Q434" s="304">
        <f t="shared" ca="1" si="193"/>
        <v>0</v>
      </c>
      <c r="R434" s="306">
        <f t="shared" ca="1" si="194"/>
        <v>0</v>
      </c>
      <c r="S434" s="307">
        <f t="shared" ca="1" si="195"/>
        <v>2.8949999999999996</v>
      </c>
      <c r="T434" s="304">
        <f t="shared" ca="1" si="175"/>
        <v>28.399949999999997</v>
      </c>
      <c r="U434" s="311">
        <f t="shared" ca="1" si="176"/>
        <v>0</v>
      </c>
      <c r="V434" s="306">
        <f t="shared" ca="1" si="177"/>
        <v>1.2250862247203615</v>
      </c>
      <c r="W434" s="304">
        <f t="shared" ca="1" si="178"/>
        <v>25.565456269082119</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0.95004601992913074</v>
      </c>
      <c r="AH434" s="304">
        <f t="shared" ca="1" si="202"/>
        <v>-8.8308747557128839</v>
      </c>
    </row>
    <row r="435" spans="1:34" x14ac:dyDescent="0.2">
      <c r="A435" s="347">
        <f t="shared" ca="1" si="180"/>
        <v>1E-4</v>
      </c>
      <c r="B435" s="304">
        <f t="shared" ca="1" si="181"/>
        <v>32.005300000000339</v>
      </c>
      <c r="D435" s="306">
        <f t="shared" ca="1" si="182"/>
        <v>-0.67943919737166847</v>
      </c>
      <c r="E435" s="307">
        <f t="shared" ca="1" si="183"/>
        <v>-1.0052761611117536</v>
      </c>
      <c r="F435" s="304">
        <f t="shared" ca="1" si="184"/>
        <v>1.2133498188999912</v>
      </c>
      <c r="G435" s="306">
        <f t="shared" ca="1" si="185"/>
        <v>7.7669199655813284</v>
      </c>
      <c r="H435" s="307">
        <f t="shared" ca="1" si="186"/>
        <v>-100.65102538989197</v>
      </c>
      <c r="I435" s="304">
        <f t="shared" ca="1" si="187"/>
        <v>100.95025486737725</v>
      </c>
      <c r="J435" s="306">
        <f t="shared" ca="1" si="188"/>
        <v>698.24654548588239</v>
      </c>
      <c r="K435" s="307">
        <f t="shared" ca="1" si="189"/>
        <v>-0.71391559462373955</v>
      </c>
      <c r="L435" s="304">
        <f t="shared" ca="1" si="174"/>
        <v>698.24691045392001</v>
      </c>
      <c r="M435" s="306">
        <f t="shared" ca="1" si="190"/>
        <v>-1.493782126737264</v>
      </c>
      <c r="N435" s="304">
        <f t="shared" ca="1" si="191"/>
        <v>-85.587411374121473</v>
      </c>
      <c r="P435" s="310">
        <f t="shared" ca="1" si="192"/>
        <v>23</v>
      </c>
      <c r="Q435" s="304">
        <f t="shared" ca="1" si="193"/>
        <v>0</v>
      </c>
      <c r="R435" s="306">
        <f t="shared" ca="1" si="194"/>
        <v>0</v>
      </c>
      <c r="S435" s="307">
        <f t="shared" ca="1" si="195"/>
        <v>2.8949999999999996</v>
      </c>
      <c r="T435" s="304">
        <f t="shared" ca="1" si="175"/>
        <v>28.399949999999997</v>
      </c>
      <c r="U435" s="311">
        <f t="shared" ca="1" si="176"/>
        <v>0</v>
      </c>
      <c r="V435" s="306">
        <f t="shared" ca="1" si="177"/>
        <v>1.2250874577822153</v>
      </c>
      <c r="W435" s="304">
        <f t="shared" ca="1" si="178"/>
        <v>25.565530119305723</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0.95002107430729055</v>
      </c>
      <c r="AH435" s="304">
        <f t="shared" ca="1" si="202"/>
        <v>-8.8309002656587641</v>
      </c>
    </row>
    <row r="436" spans="1:34" x14ac:dyDescent="0.2">
      <c r="A436" s="347">
        <f t="shared" ca="1" si="180"/>
        <v>1E-4</v>
      </c>
      <c r="B436" s="304">
        <f t="shared" ca="1" si="181"/>
        <v>32.005400000000343</v>
      </c>
      <c r="D436" s="306">
        <f t="shared" ca="1" si="182"/>
        <v>-0.6794345770434066</v>
      </c>
      <c r="E436" s="307">
        <f t="shared" ca="1" si="183"/>
        <v>-1.0052502191584018</v>
      </c>
      <c r="F436" s="304">
        <f t="shared" ca="1" si="184"/>
        <v>1.2133257384561524</v>
      </c>
      <c r="G436" s="306">
        <f t="shared" ca="1" si="185"/>
        <v>7.7668520221236239</v>
      </c>
      <c r="H436" s="307">
        <f t="shared" ca="1" si="186"/>
        <v>-100.65112591491389</v>
      </c>
      <c r="I436" s="304">
        <f t="shared" ca="1" si="187"/>
        <v>100.95034986701836</v>
      </c>
      <c r="J436" s="306">
        <f t="shared" ca="1" si="188"/>
        <v>698.24654548588239</v>
      </c>
      <c r="K436" s="307">
        <f t="shared" ca="1" si="189"/>
        <v>-0.72398070218897981</v>
      </c>
      <c r="L436" s="304">
        <f t="shared" ca="1" si="174"/>
        <v>698.24692081743228</v>
      </c>
      <c r="M436" s="306">
        <f t="shared" ca="1" si="190"/>
        <v>-1.4937828743945831</v>
      </c>
      <c r="N436" s="304">
        <f t="shared" ca="1" si="191"/>
        <v>-85.587454211730375</v>
      </c>
      <c r="P436" s="310">
        <f t="shared" ca="1" si="192"/>
        <v>23</v>
      </c>
      <c r="Q436" s="304">
        <f t="shared" ca="1" si="193"/>
        <v>0</v>
      </c>
      <c r="R436" s="306">
        <f t="shared" ca="1" si="194"/>
        <v>0</v>
      </c>
      <c r="S436" s="307">
        <f t="shared" ca="1" si="195"/>
        <v>2.8949999999999996</v>
      </c>
      <c r="T436" s="304">
        <f t="shared" ca="1" si="175"/>
        <v>28.399949999999997</v>
      </c>
      <c r="U436" s="311">
        <f t="shared" ca="1" si="176"/>
        <v>0</v>
      </c>
      <c r="V436" s="306">
        <f t="shared" ca="1" si="177"/>
        <v>1.2250886908465415</v>
      </c>
      <c r="W436" s="304">
        <f t="shared" ca="1" si="178"/>
        <v>25.565603968459584</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0.94999612904348751</v>
      </c>
      <c r="AH436" s="304">
        <f t="shared" ca="1" si="202"/>
        <v>-8.8309257752351389</v>
      </c>
    </row>
    <row r="437" spans="1:34" x14ac:dyDescent="0.2">
      <c r="A437" s="347">
        <f t="shared" ca="1" si="180"/>
        <v>1E-4</v>
      </c>
      <c r="B437" s="304">
        <f t="shared" ca="1" si="181"/>
        <v>32.005500000000346</v>
      </c>
      <c r="D437" s="306">
        <f t="shared" ca="1" si="182"/>
        <v>-0.67942995671828055</v>
      </c>
      <c r="E437" s="307">
        <f t="shared" ca="1" si="183"/>
        <v>-1.0052242775808544</v>
      </c>
      <c r="F437" s="304">
        <f t="shared" ca="1" si="184"/>
        <v>1.2133016584197662</v>
      </c>
      <c r="G437" s="306">
        <f t="shared" ca="1" si="185"/>
        <v>7.7667840791279517</v>
      </c>
      <c r="H437" s="307">
        <f t="shared" ca="1" si="186"/>
        <v>-100.65122643734165</v>
      </c>
      <c r="I437" s="304">
        <f t="shared" ca="1" si="187"/>
        <v>100.95044486416501</v>
      </c>
      <c r="J437" s="306">
        <f t="shared" ca="1" si="188"/>
        <v>698.24654548588239</v>
      </c>
      <c r="K437" s="307">
        <f t="shared" ca="1" si="189"/>
        <v>-0.73404581980659256</v>
      </c>
      <c r="L437" s="304">
        <f t="shared" ca="1" si="174"/>
        <v>698.2469313260417</v>
      </c>
      <c r="M437" s="306">
        <f t="shared" ca="1" si="190"/>
        <v>-1.4937836220439549</v>
      </c>
      <c r="N437" s="304">
        <f t="shared" ca="1" si="191"/>
        <v>-85.587497048883932</v>
      </c>
      <c r="P437" s="310">
        <f t="shared" ca="1" si="192"/>
        <v>23</v>
      </c>
      <c r="Q437" s="304">
        <f t="shared" ca="1" si="193"/>
        <v>0</v>
      </c>
      <c r="R437" s="306">
        <f t="shared" ca="1" si="194"/>
        <v>0</v>
      </c>
      <c r="S437" s="307">
        <f t="shared" ca="1" si="195"/>
        <v>2.8949999999999996</v>
      </c>
      <c r="T437" s="304">
        <f t="shared" ca="1" si="175"/>
        <v>28.399949999999997</v>
      </c>
      <c r="U437" s="311">
        <f t="shared" ca="1" si="176"/>
        <v>0</v>
      </c>
      <c r="V437" s="306">
        <f t="shared" ca="1" si="177"/>
        <v>1.2250899239133399</v>
      </c>
      <c r="W437" s="304">
        <f t="shared" ca="1" si="178"/>
        <v>25.56567781654374</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0.94997118413773585</v>
      </c>
      <c r="AH437" s="304">
        <f t="shared" ca="1" si="202"/>
        <v>-8.8309512844419995</v>
      </c>
    </row>
    <row r="438" spans="1:34" x14ac:dyDescent="0.2">
      <c r="A438" s="347">
        <f t="shared" ca="1" si="180"/>
        <v>1E-4</v>
      </c>
      <c r="B438" s="304">
        <f t="shared" ca="1" si="181"/>
        <v>32.005600000000349</v>
      </c>
      <c r="D438" s="306">
        <f t="shared" ca="1" si="182"/>
        <v>-0.67942533639629066</v>
      </c>
      <c r="E438" s="307">
        <f t="shared" ca="1" si="183"/>
        <v>-1.0051983363791006</v>
      </c>
      <c r="F438" s="304">
        <f t="shared" ca="1" si="184"/>
        <v>1.2132775787908241</v>
      </c>
      <c r="G438" s="306">
        <f t="shared" ca="1" si="185"/>
        <v>7.7667161365943116</v>
      </c>
      <c r="H438" s="307">
        <f t="shared" ca="1" si="186"/>
        <v>-100.65132695717529</v>
      </c>
      <c r="I438" s="304">
        <f t="shared" ca="1" si="187"/>
        <v>100.95053985881717</v>
      </c>
      <c r="J438" s="306">
        <f t="shared" ca="1" si="188"/>
        <v>698.24654548588239</v>
      </c>
      <c r="K438" s="307">
        <f t="shared" ca="1" si="189"/>
        <v>-0.74411094747631845</v>
      </c>
      <c r="L438" s="304">
        <f t="shared" ca="1" si="174"/>
        <v>698.24694197974873</v>
      </c>
      <c r="M438" s="306">
        <f t="shared" ca="1" si="190"/>
        <v>-1.4937843696853792</v>
      </c>
      <c r="N438" s="304">
        <f t="shared" ca="1" si="191"/>
        <v>-85.587539885582146</v>
      </c>
      <c r="P438" s="310">
        <f t="shared" ca="1" si="192"/>
        <v>23</v>
      </c>
      <c r="Q438" s="304">
        <f t="shared" ca="1" si="193"/>
        <v>0</v>
      </c>
      <c r="R438" s="306">
        <f t="shared" ca="1" si="194"/>
        <v>0</v>
      </c>
      <c r="S438" s="307">
        <f t="shared" ca="1" si="195"/>
        <v>2.8949999999999996</v>
      </c>
      <c r="T438" s="304">
        <f t="shared" ca="1" si="175"/>
        <v>28.399949999999997</v>
      </c>
      <c r="U438" s="311">
        <f t="shared" ca="1" si="176"/>
        <v>0</v>
      </c>
      <c r="V438" s="306">
        <f t="shared" ca="1" si="177"/>
        <v>1.2250911569826113</v>
      </c>
      <c r="W438" s="304">
        <f t="shared" ca="1" si="178"/>
        <v>25.565751663558174</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0.94994623959001778</v>
      </c>
      <c r="AH438" s="304">
        <f t="shared" ca="1" si="202"/>
        <v>-8.8309767932793584</v>
      </c>
    </row>
    <row r="439" spans="1:34" x14ac:dyDescent="0.2">
      <c r="A439" s="347">
        <f t="shared" ca="1" si="180"/>
        <v>1E-4</v>
      </c>
      <c r="B439" s="304">
        <f t="shared" ca="1" si="181"/>
        <v>32.005700000000353</v>
      </c>
      <c r="D439" s="306">
        <f t="shared" ca="1" si="182"/>
        <v>-0.67942071607743826</v>
      </c>
      <c r="E439" s="307">
        <f t="shared" ca="1" si="183"/>
        <v>-1.005172395553144</v>
      </c>
      <c r="F439" s="304">
        <f t="shared" ca="1" si="184"/>
        <v>1.2132534995693294</v>
      </c>
      <c r="G439" s="306">
        <f t="shared" ca="1" si="185"/>
        <v>7.7666481945227037</v>
      </c>
      <c r="H439" s="307">
        <f t="shared" ca="1" si="186"/>
        <v>-100.65142747441485</v>
      </c>
      <c r="I439" s="304">
        <f t="shared" ca="1" si="187"/>
        <v>100.95063485097494</v>
      </c>
      <c r="J439" s="306">
        <f t="shared" ca="1" si="188"/>
        <v>698.24654548588239</v>
      </c>
      <c r="K439" s="307">
        <f t="shared" ca="1" si="189"/>
        <v>-0.75417608519789792</v>
      </c>
      <c r="L439" s="304">
        <f t="shared" ca="1" si="174"/>
        <v>698.2469527785538</v>
      </c>
      <c r="M439" s="306">
        <f t="shared" ca="1" si="190"/>
        <v>-1.4937851173188561</v>
      </c>
      <c r="N439" s="304">
        <f t="shared" ca="1" si="191"/>
        <v>-85.587582721824987</v>
      </c>
      <c r="P439" s="310">
        <f t="shared" ca="1" si="192"/>
        <v>23</v>
      </c>
      <c r="Q439" s="304">
        <f t="shared" ca="1" si="193"/>
        <v>0</v>
      </c>
      <c r="R439" s="306">
        <f t="shared" ca="1" si="194"/>
        <v>0</v>
      </c>
      <c r="S439" s="307">
        <f t="shared" ca="1" si="195"/>
        <v>2.8949999999999996</v>
      </c>
      <c r="T439" s="304">
        <f t="shared" ca="1" si="175"/>
        <v>28.399949999999997</v>
      </c>
      <c r="U439" s="311">
        <f t="shared" ca="1" si="176"/>
        <v>0</v>
      </c>
      <c r="V439" s="306">
        <f t="shared" ca="1" si="177"/>
        <v>1.2250923900543551</v>
      </c>
      <c r="W439" s="304">
        <f t="shared" ca="1" si="178"/>
        <v>25.565825509502922</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0.9499212954003422</v>
      </c>
      <c r="AH439" s="304">
        <f t="shared" ca="1" si="202"/>
        <v>-8.8310023017472119</v>
      </c>
    </row>
    <row r="440" spans="1:34" x14ac:dyDescent="0.2">
      <c r="A440" s="347">
        <f t="shared" ca="1" si="180"/>
        <v>1E-4</v>
      </c>
      <c r="B440" s="304">
        <f t="shared" ca="1" si="181"/>
        <v>32.005800000000356</v>
      </c>
      <c r="D440" s="306">
        <f t="shared" ca="1" si="182"/>
        <v>-0.67941609576172535</v>
      </c>
      <c r="E440" s="307">
        <f t="shared" ca="1" si="183"/>
        <v>-1.0051464551029721</v>
      </c>
      <c r="F440" s="304">
        <f t="shared" ca="1" si="184"/>
        <v>1.2132294207552736</v>
      </c>
      <c r="G440" s="306">
        <f t="shared" ca="1" si="185"/>
        <v>7.7665802529131271</v>
      </c>
      <c r="H440" s="307">
        <f t="shared" ca="1" si="186"/>
        <v>-100.65152798906036</v>
      </c>
      <c r="I440" s="304">
        <f t="shared" ca="1" si="187"/>
        <v>100.9507298406383</v>
      </c>
      <c r="J440" s="306">
        <f t="shared" ca="1" si="188"/>
        <v>698.24654548588239</v>
      </c>
      <c r="K440" s="307">
        <f t="shared" ca="1" si="189"/>
        <v>-0.76424123297107172</v>
      </c>
      <c r="L440" s="304">
        <f t="shared" ca="1" si="174"/>
        <v>698.24696372245728</v>
      </c>
      <c r="M440" s="306">
        <f t="shared" ca="1" si="190"/>
        <v>-1.493785864944386</v>
      </c>
      <c r="N440" s="304">
        <f t="shared" ca="1" si="191"/>
        <v>-85.587625557612512</v>
      </c>
      <c r="P440" s="310">
        <f t="shared" ca="1" si="192"/>
        <v>23</v>
      </c>
      <c r="Q440" s="304">
        <f t="shared" ca="1" si="193"/>
        <v>0</v>
      </c>
      <c r="R440" s="306">
        <f t="shared" ca="1" si="194"/>
        <v>0</v>
      </c>
      <c r="S440" s="307">
        <f t="shared" ca="1" si="195"/>
        <v>2.8949999999999996</v>
      </c>
      <c r="T440" s="304">
        <f t="shared" ca="1" si="175"/>
        <v>28.399949999999997</v>
      </c>
      <c r="U440" s="311">
        <f t="shared" ca="1" si="176"/>
        <v>0</v>
      </c>
      <c r="V440" s="306">
        <f t="shared" ca="1" si="177"/>
        <v>1.2250936231285716</v>
      </c>
      <c r="W440" s="304">
        <f t="shared" ca="1" si="178"/>
        <v>25.565899354377986</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0.9498963515686949</v>
      </c>
      <c r="AH440" s="304">
        <f t="shared" ca="1" si="202"/>
        <v>-8.8310278098455708</v>
      </c>
    </row>
    <row r="441" spans="1:34" x14ac:dyDescent="0.2">
      <c r="A441" s="347">
        <f t="shared" ca="1" si="180"/>
        <v>1E-4</v>
      </c>
      <c r="B441" s="304">
        <f t="shared" ca="1" si="181"/>
        <v>32.005900000000359</v>
      </c>
      <c r="D441" s="306">
        <f t="shared" ca="1" si="182"/>
        <v>-0.67941147544914982</v>
      </c>
      <c r="E441" s="307">
        <f t="shared" ca="1" si="183"/>
        <v>-1.0051205150285885</v>
      </c>
      <c r="F441" s="304">
        <f t="shared" ca="1" si="184"/>
        <v>1.2132053423486586</v>
      </c>
      <c r="G441" s="306">
        <f t="shared" ca="1" si="185"/>
        <v>7.7665123117655819</v>
      </c>
      <c r="H441" s="307">
        <f t="shared" ca="1" si="186"/>
        <v>-100.65162850111186</v>
      </c>
      <c r="I441" s="304">
        <f t="shared" ca="1" si="187"/>
        <v>100.95082482780732</v>
      </c>
      <c r="J441" s="306">
        <f t="shared" ca="1" si="188"/>
        <v>698.24654548588239</v>
      </c>
      <c r="K441" s="307">
        <f t="shared" ca="1" si="189"/>
        <v>-0.77430639079558028</v>
      </c>
      <c r="L441" s="304">
        <f t="shared" ca="1" si="174"/>
        <v>698.24697481145972</v>
      </c>
      <c r="M441" s="306">
        <f t="shared" ca="1" si="190"/>
        <v>-1.4937866125619688</v>
      </c>
      <c r="N441" s="304">
        <f t="shared" ca="1" si="191"/>
        <v>-85.587668392944693</v>
      </c>
      <c r="P441" s="310">
        <f t="shared" ca="1" si="192"/>
        <v>23</v>
      </c>
      <c r="Q441" s="304">
        <f t="shared" ca="1" si="193"/>
        <v>0</v>
      </c>
      <c r="R441" s="306">
        <f t="shared" ca="1" si="194"/>
        <v>0</v>
      </c>
      <c r="S441" s="307">
        <f t="shared" ca="1" si="195"/>
        <v>2.8949999999999996</v>
      </c>
      <c r="T441" s="304">
        <f t="shared" ca="1" si="175"/>
        <v>28.399949999999997</v>
      </c>
      <c r="U441" s="311">
        <f t="shared" ca="1" si="176"/>
        <v>0</v>
      </c>
      <c r="V441" s="306">
        <f t="shared" ca="1" si="177"/>
        <v>1.2250948562052606</v>
      </c>
      <c r="W441" s="304">
        <f t="shared" ca="1" si="178"/>
        <v>25.565973198183368</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0.94987140809507586</v>
      </c>
      <c r="AH441" s="304">
        <f t="shared" ca="1" si="202"/>
        <v>-8.831053317574435</v>
      </c>
    </row>
    <row r="442" spans="1:34" x14ac:dyDescent="0.2">
      <c r="A442" s="347">
        <f t="shared" ca="1" si="180"/>
        <v>1E-4</v>
      </c>
      <c r="B442" s="304">
        <f t="shared" ca="1" si="181"/>
        <v>32.006000000000363</v>
      </c>
      <c r="D442" s="306">
        <f t="shared" ca="1" si="182"/>
        <v>-0.67940685513971499</v>
      </c>
      <c r="E442" s="307">
        <f t="shared" ca="1" si="183"/>
        <v>-1.0050945753299878</v>
      </c>
      <c r="F442" s="304">
        <f t="shared" ca="1" si="184"/>
        <v>1.2131812643494815</v>
      </c>
      <c r="G442" s="306">
        <f t="shared" ca="1" si="185"/>
        <v>7.7664443710800679</v>
      </c>
      <c r="H442" s="307">
        <f t="shared" ca="1" si="186"/>
        <v>-100.6517290105694</v>
      </c>
      <c r="I442" s="304">
        <f t="shared" ca="1" si="187"/>
        <v>100.95091981248203</v>
      </c>
      <c r="J442" s="306">
        <f t="shared" ca="1" si="188"/>
        <v>698.24654548588239</v>
      </c>
      <c r="K442" s="307">
        <f t="shared" ca="1" si="189"/>
        <v>-0.78437155867116437</v>
      </c>
      <c r="L442" s="304">
        <f t="shared" ca="1" si="174"/>
        <v>698.24698604556147</v>
      </c>
      <c r="M442" s="306">
        <f t="shared" ca="1" si="190"/>
        <v>-1.4937873601716047</v>
      </c>
      <c r="N442" s="304">
        <f t="shared" ca="1" si="191"/>
        <v>-85.587711227821558</v>
      </c>
      <c r="P442" s="310">
        <f t="shared" ca="1" si="192"/>
        <v>23</v>
      </c>
      <c r="Q442" s="304">
        <f t="shared" ca="1" si="193"/>
        <v>0</v>
      </c>
      <c r="R442" s="306">
        <f t="shared" ca="1" si="194"/>
        <v>0</v>
      </c>
      <c r="S442" s="307">
        <f t="shared" ca="1" si="195"/>
        <v>2.8949999999999996</v>
      </c>
      <c r="T442" s="304">
        <f t="shared" ca="1" si="175"/>
        <v>28.399949999999997</v>
      </c>
      <c r="U442" s="311">
        <f t="shared" ca="1" si="176"/>
        <v>0</v>
      </c>
      <c r="V442" s="306">
        <f t="shared" ca="1" si="177"/>
        <v>1.2250960892844225</v>
      </c>
      <c r="W442" s="304">
        <f t="shared" ca="1" si="178"/>
        <v>25.566047040919095</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0.94984646497948688</v>
      </c>
      <c r="AH442" s="304">
        <f t="shared" ca="1" si="202"/>
        <v>-8.8310788249338064</v>
      </c>
    </row>
    <row r="443" spans="1:34" x14ac:dyDescent="0.2">
      <c r="A443" s="347">
        <f t="shared" ca="1" si="180"/>
        <v>1E-4</v>
      </c>
      <c r="B443" s="304">
        <f t="shared" ca="1" si="181"/>
        <v>32.006100000000366</v>
      </c>
      <c r="D443" s="306">
        <f t="shared" ca="1" si="182"/>
        <v>-0.67940223483341922</v>
      </c>
      <c r="E443" s="307">
        <f t="shared" ca="1" si="183"/>
        <v>-1.0050686360071612</v>
      </c>
      <c r="F443" s="304">
        <f t="shared" ca="1" si="184"/>
        <v>1.2131571867577342</v>
      </c>
      <c r="G443" s="306">
        <f t="shared" ca="1" si="185"/>
        <v>7.7663764308565844</v>
      </c>
      <c r="H443" s="307">
        <f t="shared" ca="1" si="186"/>
        <v>-100.651829517433</v>
      </c>
      <c r="I443" s="304">
        <f t="shared" ca="1" si="187"/>
        <v>100.95101479466247</v>
      </c>
      <c r="J443" s="306">
        <f t="shared" ca="1" si="188"/>
        <v>698.24654548588239</v>
      </c>
      <c r="K443" s="307">
        <f t="shared" ca="1" si="189"/>
        <v>-0.79443673659756453</v>
      </c>
      <c r="L443" s="304">
        <f t="shared" ca="1" si="174"/>
        <v>698.24699742476287</v>
      </c>
      <c r="M443" s="306">
        <f t="shared" ca="1" si="190"/>
        <v>-1.4937881077732937</v>
      </c>
      <c r="N443" s="304">
        <f t="shared" ca="1" si="191"/>
        <v>-85.587754062243093</v>
      </c>
      <c r="P443" s="310">
        <f t="shared" ca="1" si="192"/>
        <v>23</v>
      </c>
      <c r="Q443" s="304">
        <f t="shared" ca="1" si="193"/>
        <v>0</v>
      </c>
      <c r="R443" s="306">
        <f t="shared" ca="1" si="194"/>
        <v>0</v>
      </c>
      <c r="S443" s="307">
        <f t="shared" ca="1" si="195"/>
        <v>2.8949999999999996</v>
      </c>
      <c r="T443" s="304">
        <f t="shared" ca="1" si="175"/>
        <v>28.399949999999997</v>
      </c>
      <c r="U443" s="311">
        <f t="shared" ca="1" si="176"/>
        <v>0</v>
      </c>
      <c r="V443" s="306">
        <f t="shared" ca="1" si="177"/>
        <v>1.2250973223660562</v>
      </c>
      <c r="W443" s="304">
        <f t="shared" ca="1" si="178"/>
        <v>25.566120882585167</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0.94982152222191374</v>
      </c>
      <c r="AH443" s="304">
        <f t="shared" ca="1" si="202"/>
        <v>-8.8311043319236955</v>
      </c>
    </row>
    <row r="444" spans="1:34" x14ac:dyDescent="0.2">
      <c r="A444" s="347">
        <f t="shared" ca="1" si="180"/>
        <v>1E-4</v>
      </c>
      <c r="B444" s="304">
        <f t="shared" ca="1" si="181"/>
        <v>32.006200000000369</v>
      </c>
      <c r="D444" s="306">
        <f t="shared" ca="1" si="182"/>
        <v>-0.67939761453026581</v>
      </c>
      <c r="E444" s="307">
        <f t="shared" ca="1" si="183"/>
        <v>-1.0050426970601087</v>
      </c>
      <c r="F444" s="304">
        <f t="shared" ca="1" si="184"/>
        <v>1.213133109573419</v>
      </c>
      <c r="G444" s="306">
        <f t="shared" ca="1" si="185"/>
        <v>7.7663084910951312</v>
      </c>
      <c r="H444" s="307">
        <f t="shared" ca="1" si="186"/>
        <v>-100.65193002170271</v>
      </c>
      <c r="I444" s="304">
        <f t="shared" ca="1" si="187"/>
        <v>100.95110977434868</v>
      </c>
      <c r="J444" s="306">
        <f t="shared" ca="1" si="188"/>
        <v>698.24654548588239</v>
      </c>
      <c r="K444" s="307">
        <f t="shared" ca="1" si="189"/>
        <v>-0.8045019245745213</v>
      </c>
      <c r="L444" s="304">
        <f t="shared" ca="1" si="174"/>
        <v>698.24700894906459</v>
      </c>
      <c r="M444" s="306">
        <f t="shared" ca="1" si="190"/>
        <v>-1.493788855367036</v>
      </c>
      <c r="N444" s="304">
        <f t="shared" ca="1" si="191"/>
        <v>-85.587796896209312</v>
      </c>
      <c r="P444" s="310">
        <f t="shared" ca="1" si="192"/>
        <v>23</v>
      </c>
      <c r="Q444" s="304">
        <f t="shared" ca="1" si="193"/>
        <v>0</v>
      </c>
      <c r="R444" s="306">
        <f t="shared" ca="1" si="194"/>
        <v>0</v>
      </c>
      <c r="S444" s="307">
        <f t="shared" ca="1" si="195"/>
        <v>2.8949999999999996</v>
      </c>
      <c r="T444" s="304">
        <f t="shared" ca="1" si="175"/>
        <v>28.399949999999997</v>
      </c>
      <c r="U444" s="311">
        <f t="shared" ca="1" si="176"/>
        <v>0</v>
      </c>
      <c r="V444" s="306">
        <f t="shared" ca="1" si="177"/>
        <v>1.2250985554501628</v>
      </c>
      <c r="W444" s="304">
        <f t="shared" ca="1" si="178"/>
        <v>25.566194723181603</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0.94979657982236176</v>
      </c>
      <c r="AH444" s="304">
        <f t="shared" ca="1" si="202"/>
        <v>-8.8311298385441006</v>
      </c>
    </row>
    <row r="445" spans="1:34" x14ac:dyDescent="0.2">
      <c r="A445" s="347">
        <f t="shared" ca="1" si="180"/>
        <v>1E-4</v>
      </c>
      <c r="B445" s="304">
        <f t="shared" ca="1" si="181"/>
        <v>32.006300000000373</v>
      </c>
      <c r="D445" s="306">
        <f t="shared" ca="1" si="182"/>
        <v>-0.67939299423025479</v>
      </c>
      <c r="E445" s="307">
        <f t="shared" ca="1" si="183"/>
        <v>-1.005016758488825</v>
      </c>
      <c r="F445" s="304">
        <f t="shared" ca="1" si="184"/>
        <v>1.2131090327965315</v>
      </c>
      <c r="G445" s="306">
        <f t="shared" ca="1" si="185"/>
        <v>7.7662405517957085</v>
      </c>
      <c r="H445" s="307">
        <f t="shared" ca="1" si="186"/>
        <v>-100.65203052337856</v>
      </c>
      <c r="I445" s="304">
        <f t="shared" ca="1" si="187"/>
        <v>100.95120475154066</v>
      </c>
      <c r="J445" s="306">
        <f t="shared" ca="1" si="188"/>
        <v>698.24654548588239</v>
      </c>
      <c r="K445" s="307">
        <f t="shared" ca="1" si="189"/>
        <v>-0.81456712260177533</v>
      </c>
      <c r="L445" s="304">
        <f t="shared" ca="1" si="174"/>
        <v>698.24702061846676</v>
      </c>
      <c r="M445" s="306">
        <f t="shared" ca="1" si="190"/>
        <v>-1.4937896029528317</v>
      </c>
      <c r="N445" s="304">
        <f t="shared" ca="1" si="191"/>
        <v>-85.58783972972023</v>
      </c>
      <c r="P445" s="310">
        <f t="shared" ca="1" si="192"/>
        <v>23</v>
      </c>
      <c r="Q445" s="304">
        <f t="shared" ca="1" si="193"/>
        <v>0</v>
      </c>
      <c r="R445" s="306">
        <f t="shared" ca="1" si="194"/>
        <v>0</v>
      </c>
      <c r="S445" s="307">
        <f t="shared" ca="1" si="195"/>
        <v>2.8949999999999996</v>
      </c>
      <c r="T445" s="304">
        <f t="shared" ca="1" si="175"/>
        <v>28.399949999999997</v>
      </c>
      <c r="U445" s="311">
        <f t="shared" ca="1" si="176"/>
        <v>0</v>
      </c>
      <c r="V445" s="306">
        <f t="shared" ca="1" si="177"/>
        <v>1.2250997885367418</v>
      </c>
      <c r="W445" s="304">
        <f t="shared" ca="1" si="178"/>
        <v>25.566268562708402</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0.94977163778082208</v>
      </c>
      <c r="AH445" s="304">
        <f t="shared" ca="1" si="202"/>
        <v>-8.8311553447950288</v>
      </c>
    </row>
    <row r="446" spans="1:34" x14ac:dyDescent="0.2">
      <c r="A446" s="347">
        <f t="shared" ca="1" si="180"/>
        <v>1E-4</v>
      </c>
      <c r="B446" s="304">
        <f t="shared" ca="1" si="181"/>
        <v>32.006400000000376</v>
      </c>
      <c r="D446" s="306">
        <f t="shared" ca="1" si="182"/>
        <v>-0.67938837393338547</v>
      </c>
      <c r="E446" s="307">
        <f t="shared" ca="1" si="183"/>
        <v>-1.0049908202933118</v>
      </c>
      <c r="F446" s="304">
        <f t="shared" ca="1" si="184"/>
        <v>1.2130849564270729</v>
      </c>
      <c r="G446" s="306">
        <f t="shared" ca="1" si="185"/>
        <v>7.7661726129583153</v>
      </c>
      <c r="H446" s="307">
        <f t="shared" ca="1" si="186"/>
        <v>-100.65213102246058</v>
      </c>
      <c r="I446" s="304">
        <f t="shared" ca="1" si="187"/>
        <v>100.95129972623846</v>
      </c>
      <c r="J446" s="306">
        <f t="shared" ca="1" si="188"/>
        <v>698.24654548588239</v>
      </c>
      <c r="K446" s="307">
        <f t="shared" ca="1" si="189"/>
        <v>-0.82463233067906727</v>
      </c>
      <c r="L446" s="304">
        <f t="shared" ca="1" si="174"/>
        <v>698.24703243297006</v>
      </c>
      <c r="M446" s="306">
        <f t="shared" ca="1" si="190"/>
        <v>-1.4937903505306809</v>
      </c>
      <c r="N446" s="304">
        <f t="shared" ca="1" si="191"/>
        <v>-85.587882562775846</v>
      </c>
      <c r="P446" s="310">
        <f t="shared" ca="1" si="192"/>
        <v>23</v>
      </c>
      <c r="Q446" s="304">
        <f t="shared" ca="1" si="193"/>
        <v>0</v>
      </c>
      <c r="R446" s="306">
        <f t="shared" ca="1" si="194"/>
        <v>0</v>
      </c>
      <c r="S446" s="307">
        <f t="shared" ca="1" si="195"/>
        <v>2.8949999999999996</v>
      </c>
      <c r="T446" s="304">
        <f t="shared" ca="1" si="175"/>
        <v>28.399949999999997</v>
      </c>
      <c r="U446" s="311">
        <f t="shared" ca="1" si="176"/>
        <v>0</v>
      </c>
      <c r="V446" s="306">
        <f t="shared" ca="1" si="177"/>
        <v>1.2251010216257932</v>
      </c>
      <c r="W446" s="304">
        <f t="shared" ca="1" si="178"/>
        <v>25.56634240116556</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0.94974669609729645</v>
      </c>
      <c r="AH446" s="304">
        <f t="shared" ca="1" si="202"/>
        <v>-8.8311808506764784</v>
      </c>
    </row>
    <row r="447" spans="1:34" x14ac:dyDescent="0.2">
      <c r="A447" s="347">
        <f t="shared" ca="1" si="180"/>
        <v>1E-4</v>
      </c>
      <c r="B447" s="304">
        <f t="shared" ca="1" si="181"/>
        <v>32.006500000000379</v>
      </c>
      <c r="D447" s="306">
        <f t="shared" ca="1" si="182"/>
        <v>-0.67938375363965953</v>
      </c>
      <c r="E447" s="307">
        <f t="shared" ca="1" si="183"/>
        <v>-1.0049648824735637</v>
      </c>
      <c r="F447" s="304">
        <f t="shared" ca="1" si="184"/>
        <v>1.2130608804650398</v>
      </c>
      <c r="G447" s="306">
        <f t="shared" ca="1" si="185"/>
        <v>7.7661046745829516</v>
      </c>
      <c r="H447" s="307">
        <f t="shared" ca="1" si="186"/>
        <v>-100.65223151894882</v>
      </c>
      <c r="I447" s="304">
        <f t="shared" ca="1" si="187"/>
        <v>100.95139469844214</v>
      </c>
      <c r="J447" s="306">
        <f t="shared" ca="1" si="188"/>
        <v>698.24654548588239</v>
      </c>
      <c r="K447" s="307">
        <f t="shared" ca="1" si="189"/>
        <v>-0.83469754880613778</v>
      </c>
      <c r="L447" s="304">
        <f t="shared" ca="1" si="174"/>
        <v>698.24704439257482</v>
      </c>
      <c r="M447" s="306">
        <f t="shared" ca="1" si="190"/>
        <v>-1.4937910981005837</v>
      </c>
      <c r="N447" s="304">
        <f t="shared" ca="1" si="191"/>
        <v>-85.587925395376175</v>
      </c>
      <c r="P447" s="310">
        <f t="shared" ca="1" si="192"/>
        <v>23</v>
      </c>
      <c r="Q447" s="304">
        <f t="shared" ca="1" si="193"/>
        <v>0</v>
      </c>
      <c r="R447" s="306">
        <f t="shared" ca="1" si="194"/>
        <v>0</v>
      </c>
      <c r="S447" s="307">
        <f t="shared" ca="1" si="195"/>
        <v>2.8949999999999996</v>
      </c>
      <c r="T447" s="304">
        <f t="shared" ca="1" si="175"/>
        <v>28.399949999999997</v>
      </c>
      <c r="U447" s="311">
        <f t="shared" ca="1" si="176"/>
        <v>0</v>
      </c>
      <c r="V447" s="306">
        <f t="shared" ca="1" si="177"/>
        <v>1.2251022547173169</v>
      </c>
      <c r="W447" s="304">
        <f t="shared" ca="1" si="178"/>
        <v>25.566416238553128</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0.94972175477178666</v>
      </c>
      <c r="AH447" s="304">
        <f t="shared" ca="1" si="202"/>
        <v>-8.8312063561884511</v>
      </c>
    </row>
    <row r="448" spans="1:34" x14ac:dyDescent="0.2">
      <c r="A448" s="347">
        <f t="shared" ca="1" si="180"/>
        <v>1E-4</v>
      </c>
      <c r="B448" s="304">
        <f t="shared" ca="1" si="181"/>
        <v>32.006600000000383</v>
      </c>
      <c r="D448" s="306">
        <f t="shared" ca="1" si="182"/>
        <v>-0.67937913334907751</v>
      </c>
      <c r="E448" s="307">
        <f t="shared" ca="1" si="183"/>
        <v>-1.0049389450295703</v>
      </c>
      <c r="F448" s="304">
        <f t="shared" ca="1" si="184"/>
        <v>1.2130368049104236</v>
      </c>
      <c r="G448" s="306">
        <f t="shared" ca="1" si="185"/>
        <v>7.7660367366696166</v>
      </c>
      <c r="H448" s="307">
        <f t="shared" ca="1" si="186"/>
        <v>-100.65233201284333</v>
      </c>
      <c r="I448" s="304">
        <f t="shared" ca="1" si="187"/>
        <v>100.95148966815175</v>
      </c>
      <c r="J448" s="306">
        <f t="shared" ca="1" si="188"/>
        <v>698.24654548588239</v>
      </c>
      <c r="K448" s="307">
        <f t="shared" ca="1" si="189"/>
        <v>-0.84476277698272739</v>
      </c>
      <c r="L448" s="304">
        <f t="shared" ca="1" si="174"/>
        <v>698.24705649728151</v>
      </c>
      <c r="M448" s="306">
        <f t="shared" ca="1" si="190"/>
        <v>-1.4937918456625403</v>
      </c>
      <c r="N448" s="304">
        <f t="shared" ca="1" si="191"/>
        <v>-85.587968227521202</v>
      </c>
      <c r="P448" s="310">
        <f t="shared" ca="1" si="192"/>
        <v>23</v>
      </c>
      <c r="Q448" s="304">
        <f t="shared" ca="1" si="193"/>
        <v>0</v>
      </c>
      <c r="R448" s="306">
        <f t="shared" ca="1" si="194"/>
        <v>0</v>
      </c>
      <c r="S448" s="307">
        <f t="shared" ca="1" si="195"/>
        <v>2.8949999999999996</v>
      </c>
      <c r="T448" s="304">
        <f t="shared" ca="1" si="175"/>
        <v>28.399949999999997</v>
      </c>
      <c r="U448" s="311">
        <f t="shared" ca="1" si="176"/>
        <v>0</v>
      </c>
      <c r="V448" s="306">
        <f t="shared" ca="1" si="177"/>
        <v>1.225103487811313</v>
      </c>
      <c r="W448" s="304">
        <f t="shared" ca="1" si="178"/>
        <v>25.566490074871101</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0.94969681380427495</v>
      </c>
      <c r="AH448" s="304">
        <f t="shared" ca="1" si="202"/>
        <v>-8.8312318613309611</v>
      </c>
    </row>
    <row r="449" spans="1:34" x14ac:dyDescent="0.2">
      <c r="A449" s="347">
        <f t="shared" ca="1" si="180"/>
        <v>1E-4</v>
      </c>
      <c r="B449" s="304">
        <f t="shared" ca="1" si="181"/>
        <v>32.006700000000386</v>
      </c>
      <c r="D449" s="306">
        <f t="shared" ca="1" si="182"/>
        <v>-0.67937451306164076</v>
      </c>
      <c r="E449" s="307">
        <f t="shared" ca="1" si="183"/>
        <v>-1.0049130079613313</v>
      </c>
      <c r="F449" s="304">
        <f t="shared" ca="1" si="184"/>
        <v>1.2130127297632256</v>
      </c>
      <c r="G449" s="306">
        <f t="shared" ca="1" si="185"/>
        <v>7.7659687992183102</v>
      </c>
      <c r="H449" s="307">
        <f t="shared" ca="1" si="186"/>
        <v>-100.65243250414413</v>
      </c>
      <c r="I449" s="304">
        <f t="shared" ca="1" si="187"/>
        <v>100.95158463536727</v>
      </c>
      <c r="J449" s="306">
        <f t="shared" ca="1" si="188"/>
        <v>698.24654548588239</v>
      </c>
      <c r="K449" s="307">
        <f t="shared" ca="1" si="189"/>
        <v>-0.85482801520857676</v>
      </c>
      <c r="L449" s="304">
        <f t="shared" ca="1" si="174"/>
        <v>698.24706874709045</v>
      </c>
      <c r="M449" s="306">
        <f t="shared" ca="1" si="190"/>
        <v>-1.4937925932165506</v>
      </c>
      <c r="N449" s="304">
        <f t="shared" ca="1" si="191"/>
        <v>-85.588011059210956</v>
      </c>
      <c r="P449" s="310">
        <f t="shared" ca="1" si="192"/>
        <v>23</v>
      </c>
      <c r="Q449" s="304">
        <f t="shared" ca="1" si="193"/>
        <v>0</v>
      </c>
      <c r="R449" s="306">
        <f t="shared" ca="1" si="194"/>
        <v>0</v>
      </c>
      <c r="S449" s="307">
        <f t="shared" ca="1" si="195"/>
        <v>2.8949999999999996</v>
      </c>
      <c r="T449" s="304">
        <f t="shared" ca="1" si="175"/>
        <v>28.399949999999997</v>
      </c>
      <c r="U449" s="311">
        <f t="shared" ca="1" si="176"/>
        <v>0</v>
      </c>
      <c r="V449" s="306">
        <f t="shared" ca="1" si="177"/>
        <v>1.2251047209077817</v>
      </c>
      <c r="W449" s="304">
        <f t="shared" ca="1" si="178"/>
        <v>25.566563910119477</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0.94967187319476309</v>
      </c>
      <c r="AH449" s="304">
        <f t="shared" ca="1" si="202"/>
        <v>-8.8312573661040084</v>
      </c>
    </row>
    <row r="450" spans="1:34" x14ac:dyDescent="0.2">
      <c r="A450" s="347">
        <f t="shared" ca="1" si="180"/>
        <v>1E-4</v>
      </c>
      <c r="B450" s="304">
        <f t="shared" ca="1" si="181"/>
        <v>32.006800000000389</v>
      </c>
      <c r="D450" s="306">
        <f t="shared" ca="1" si="182"/>
        <v>-0.67936989277735083</v>
      </c>
      <c r="E450" s="307">
        <f t="shared" ca="1" si="183"/>
        <v>-1.0048870712688469</v>
      </c>
      <c r="F450" s="304">
        <f t="shared" ca="1" si="184"/>
        <v>1.2129886550234465</v>
      </c>
      <c r="G450" s="306">
        <f t="shared" ca="1" si="185"/>
        <v>7.7659008622290324</v>
      </c>
      <c r="H450" s="307">
        <f t="shared" ca="1" si="186"/>
        <v>-100.65253299285126</v>
      </c>
      <c r="I450" s="304">
        <f t="shared" ca="1" si="187"/>
        <v>100.95167960008878</v>
      </c>
      <c r="J450" s="306">
        <f t="shared" ca="1" si="188"/>
        <v>698.24654548588239</v>
      </c>
      <c r="K450" s="307">
        <f t="shared" ca="1" si="189"/>
        <v>-0.86489326348342654</v>
      </c>
      <c r="L450" s="304">
        <f t="shared" ca="1" si="174"/>
        <v>698.247081142002</v>
      </c>
      <c r="M450" s="306">
        <f t="shared" ca="1" si="190"/>
        <v>-1.4937933407626149</v>
      </c>
      <c r="N450" s="304">
        <f t="shared" ca="1" si="191"/>
        <v>-85.588053890445437</v>
      </c>
      <c r="P450" s="310">
        <f t="shared" ca="1" si="192"/>
        <v>23</v>
      </c>
      <c r="Q450" s="304">
        <f t="shared" ca="1" si="193"/>
        <v>0</v>
      </c>
      <c r="R450" s="306">
        <f t="shared" ca="1" si="194"/>
        <v>0</v>
      </c>
      <c r="S450" s="307">
        <f t="shared" ca="1" si="195"/>
        <v>2.8949999999999996</v>
      </c>
      <c r="T450" s="304">
        <f t="shared" ca="1" si="175"/>
        <v>28.399949999999997</v>
      </c>
      <c r="U450" s="311">
        <f t="shared" ca="1" si="176"/>
        <v>0</v>
      </c>
      <c r="V450" s="306">
        <f t="shared" ca="1" si="177"/>
        <v>1.2251059540067222</v>
      </c>
      <c r="W450" s="304">
        <f t="shared" ca="1" si="178"/>
        <v>25.566637744298273</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0.94964693294324931</v>
      </c>
      <c r="AH450" s="304">
        <f t="shared" ca="1" si="202"/>
        <v>-8.831282870507593</v>
      </c>
    </row>
    <row r="451" spans="1:34" x14ac:dyDescent="0.2">
      <c r="A451" s="347">
        <f t="shared" ca="1" si="180"/>
        <v>1E-4</v>
      </c>
      <c r="B451" s="304">
        <f t="shared" ca="1" si="181"/>
        <v>32.006900000000392</v>
      </c>
      <c r="D451" s="306">
        <f t="shared" ca="1" si="182"/>
        <v>-0.67936527249620571</v>
      </c>
      <c r="E451" s="307">
        <f t="shared" ca="1" si="183"/>
        <v>-1.0048611349521099</v>
      </c>
      <c r="F451" s="304">
        <f t="shared" ca="1" si="184"/>
        <v>1.2129645806910794</v>
      </c>
      <c r="G451" s="306">
        <f t="shared" ca="1" si="185"/>
        <v>7.7658329257017824</v>
      </c>
      <c r="H451" s="307">
        <f t="shared" ca="1" si="186"/>
        <v>-100.65263347896476</v>
      </c>
      <c r="I451" s="304">
        <f t="shared" ca="1" si="187"/>
        <v>100.95177456231629</v>
      </c>
      <c r="J451" s="306">
        <f t="shared" ca="1" si="188"/>
        <v>698.24654548588239</v>
      </c>
      <c r="K451" s="307">
        <f t="shared" ca="1" si="189"/>
        <v>-0.87495852180701739</v>
      </c>
      <c r="L451" s="304">
        <f t="shared" ca="1" si="174"/>
        <v>698.24709368201684</v>
      </c>
      <c r="M451" s="306">
        <f t="shared" ca="1" si="190"/>
        <v>-1.4937940883007332</v>
      </c>
      <c r="N451" s="304">
        <f t="shared" ca="1" si="191"/>
        <v>-85.588096721224645</v>
      </c>
      <c r="P451" s="310">
        <f t="shared" ca="1" si="192"/>
        <v>23</v>
      </c>
      <c r="Q451" s="304">
        <f t="shared" ca="1" si="193"/>
        <v>0</v>
      </c>
      <c r="R451" s="306">
        <f t="shared" ca="1" si="194"/>
        <v>0</v>
      </c>
      <c r="S451" s="307">
        <f t="shared" ca="1" si="195"/>
        <v>2.8949999999999996</v>
      </c>
      <c r="T451" s="304">
        <f t="shared" ca="1" si="175"/>
        <v>28.399949999999997</v>
      </c>
      <c r="U451" s="311">
        <f t="shared" ca="1" si="176"/>
        <v>0</v>
      </c>
      <c r="V451" s="306">
        <f t="shared" ca="1" si="177"/>
        <v>1.2251071871081349</v>
      </c>
      <c r="W451" s="304">
        <f t="shared" ca="1" si="178"/>
        <v>25.566711577407492</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0.94962199304973538</v>
      </c>
      <c r="AH451" s="304">
        <f t="shared" ca="1" si="202"/>
        <v>-8.8313083745417185</v>
      </c>
    </row>
    <row r="452" spans="1:34" x14ac:dyDescent="0.2">
      <c r="A452" s="347">
        <f t="shared" ca="1" si="180"/>
        <v>1E-4</v>
      </c>
      <c r="B452" s="304">
        <f t="shared" ca="1" si="181"/>
        <v>32.007000000000396</v>
      </c>
      <c r="D452" s="306">
        <f t="shared" ca="1" si="182"/>
        <v>-0.67936065221820863</v>
      </c>
      <c r="E452" s="307">
        <f t="shared" ca="1" si="183"/>
        <v>-1.0048351990111204</v>
      </c>
      <c r="F452" s="304">
        <f t="shared" ca="1" si="184"/>
        <v>1.2129405067661265</v>
      </c>
      <c r="G452" s="306">
        <f t="shared" ca="1" si="185"/>
        <v>7.7657649896365601</v>
      </c>
      <c r="H452" s="307">
        <f t="shared" ca="1" si="186"/>
        <v>-100.65273396248466</v>
      </c>
      <c r="I452" s="304">
        <f t="shared" ca="1" si="187"/>
        <v>100.95186952204985</v>
      </c>
      <c r="J452" s="306">
        <f t="shared" ca="1" si="188"/>
        <v>698.24654548588239</v>
      </c>
      <c r="K452" s="307">
        <f t="shared" ca="1" si="189"/>
        <v>-0.88502379017908983</v>
      </c>
      <c r="L452" s="304">
        <f t="shared" ref="L452:L515" ca="1" si="203">SQRT(pos_x^2+pos_z^2)</f>
        <v>698.2471063671353</v>
      </c>
      <c r="M452" s="306">
        <f t="shared" ca="1" si="190"/>
        <v>-1.4937948358309057</v>
      </c>
      <c r="N452" s="304">
        <f t="shared" ca="1" si="191"/>
        <v>-85.588139551548579</v>
      </c>
      <c r="P452" s="310">
        <f t="shared" ca="1" si="192"/>
        <v>23</v>
      </c>
      <c r="Q452" s="304">
        <f t="shared" ca="1" si="193"/>
        <v>0</v>
      </c>
      <c r="R452" s="306">
        <f t="shared" ca="1" si="194"/>
        <v>0</v>
      </c>
      <c r="S452" s="307">
        <f t="shared" ca="1" si="195"/>
        <v>2.8949999999999996</v>
      </c>
      <c r="T452" s="304">
        <f t="shared" ref="T452:T515" ca="1" si="204">m*g</f>
        <v>28.399949999999997</v>
      </c>
      <c r="U452" s="311">
        <f t="shared" ref="U452:U515" ca="1" si="205">IF(pos_xz&lt;L_rampe,Poids*COS(Beta),0)</f>
        <v>0</v>
      </c>
      <c r="V452" s="306">
        <f t="shared" ref="V452:V515" ca="1" si="206">Rho_moyen*(20000-Alt_rampe-pos_z)/(20000+Alt_rampe+pos_z)</f>
        <v>1.2251084202120202</v>
      </c>
      <c r="W452" s="304">
        <f t="shared" ref="W452:W515" ca="1" si="207">1/2*Rho*Sref*Cx*vit_xz^2</f>
        <v>25.566785409447171</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0.94959705351421242</v>
      </c>
      <c r="AH452" s="304">
        <f t="shared" ca="1" si="202"/>
        <v>-8.8313338782063884</v>
      </c>
    </row>
    <row r="453" spans="1:34" x14ac:dyDescent="0.2">
      <c r="A453" s="347">
        <f t="shared" ref="A453:A516" ca="1" si="209">IF(B452+0.01&lt;=T_ini+ROUNDUP(Temps_fin_propu,0), 0.01, IF(K452&gt;0, 0.1, 0.0001))</f>
        <v>1E-4</v>
      </c>
      <c r="B453" s="304">
        <f t="shared" ref="B453:B516" ca="1" si="210">B452+pas</f>
        <v>32.007100000000399</v>
      </c>
      <c r="D453" s="306">
        <f t="shared" ref="D453:D516" ca="1" si="211">IF(AND(L452&lt;L_rampe,Poussee&lt;Poids*SIN(M452)),0,(-W452+Poussee)/m*COS(M452)-U452/m*SIN(M452))</f>
        <v>-0.67935603194336025</v>
      </c>
      <c r="E453" s="307">
        <f t="shared" ref="E453:E516" ca="1" si="212">IF(AND(L452&lt;L_rampe,Poussee&lt;Poids*SIN(M452)),0,(-W452+Poussee)/m*SIN(M452)+U452/m*COS(M452)-Poids/m)</f>
        <v>-1.0048092634458659</v>
      </c>
      <c r="F453" s="304">
        <f t="shared" ref="F453:F516" ca="1" si="213">SQRT(acc_x^2+acc_z^2)</f>
        <v>1.2129164332485776</v>
      </c>
      <c r="G453" s="306">
        <f t="shared" ref="G453:G516" ca="1" si="214">G452+acc_x*pas</f>
        <v>7.7656970540333656</v>
      </c>
      <c r="H453" s="307">
        <f t="shared" ref="H453:H516" ca="1" si="215">H452+acc_z*pas</f>
        <v>-100.65283444341101</v>
      </c>
      <c r="I453" s="304">
        <f t="shared" ref="I453:I516" ca="1" si="216">SQRT(vit_x^2+vit_z^2)</f>
        <v>100.9519644792895</v>
      </c>
      <c r="J453" s="306">
        <f t="shared" ref="J453:J516" ca="1" si="217">J452+0.5*(vit_x+G452)*pas*(K452&gt;=0)</f>
        <v>698.24654548588239</v>
      </c>
      <c r="K453" s="307">
        <f t="shared" ref="K453:K516" ca="1" si="218">K452+0.5*(vit_z+H452)*pas</f>
        <v>-0.89508906859938464</v>
      </c>
      <c r="L453" s="304">
        <f t="shared" ca="1" si="203"/>
        <v>698.24711919735773</v>
      </c>
      <c r="M453" s="306">
        <f t="shared" ref="M453:M516" ca="1" si="219">IF(AND(L452&gt;L_rampe,G453&gt;0),ATAN2(G453,H453),$M$4)</f>
        <v>-1.4937955833531325</v>
      </c>
      <c r="N453" s="304">
        <f t="shared" ref="N453:N516" ca="1" si="220">DEGREES(Beta)</f>
        <v>-85.588182381417269</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2.8949999999999996</v>
      </c>
      <c r="T453" s="304">
        <f t="shared" ca="1" si="204"/>
        <v>28.399949999999997</v>
      </c>
      <c r="U453" s="311">
        <f t="shared" ca="1" si="205"/>
        <v>0</v>
      </c>
      <c r="V453" s="306">
        <f t="shared" ca="1" si="206"/>
        <v>1.2251096533183778</v>
      </c>
      <c r="W453" s="304">
        <f t="shared" ca="1" si="207"/>
        <v>25.566859240417301</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0.94957211433666977</v>
      </c>
      <c r="AH453" s="304">
        <f t="shared" ref="AH453:AH516" ca="1" si="231">IF(AND(L452&lt;L_rampe,Poussee&lt;Poids*SIN(M452)), g*SIN(M452), (-W452+Poussee)/m)</f>
        <v>-8.8313593815016151</v>
      </c>
    </row>
    <row r="454" spans="1:34" x14ac:dyDescent="0.2">
      <c r="A454" s="347">
        <f t="shared" ca="1" si="209"/>
        <v>1E-4</v>
      </c>
      <c r="B454" s="304">
        <f t="shared" ca="1" si="210"/>
        <v>32.007200000000402</v>
      </c>
      <c r="D454" s="306">
        <f t="shared" ca="1" si="211"/>
        <v>-0.6793514116716598</v>
      </c>
      <c r="E454" s="307">
        <f t="shared" ca="1" si="212"/>
        <v>-1.0047833282563481</v>
      </c>
      <c r="F454" s="304">
        <f t="shared" ca="1" si="213"/>
        <v>1.2128923601384343</v>
      </c>
      <c r="G454" s="306">
        <f t="shared" ca="1" si="214"/>
        <v>7.7656291188921989</v>
      </c>
      <c r="H454" s="307">
        <f t="shared" ca="1" si="215"/>
        <v>-100.65293492174384</v>
      </c>
      <c r="I454" s="304">
        <f t="shared" ca="1" si="216"/>
        <v>100.95205943403525</v>
      </c>
      <c r="J454" s="306">
        <f t="shared" ca="1" si="217"/>
        <v>698.24654548588239</v>
      </c>
      <c r="K454" s="307">
        <f t="shared" ca="1" si="218"/>
        <v>-0.90515435706764236</v>
      </c>
      <c r="L454" s="304">
        <f t="shared" ca="1" si="203"/>
        <v>698.2471321726847</v>
      </c>
      <c r="M454" s="306">
        <f t="shared" ca="1" si="219"/>
        <v>-1.4937963308674136</v>
      </c>
      <c r="N454" s="304">
        <f t="shared" ca="1" si="220"/>
        <v>-85.5882252108307</v>
      </c>
      <c r="P454" s="310">
        <f t="shared" ca="1" si="221"/>
        <v>23</v>
      </c>
      <c r="Q454" s="304">
        <f t="shared" ca="1" si="222"/>
        <v>0</v>
      </c>
      <c r="R454" s="306">
        <f t="shared" ca="1" si="223"/>
        <v>0</v>
      </c>
      <c r="S454" s="307">
        <f t="shared" ca="1" si="224"/>
        <v>2.8949999999999996</v>
      </c>
      <c r="T454" s="304">
        <f t="shared" ca="1" si="204"/>
        <v>28.399949999999997</v>
      </c>
      <c r="U454" s="311">
        <f t="shared" ca="1" si="205"/>
        <v>0</v>
      </c>
      <c r="V454" s="306">
        <f t="shared" ca="1" si="206"/>
        <v>1.2251108864272076</v>
      </c>
      <c r="W454" s="304">
        <f t="shared" ca="1" si="207"/>
        <v>25.566933070317891</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0.94954717551711632</v>
      </c>
      <c r="AH454" s="304">
        <f t="shared" ca="1" si="231"/>
        <v>-8.8313848844273934</v>
      </c>
    </row>
    <row r="455" spans="1:34" x14ac:dyDescent="0.2">
      <c r="A455" s="347">
        <f t="shared" ca="1" si="209"/>
        <v>1E-4</v>
      </c>
      <c r="B455" s="304">
        <f t="shared" ca="1" si="210"/>
        <v>32.007300000000406</v>
      </c>
      <c r="D455" s="306">
        <f t="shared" ca="1" si="211"/>
        <v>-0.67934679140310905</v>
      </c>
      <c r="E455" s="307">
        <f t="shared" ca="1" si="212"/>
        <v>-1.0047573934425635</v>
      </c>
      <c r="F455" s="304">
        <f t="shared" ca="1" si="213"/>
        <v>1.2128682874356942</v>
      </c>
      <c r="G455" s="306">
        <f t="shared" ca="1" si="214"/>
        <v>7.765561184213059</v>
      </c>
      <c r="H455" s="307">
        <f t="shared" ca="1" si="215"/>
        <v>-100.65303539748318</v>
      </c>
      <c r="I455" s="304">
        <f t="shared" ca="1" si="216"/>
        <v>100.95215438628716</v>
      </c>
      <c r="J455" s="306">
        <f t="shared" ca="1" si="217"/>
        <v>698.24654548588239</v>
      </c>
      <c r="K455" s="307">
        <f t="shared" ca="1" si="218"/>
        <v>-0.91521965558360374</v>
      </c>
      <c r="L455" s="304">
        <f t="shared" ca="1" si="203"/>
        <v>698.24714529311643</v>
      </c>
      <c r="M455" s="306">
        <f t="shared" ca="1" si="219"/>
        <v>-1.4937970783737491</v>
      </c>
      <c r="N455" s="304">
        <f t="shared" ca="1" si="220"/>
        <v>-85.588268039788886</v>
      </c>
      <c r="P455" s="310">
        <f t="shared" ca="1" si="221"/>
        <v>23</v>
      </c>
      <c r="Q455" s="304">
        <f t="shared" ca="1" si="222"/>
        <v>0</v>
      </c>
      <c r="R455" s="306">
        <f t="shared" ca="1" si="223"/>
        <v>0</v>
      </c>
      <c r="S455" s="307">
        <f t="shared" ca="1" si="224"/>
        <v>2.8949999999999996</v>
      </c>
      <c r="T455" s="304">
        <f t="shared" ca="1" si="204"/>
        <v>28.399949999999997</v>
      </c>
      <c r="U455" s="311">
        <f t="shared" ca="1" si="205"/>
        <v>0</v>
      </c>
      <c r="V455" s="306">
        <f t="shared" ca="1" si="206"/>
        <v>1.2251121195385095</v>
      </c>
      <c r="W455" s="304">
        <f t="shared" ca="1" si="207"/>
        <v>25.567006899148961</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0.94952223705554495</v>
      </c>
      <c r="AH455" s="304">
        <f t="shared" ca="1" si="231"/>
        <v>-8.8314103869837286</v>
      </c>
    </row>
    <row r="456" spans="1:34" x14ac:dyDescent="0.2">
      <c r="A456" s="347">
        <f t="shared" ca="1" si="209"/>
        <v>1E-4</v>
      </c>
      <c r="B456" s="304">
        <f t="shared" ca="1" si="210"/>
        <v>32.007400000000409</v>
      </c>
      <c r="D456" s="306">
        <f t="shared" ca="1" si="211"/>
        <v>-0.67934217113770978</v>
      </c>
      <c r="E456" s="307">
        <f t="shared" ca="1" si="212"/>
        <v>-1.0047314590045087</v>
      </c>
      <c r="F456" s="304">
        <f t="shared" ca="1" si="213"/>
        <v>1.212844215140356</v>
      </c>
      <c r="G456" s="306">
        <f t="shared" ca="1" si="214"/>
        <v>7.765493249995945</v>
      </c>
      <c r="H456" s="307">
        <f t="shared" ca="1" si="215"/>
        <v>-100.65313587062909</v>
      </c>
      <c r="I456" s="304">
        <f t="shared" ca="1" si="216"/>
        <v>100.95224933604527</v>
      </c>
      <c r="J456" s="306">
        <f t="shared" ca="1" si="217"/>
        <v>698.24654548588239</v>
      </c>
      <c r="K456" s="307">
        <f t="shared" ca="1" si="218"/>
        <v>-0.92528496414700934</v>
      </c>
      <c r="L456" s="304">
        <f t="shared" ca="1" si="203"/>
        <v>698.24715855865338</v>
      </c>
      <c r="M456" s="306">
        <f t="shared" ca="1" si="219"/>
        <v>-1.4937978258721394</v>
      </c>
      <c r="N456" s="304">
        <f t="shared" ca="1" si="220"/>
        <v>-85.588310868291842</v>
      </c>
      <c r="P456" s="310">
        <f t="shared" ca="1" si="221"/>
        <v>23</v>
      </c>
      <c r="Q456" s="304">
        <f t="shared" ca="1" si="222"/>
        <v>0</v>
      </c>
      <c r="R456" s="306">
        <f t="shared" ca="1" si="223"/>
        <v>0</v>
      </c>
      <c r="S456" s="307">
        <f t="shared" ca="1" si="224"/>
        <v>2.8949999999999996</v>
      </c>
      <c r="T456" s="304">
        <f t="shared" ca="1" si="204"/>
        <v>28.399949999999997</v>
      </c>
      <c r="U456" s="311">
        <f t="shared" ca="1" si="205"/>
        <v>0</v>
      </c>
      <c r="V456" s="306">
        <f t="shared" ca="1" si="206"/>
        <v>1.225113352652283</v>
      </c>
      <c r="W456" s="304">
        <f t="shared" ca="1" si="207"/>
        <v>25.5670807269105</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0.94949729895194857</v>
      </c>
      <c r="AH456" s="304">
        <f t="shared" ca="1" si="231"/>
        <v>-8.8314358891706259</v>
      </c>
    </row>
    <row r="457" spans="1:34" x14ac:dyDescent="0.2">
      <c r="A457" s="347">
        <f t="shared" ca="1" si="209"/>
        <v>1E-4</v>
      </c>
      <c r="B457" s="304">
        <f t="shared" ca="1" si="210"/>
        <v>32.007500000000412</v>
      </c>
      <c r="D457" s="306">
        <f t="shared" ca="1" si="211"/>
        <v>-0.67933755087545944</v>
      </c>
      <c r="E457" s="307">
        <f t="shared" ca="1" si="212"/>
        <v>-1.0047055249421835</v>
      </c>
      <c r="F457" s="304">
        <f t="shared" ca="1" si="213"/>
        <v>1.2128201432524182</v>
      </c>
      <c r="G457" s="306">
        <f t="shared" ca="1" si="214"/>
        <v>7.7654253162408571</v>
      </c>
      <c r="H457" s="307">
        <f t="shared" ca="1" si="215"/>
        <v>-100.65323634118158</v>
      </c>
      <c r="I457" s="304">
        <f t="shared" ca="1" si="216"/>
        <v>100.9523442833096</v>
      </c>
      <c r="J457" s="306">
        <f t="shared" ca="1" si="217"/>
        <v>698.24654548588239</v>
      </c>
      <c r="K457" s="307">
        <f t="shared" ca="1" si="218"/>
        <v>-0.9353502827575999</v>
      </c>
      <c r="L457" s="304">
        <f t="shared" ca="1" si="203"/>
        <v>698.24717196929623</v>
      </c>
      <c r="M457" s="306">
        <f t="shared" ca="1" si="219"/>
        <v>-1.4937985733625843</v>
      </c>
      <c r="N457" s="304">
        <f t="shared" ca="1" si="220"/>
        <v>-85.588353696339553</v>
      </c>
      <c r="P457" s="310">
        <f t="shared" ca="1" si="221"/>
        <v>23</v>
      </c>
      <c r="Q457" s="304">
        <f t="shared" ca="1" si="222"/>
        <v>0</v>
      </c>
      <c r="R457" s="306">
        <f t="shared" ca="1" si="223"/>
        <v>0</v>
      </c>
      <c r="S457" s="307">
        <f t="shared" ca="1" si="224"/>
        <v>2.8949999999999996</v>
      </c>
      <c r="T457" s="304">
        <f t="shared" ca="1" si="204"/>
        <v>28.399949999999997</v>
      </c>
      <c r="U457" s="311">
        <f t="shared" ca="1" si="205"/>
        <v>0</v>
      </c>
      <c r="V457" s="306">
        <f t="shared" ca="1" si="206"/>
        <v>1.2251145857685295</v>
      </c>
      <c r="W457" s="304">
        <f t="shared" ca="1" si="207"/>
        <v>25.56715455360256</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0.94947236120633072</v>
      </c>
      <c r="AH457" s="304">
        <f t="shared" ca="1" si="231"/>
        <v>-8.8314613909880837</v>
      </c>
    </row>
    <row r="458" spans="1:34" x14ac:dyDescent="0.2">
      <c r="A458" s="347">
        <f t="shared" ca="1" si="209"/>
        <v>1E-4</v>
      </c>
      <c r="B458" s="304">
        <f t="shared" ca="1" si="210"/>
        <v>32.007600000000416</v>
      </c>
      <c r="D458" s="306">
        <f t="shared" ca="1" si="211"/>
        <v>-0.67933293061636257</v>
      </c>
      <c r="E458" s="307">
        <f t="shared" ca="1" si="212"/>
        <v>-1.0046795912555719</v>
      </c>
      <c r="F458" s="304">
        <f t="shared" ca="1" si="213"/>
        <v>1.21279607177187</v>
      </c>
      <c r="G458" s="306">
        <f t="shared" ca="1" si="214"/>
        <v>7.7653573829477951</v>
      </c>
      <c r="H458" s="307">
        <f t="shared" ca="1" si="215"/>
        <v>-100.65333680914071</v>
      </c>
      <c r="I458" s="304">
        <f t="shared" ca="1" si="216"/>
        <v>100.95243922808018</v>
      </c>
      <c r="J458" s="306">
        <f t="shared" ca="1" si="217"/>
        <v>698.24654548588239</v>
      </c>
      <c r="K458" s="307">
        <f t="shared" ca="1" si="218"/>
        <v>-0.94541561141511599</v>
      </c>
      <c r="L458" s="304">
        <f t="shared" ca="1" si="203"/>
        <v>698.2471855250451</v>
      </c>
      <c r="M458" s="306">
        <f t="shared" ca="1" si="219"/>
        <v>-1.4937993208450839</v>
      </c>
      <c r="N458" s="304">
        <f t="shared" ca="1" si="220"/>
        <v>-85.588396523932047</v>
      </c>
      <c r="P458" s="310">
        <f t="shared" ca="1" si="221"/>
        <v>23</v>
      </c>
      <c r="Q458" s="304">
        <f t="shared" ca="1" si="222"/>
        <v>0</v>
      </c>
      <c r="R458" s="306">
        <f t="shared" ca="1" si="223"/>
        <v>0</v>
      </c>
      <c r="S458" s="307">
        <f t="shared" ca="1" si="224"/>
        <v>2.8949999999999996</v>
      </c>
      <c r="T458" s="304">
        <f t="shared" ca="1" si="204"/>
        <v>28.399949999999997</v>
      </c>
      <c r="U458" s="311">
        <f t="shared" ca="1" si="205"/>
        <v>0</v>
      </c>
      <c r="V458" s="306">
        <f t="shared" ca="1" si="206"/>
        <v>1.2251158188872477</v>
      </c>
      <c r="W458" s="304">
        <f t="shared" ca="1" si="207"/>
        <v>25.567228379225103</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0.94944742381867719</v>
      </c>
      <c r="AH458" s="304">
        <f t="shared" ca="1" si="231"/>
        <v>-8.8314868924361178</v>
      </c>
    </row>
    <row r="459" spans="1:34" x14ac:dyDescent="0.2">
      <c r="A459" s="347">
        <f t="shared" ca="1" si="209"/>
        <v>1E-4</v>
      </c>
      <c r="B459" s="304">
        <f t="shared" ca="1" si="210"/>
        <v>32.007700000000419</v>
      </c>
      <c r="D459" s="306">
        <f t="shared" ca="1" si="211"/>
        <v>-0.67932831036041796</v>
      </c>
      <c r="E459" s="307">
        <f t="shared" ca="1" si="212"/>
        <v>-1.0046536579446848</v>
      </c>
      <c r="F459" s="304">
        <f t="shared" ca="1" si="213"/>
        <v>1.2127720006987199</v>
      </c>
      <c r="G459" s="306">
        <f t="shared" ca="1" si="214"/>
        <v>7.7652894501167591</v>
      </c>
      <c r="H459" s="307">
        <f t="shared" ca="1" si="215"/>
        <v>-100.6534372745065</v>
      </c>
      <c r="I459" s="304">
        <f t="shared" ca="1" si="216"/>
        <v>100.95253417035705</v>
      </c>
      <c r="J459" s="306">
        <f t="shared" ca="1" si="217"/>
        <v>698.24654548588239</v>
      </c>
      <c r="K459" s="307">
        <f t="shared" ca="1" si="218"/>
        <v>-0.95548095011929834</v>
      </c>
      <c r="L459" s="304">
        <f t="shared" ca="1" si="203"/>
        <v>698.24719922590054</v>
      </c>
      <c r="M459" s="306">
        <f t="shared" ca="1" si="219"/>
        <v>-1.4938000683196386</v>
      </c>
      <c r="N459" s="304">
        <f t="shared" ca="1" si="220"/>
        <v>-85.588439351069326</v>
      </c>
      <c r="P459" s="310">
        <f t="shared" ca="1" si="221"/>
        <v>23</v>
      </c>
      <c r="Q459" s="304">
        <f t="shared" ca="1" si="222"/>
        <v>0</v>
      </c>
      <c r="R459" s="306">
        <f t="shared" ca="1" si="223"/>
        <v>0</v>
      </c>
      <c r="S459" s="307">
        <f t="shared" ca="1" si="224"/>
        <v>2.8949999999999996</v>
      </c>
      <c r="T459" s="304">
        <f t="shared" ca="1" si="204"/>
        <v>28.399949999999997</v>
      </c>
      <c r="U459" s="311">
        <f t="shared" ca="1" si="205"/>
        <v>0</v>
      </c>
      <c r="V459" s="306">
        <f t="shared" ca="1" si="206"/>
        <v>1.2251170520084382</v>
      </c>
      <c r="W459" s="304">
        <f t="shared" ca="1" si="207"/>
        <v>25.567302203778176</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0.94942248678899688</v>
      </c>
      <c r="AH459" s="304">
        <f t="shared" ca="1" si="231"/>
        <v>-8.8315123935147177</v>
      </c>
    </row>
    <row r="460" spans="1:34" x14ac:dyDescent="0.2">
      <c r="A460" s="347">
        <f t="shared" ca="1" si="209"/>
        <v>1E-4</v>
      </c>
      <c r="B460" s="304">
        <f t="shared" ca="1" si="210"/>
        <v>32.007800000000422</v>
      </c>
      <c r="D460" s="306">
        <f t="shared" ca="1" si="211"/>
        <v>-0.67932369010762594</v>
      </c>
      <c r="E460" s="307">
        <f t="shared" ca="1" si="212"/>
        <v>-1.0046277250095113</v>
      </c>
      <c r="F460" s="304">
        <f t="shared" ca="1" si="213"/>
        <v>1.2127479300329596</v>
      </c>
      <c r="G460" s="306">
        <f t="shared" ca="1" si="214"/>
        <v>7.7652215177477482</v>
      </c>
      <c r="H460" s="307">
        <f t="shared" ca="1" si="215"/>
        <v>-100.653537737279</v>
      </c>
      <c r="I460" s="304">
        <f t="shared" ca="1" si="216"/>
        <v>100.95262911014026</v>
      </c>
      <c r="J460" s="306">
        <f t="shared" ca="1" si="217"/>
        <v>698.24654548588239</v>
      </c>
      <c r="K460" s="307">
        <f t="shared" ca="1" si="218"/>
        <v>-0.96554629886988763</v>
      </c>
      <c r="L460" s="304">
        <f t="shared" ca="1" si="203"/>
        <v>698.24721307186303</v>
      </c>
      <c r="M460" s="306">
        <f t="shared" ca="1" si="219"/>
        <v>-1.4938008157862483</v>
      </c>
      <c r="N460" s="304">
        <f t="shared" ca="1" si="220"/>
        <v>-85.588482177751388</v>
      </c>
      <c r="P460" s="310">
        <f t="shared" ca="1" si="221"/>
        <v>23</v>
      </c>
      <c r="Q460" s="304">
        <f t="shared" ca="1" si="222"/>
        <v>0</v>
      </c>
      <c r="R460" s="306">
        <f t="shared" ca="1" si="223"/>
        <v>0</v>
      </c>
      <c r="S460" s="307">
        <f t="shared" ca="1" si="224"/>
        <v>2.8949999999999996</v>
      </c>
      <c r="T460" s="304">
        <f t="shared" ca="1" si="204"/>
        <v>28.399949999999997</v>
      </c>
      <c r="U460" s="311">
        <f t="shared" ca="1" si="205"/>
        <v>0</v>
      </c>
      <c r="V460" s="306">
        <f t="shared" ca="1" si="206"/>
        <v>1.2251182851321003</v>
      </c>
      <c r="W460" s="304">
        <f t="shared" ca="1" si="207"/>
        <v>25.567376027261766</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0.94939755011727733</v>
      </c>
      <c r="AH460" s="304">
        <f t="shared" ca="1" si="231"/>
        <v>-8.8315378942238958</v>
      </c>
    </row>
    <row r="461" spans="1:34" x14ac:dyDescent="0.2">
      <c r="A461" s="347">
        <f t="shared" ca="1" si="209"/>
        <v>1E-4</v>
      </c>
      <c r="B461" s="304">
        <f t="shared" ca="1" si="210"/>
        <v>32.007900000000426</v>
      </c>
      <c r="D461" s="306">
        <f t="shared" ca="1" si="211"/>
        <v>-0.67931906985798807</v>
      </c>
      <c r="E461" s="307">
        <f t="shared" ca="1" si="212"/>
        <v>-1.0046017924500479</v>
      </c>
      <c r="F461" s="304">
        <f t="shared" ca="1" si="213"/>
        <v>1.2127238597745866</v>
      </c>
      <c r="G461" s="306">
        <f t="shared" ca="1" si="214"/>
        <v>7.7651535858407623</v>
      </c>
      <c r="H461" s="307">
        <f t="shared" ca="1" si="215"/>
        <v>-100.65363819745824</v>
      </c>
      <c r="I461" s="304">
        <f t="shared" ca="1" si="216"/>
        <v>100.95272404742984</v>
      </c>
      <c r="J461" s="306">
        <f t="shared" ca="1" si="217"/>
        <v>698.24654548588239</v>
      </c>
      <c r="K461" s="307">
        <f t="shared" ca="1" si="218"/>
        <v>-0.9756116576666245</v>
      </c>
      <c r="L461" s="304">
        <f t="shared" ca="1" si="203"/>
        <v>698.24722706293289</v>
      </c>
      <c r="M461" s="306">
        <f t="shared" ca="1" si="219"/>
        <v>-1.4938015632449131</v>
      </c>
      <c r="N461" s="304">
        <f t="shared" ca="1" si="220"/>
        <v>-85.588525003978233</v>
      </c>
      <c r="P461" s="310">
        <f t="shared" ca="1" si="221"/>
        <v>23</v>
      </c>
      <c r="Q461" s="304">
        <f t="shared" ca="1" si="222"/>
        <v>0</v>
      </c>
      <c r="R461" s="306">
        <f t="shared" ca="1" si="223"/>
        <v>0</v>
      </c>
      <c r="S461" s="307">
        <f t="shared" ca="1" si="224"/>
        <v>2.8949999999999996</v>
      </c>
      <c r="T461" s="304">
        <f t="shared" ca="1" si="204"/>
        <v>28.399949999999997</v>
      </c>
      <c r="U461" s="311">
        <f t="shared" ca="1" si="205"/>
        <v>0</v>
      </c>
      <c r="V461" s="306">
        <f t="shared" ca="1" si="206"/>
        <v>1.2251195182582348</v>
      </c>
      <c r="W461" s="304">
        <f t="shared" ca="1" si="207"/>
        <v>25.567449849675903</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0.94937261380352389</v>
      </c>
      <c r="AH461" s="304">
        <f t="shared" ca="1" si="231"/>
        <v>-8.8315633945636502</v>
      </c>
    </row>
    <row r="462" spans="1:34" x14ac:dyDescent="0.2">
      <c r="A462" s="347">
        <f t="shared" ca="1" si="209"/>
        <v>1E-4</v>
      </c>
      <c r="B462" s="304">
        <f t="shared" ca="1" si="210"/>
        <v>32.008000000000429</v>
      </c>
      <c r="D462" s="306">
        <f t="shared" ca="1" si="211"/>
        <v>-0.67931444961150622</v>
      </c>
      <c r="E462" s="307">
        <f t="shared" ca="1" si="212"/>
        <v>-1.0045758602662911</v>
      </c>
      <c r="F462" s="304">
        <f t="shared" ca="1" si="213"/>
        <v>1.2126997899235996</v>
      </c>
      <c r="G462" s="306">
        <f t="shared" ca="1" si="214"/>
        <v>7.7650856543958016</v>
      </c>
      <c r="H462" s="307">
        <f t="shared" ca="1" si="215"/>
        <v>-100.65373865504426</v>
      </c>
      <c r="I462" s="304">
        <f t="shared" ca="1" si="216"/>
        <v>100.95281898222582</v>
      </c>
      <c r="J462" s="306">
        <f t="shared" ca="1" si="217"/>
        <v>698.24654548588239</v>
      </c>
      <c r="K462" s="307">
        <f t="shared" ca="1" si="218"/>
        <v>-0.9856770265092496</v>
      </c>
      <c r="L462" s="304">
        <f t="shared" ca="1" si="203"/>
        <v>698.2472411991107</v>
      </c>
      <c r="M462" s="306">
        <f t="shared" ca="1" si="219"/>
        <v>-1.4938023106956331</v>
      </c>
      <c r="N462" s="304">
        <f t="shared" ca="1" si="220"/>
        <v>-85.588567829749891</v>
      </c>
      <c r="P462" s="310">
        <f t="shared" ca="1" si="221"/>
        <v>23</v>
      </c>
      <c r="Q462" s="304">
        <f t="shared" ca="1" si="222"/>
        <v>0</v>
      </c>
      <c r="R462" s="306">
        <f t="shared" ca="1" si="223"/>
        <v>0</v>
      </c>
      <c r="S462" s="307">
        <f t="shared" ca="1" si="224"/>
        <v>2.8949999999999996</v>
      </c>
      <c r="T462" s="304">
        <f t="shared" ca="1" si="204"/>
        <v>28.399949999999997</v>
      </c>
      <c r="U462" s="311">
        <f t="shared" ca="1" si="205"/>
        <v>0</v>
      </c>
      <c r="V462" s="306">
        <f t="shared" ca="1" si="206"/>
        <v>1.2251207513868412</v>
      </c>
      <c r="W462" s="304">
        <f t="shared" ca="1" si="207"/>
        <v>25.567523671020584</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0.94934767784772056</v>
      </c>
      <c r="AH462" s="304">
        <f t="shared" ca="1" si="231"/>
        <v>-8.8315888945339918</v>
      </c>
    </row>
    <row r="463" spans="1:34" x14ac:dyDescent="0.2">
      <c r="A463" s="347">
        <f t="shared" ca="1" si="209"/>
        <v>1E-4</v>
      </c>
      <c r="B463" s="304">
        <f t="shared" ca="1" si="210"/>
        <v>32.008100000000432</v>
      </c>
      <c r="D463" s="306">
        <f t="shared" ca="1" si="211"/>
        <v>-0.67930982936818007</v>
      </c>
      <c r="E463" s="307">
        <f t="shared" ca="1" si="212"/>
        <v>-1.0045499284582373</v>
      </c>
      <c r="F463" s="304">
        <f t="shared" ca="1" si="213"/>
        <v>1.2126757204799954</v>
      </c>
      <c r="G463" s="306">
        <f t="shared" ca="1" si="214"/>
        <v>7.765017723412865</v>
      </c>
      <c r="H463" s="307">
        <f t="shared" ca="1" si="215"/>
        <v>-100.65383911003711</v>
      </c>
      <c r="I463" s="304">
        <f t="shared" ca="1" si="216"/>
        <v>100.95291391452825</v>
      </c>
      <c r="J463" s="306">
        <f t="shared" ca="1" si="217"/>
        <v>698.24654548588239</v>
      </c>
      <c r="K463" s="307">
        <f t="shared" ca="1" si="218"/>
        <v>-0.99574240539750369</v>
      </c>
      <c r="L463" s="304">
        <f t="shared" ca="1" si="203"/>
        <v>698.24725548039669</v>
      </c>
      <c r="M463" s="306">
        <f t="shared" ca="1" si="219"/>
        <v>-1.4938030581384085</v>
      </c>
      <c r="N463" s="304">
        <f t="shared" ca="1" si="220"/>
        <v>-85.588610655066347</v>
      </c>
      <c r="P463" s="310">
        <f t="shared" ca="1" si="221"/>
        <v>23</v>
      </c>
      <c r="Q463" s="304">
        <f t="shared" ca="1" si="222"/>
        <v>0</v>
      </c>
      <c r="R463" s="306">
        <f t="shared" ca="1" si="223"/>
        <v>0</v>
      </c>
      <c r="S463" s="307">
        <f t="shared" ca="1" si="224"/>
        <v>2.8949999999999996</v>
      </c>
      <c r="T463" s="304">
        <f t="shared" ca="1" si="204"/>
        <v>28.399949999999997</v>
      </c>
      <c r="U463" s="311">
        <f t="shared" ca="1" si="205"/>
        <v>0</v>
      </c>
      <c r="V463" s="306">
        <f t="shared" ca="1" si="206"/>
        <v>1.2251219845179191</v>
      </c>
      <c r="W463" s="304">
        <f t="shared" ca="1" si="207"/>
        <v>25.567597491295825</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0.94932274224987445</v>
      </c>
      <c r="AH463" s="304">
        <f t="shared" ca="1" si="231"/>
        <v>-8.8316143941349186</v>
      </c>
    </row>
    <row r="464" spans="1:34" x14ac:dyDescent="0.2">
      <c r="A464" s="347">
        <f t="shared" ca="1" si="209"/>
        <v>1E-4</v>
      </c>
      <c r="B464" s="304">
        <f t="shared" ca="1" si="210"/>
        <v>32.008200000000436</v>
      </c>
      <c r="D464" s="306">
        <f t="shared" ca="1" si="211"/>
        <v>-0.67930520912800918</v>
      </c>
      <c r="E464" s="307">
        <f t="shared" ca="1" si="212"/>
        <v>-1.004523997025883</v>
      </c>
      <c r="F464" s="304">
        <f t="shared" ca="1" si="213"/>
        <v>1.2126516514437706</v>
      </c>
      <c r="G464" s="306">
        <f t="shared" ca="1" si="214"/>
        <v>7.7649497928919526</v>
      </c>
      <c r="H464" s="307">
        <f t="shared" ca="1" si="215"/>
        <v>-100.65393956243682</v>
      </c>
      <c r="I464" s="304">
        <f t="shared" ca="1" si="216"/>
        <v>100.95300884433716</v>
      </c>
      <c r="J464" s="306">
        <f t="shared" ca="1" si="217"/>
        <v>698.24654548588239</v>
      </c>
      <c r="K464" s="307">
        <f t="shared" ca="1" si="218"/>
        <v>-1.0058077943311274</v>
      </c>
      <c r="L464" s="304">
        <f t="shared" ca="1" si="203"/>
        <v>698.24726990679142</v>
      </c>
      <c r="M464" s="306">
        <f t="shared" ca="1" si="219"/>
        <v>-1.4938038055732394</v>
      </c>
      <c r="N464" s="304">
        <f t="shared" ca="1" si="220"/>
        <v>-85.588653479927615</v>
      </c>
      <c r="P464" s="310">
        <f t="shared" ca="1" si="221"/>
        <v>23</v>
      </c>
      <c r="Q464" s="304">
        <f t="shared" ca="1" si="222"/>
        <v>0</v>
      </c>
      <c r="R464" s="306">
        <f t="shared" ca="1" si="223"/>
        <v>0</v>
      </c>
      <c r="S464" s="307">
        <f t="shared" ca="1" si="224"/>
        <v>2.8949999999999996</v>
      </c>
      <c r="T464" s="304">
        <f t="shared" ca="1" si="204"/>
        <v>28.399949999999997</v>
      </c>
      <c r="U464" s="311">
        <f t="shared" ca="1" si="205"/>
        <v>0</v>
      </c>
      <c r="V464" s="306">
        <f t="shared" ca="1" si="206"/>
        <v>1.2251232176514695</v>
      </c>
      <c r="W464" s="304">
        <f t="shared" ca="1" si="207"/>
        <v>25.567671310501645</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0.94929780700998023</v>
      </c>
      <c r="AH464" s="304">
        <f t="shared" ca="1" si="231"/>
        <v>-8.8316398933664342</v>
      </c>
    </row>
    <row r="465" spans="1:34" x14ac:dyDescent="0.2">
      <c r="A465" s="347">
        <f t="shared" ca="1" si="209"/>
        <v>1E-4</v>
      </c>
      <c r="B465" s="304">
        <f t="shared" ca="1" si="210"/>
        <v>32.008300000000439</v>
      </c>
      <c r="D465" s="306">
        <f t="shared" ca="1" si="211"/>
        <v>-0.67930058889099587</v>
      </c>
      <c r="E465" s="307">
        <f t="shared" ca="1" si="212"/>
        <v>-1.0044980659692211</v>
      </c>
      <c r="F465" s="304">
        <f t="shared" ca="1" si="213"/>
        <v>1.2126275828149216</v>
      </c>
      <c r="G465" s="306">
        <f t="shared" ca="1" si="214"/>
        <v>7.7648818628330636</v>
      </c>
      <c r="H465" s="307">
        <f t="shared" ca="1" si="215"/>
        <v>-100.65404001224341</v>
      </c>
      <c r="I465" s="304">
        <f t="shared" ca="1" si="216"/>
        <v>100.95310377165256</v>
      </c>
      <c r="J465" s="306">
        <f t="shared" ca="1" si="217"/>
        <v>698.24654548588239</v>
      </c>
      <c r="K465" s="307">
        <f t="shared" ca="1" si="218"/>
        <v>-1.0158731933098615</v>
      </c>
      <c r="L465" s="304">
        <f t="shared" ca="1" si="203"/>
        <v>698.24728447829523</v>
      </c>
      <c r="M465" s="306">
        <f t="shared" ca="1" si="219"/>
        <v>-1.493804553000126</v>
      </c>
      <c r="N465" s="304">
        <f t="shared" ca="1" si="220"/>
        <v>-85.588696304333723</v>
      </c>
      <c r="P465" s="310">
        <f t="shared" ca="1" si="221"/>
        <v>23</v>
      </c>
      <c r="Q465" s="304">
        <f t="shared" ca="1" si="222"/>
        <v>0</v>
      </c>
      <c r="R465" s="306">
        <f t="shared" ca="1" si="223"/>
        <v>0</v>
      </c>
      <c r="S465" s="307">
        <f t="shared" ca="1" si="224"/>
        <v>2.8949999999999996</v>
      </c>
      <c r="T465" s="304">
        <f t="shared" ca="1" si="204"/>
        <v>28.399949999999997</v>
      </c>
      <c r="U465" s="311">
        <f t="shared" ca="1" si="205"/>
        <v>0</v>
      </c>
      <c r="V465" s="306">
        <f t="shared" ca="1" si="206"/>
        <v>1.2251244507874919</v>
      </c>
      <c r="W465" s="304">
        <f t="shared" ca="1" si="207"/>
        <v>25.567745128638041</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0.94927287212802725</v>
      </c>
      <c r="AH465" s="304">
        <f t="shared" ca="1" si="231"/>
        <v>-8.8316653922285493</v>
      </c>
    </row>
    <row r="466" spans="1:34" x14ac:dyDescent="0.2">
      <c r="A466" s="347">
        <f t="shared" ca="1" si="209"/>
        <v>1E-4</v>
      </c>
      <c r="B466" s="304">
        <f t="shared" ca="1" si="210"/>
        <v>32.008400000000442</v>
      </c>
      <c r="D466" s="306">
        <f t="shared" ca="1" si="211"/>
        <v>-0.67929596865713937</v>
      </c>
      <c r="E466" s="307">
        <f t="shared" ca="1" si="212"/>
        <v>-1.0044721352882533</v>
      </c>
      <c r="F466" s="304">
        <f t="shared" ca="1" si="213"/>
        <v>1.2126035145934486</v>
      </c>
      <c r="G466" s="306">
        <f t="shared" ca="1" si="214"/>
        <v>7.7648139332361978</v>
      </c>
      <c r="H466" s="307">
        <f t="shared" ca="1" si="215"/>
        <v>-100.65414045945694</v>
      </c>
      <c r="I466" s="304">
        <f t="shared" ca="1" si="216"/>
        <v>100.95319869647452</v>
      </c>
      <c r="J466" s="306">
        <f t="shared" ca="1" si="217"/>
        <v>698.24654548588239</v>
      </c>
      <c r="K466" s="307">
        <f t="shared" ca="1" si="218"/>
        <v>-1.0259386023334465</v>
      </c>
      <c r="L466" s="304">
        <f t="shared" ca="1" si="203"/>
        <v>698.24729919490858</v>
      </c>
      <c r="M466" s="306">
        <f t="shared" ca="1" si="219"/>
        <v>-1.4938053004190681</v>
      </c>
      <c r="N466" s="304">
        <f t="shared" ca="1" si="220"/>
        <v>-85.588739128284629</v>
      </c>
      <c r="P466" s="310">
        <f t="shared" ca="1" si="221"/>
        <v>23</v>
      </c>
      <c r="Q466" s="304">
        <f t="shared" ca="1" si="222"/>
        <v>0</v>
      </c>
      <c r="R466" s="306">
        <f t="shared" ca="1" si="223"/>
        <v>0</v>
      </c>
      <c r="S466" s="307">
        <f t="shared" ca="1" si="224"/>
        <v>2.8949999999999996</v>
      </c>
      <c r="T466" s="304">
        <f t="shared" ca="1" si="204"/>
        <v>28.399949999999997</v>
      </c>
      <c r="U466" s="311">
        <f t="shared" ca="1" si="205"/>
        <v>0</v>
      </c>
      <c r="V466" s="306">
        <f t="shared" ca="1" si="206"/>
        <v>1.2251256839259852</v>
      </c>
      <c r="W466" s="304">
        <f t="shared" ca="1" si="207"/>
        <v>25.567818945705007</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0.94924793760402082</v>
      </c>
      <c r="AH466" s="304">
        <f t="shared" ca="1" si="231"/>
        <v>-8.8316908907212586</v>
      </c>
    </row>
    <row r="467" spans="1:34" x14ac:dyDescent="0.2">
      <c r="A467" s="347">
        <f t="shared" ca="1" si="209"/>
        <v>1E-4</v>
      </c>
      <c r="B467" s="304">
        <f t="shared" ca="1" si="210"/>
        <v>32.008500000000446</v>
      </c>
      <c r="D467" s="306">
        <f t="shared" ca="1" si="211"/>
        <v>-0.67929134842644301</v>
      </c>
      <c r="E467" s="307">
        <f t="shared" ca="1" si="212"/>
        <v>-1.0044462049829814</v>
      </c>
      <c r="F467" s="304">
        <f t="shared" ca="1" si="213"/>
        <v>1.2125794467793558</v>
      </c>
      <c r="G467" s="306">
        <f t="shared" ca="1" si="214"/>
        <v>7.7647460041013554</v>
      </c>
      <c r="H467" s="307">
        <f t="shared" ca="1" si="215"/>
        <v>-100.65424090407744</v>
      </c>
      <c r="I467" s="304">
        <f t="shared" ca="1" si="216"/>
        <v>100.95329361880307</v>
      </c>
      <c r="J467" s="306">
        <f t="shared" ca="1" si="217"/>
        <v>698.24654548588239</v>
      </c>
      <c r="K467" s="307">
        <f t="shared" ca="1" si="218"/>
        <v>-1.0360040214016233</v>
      </c>
      <c r="L467" s="304">
        <f t="shared" ca="1" si="203"/>
        <v>698.24731405663192</v>
      </c>
      <c r="M467" s="306">
        <f t="shared" ca="1" si="219"/>
        <v>-1.4938060478300661</v>
      </c>
      <c r="N467" s="304">
        <f t="shared" ca="1" si="220"/>
        <v>-85.588781951780376</v>
      </c>
      <c r="P467" s="310">
        <f t="shared" ca="1" si="221"/>
        <v>23</v>
      </c>
      <c r="Q467" s="304">
        <f t="shared" ca="1" si="222"/>
        <v>0</v>
      </c>
      <c r="R467" s="306">
        <f t="shared" ca="1" si="223"/>
        <v>0</v>
      </c>
      <c r="S467" s="307">
        <f t="shared" ca="1" si="224"/>
        <v>2.8949999999999996</v>
      </c>
      <c r="T467" s="304">
        <f t="shared" ca="1" si="204"/>
        <v>28.399949999999997</v>
      </c>
      <c r="U467" s="311">
        <f t="shared" ca="1" si="205"/>
        <v>0</v>
      </c>
      <c r="V467" s="306">
        <f t="shared" ca="1" si="206"/>
        <v>1.2251269170669512</v>
      </c>
      <c r="W467" s="304">
        <f t="shared" ca="1" si="207"/>
        <v>25.567892761702609</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0.94922300343796095</v>
      </c>
      <c r="AH467" s="304">
        <f t="shared" ca="1" si="231"/>
        <v>-8.8317163888445638</v>
      </c>
    </row>
    <row r="468" spans="1:34" x14ac:dyDescent="0.2">
      <c r="A468" s="347">
        <f t="shared" ca="1" si="209"/>
        <v>1E-4</v>
      </c>
      <c r="B468" s="304">
        <f t="shared" ca="1" si="210"/>
        <v>32.008600000000449</v>
      </c>
      <c r="D468" s="306">
        <f t="shared" ca="1" si="211"/>
        <v>-0.67928672819890601</v>
      </c>
      <c r="E468" s="307">
        <f t="shared" ca="1" si="212"/>
        <v>-1.0044202750533806</v>
      </c>
      <c r="F468" s="304">
        <f t="shared" ca="1" si="213"/>
        <v>1.212555379372622</v>
      </c>
      <c r="G468" s="306">
        <f t="shared" ca="1" si="214"/>
        <v>7.7646780754285354</v>
      </c>
      <c r="H468" s="307">
        <f t="shared" ca="1" si="215"/>
        <v>-100.65434134610494</v>
      </c>
      <c r="I468" s="304">
        <f t="shared" ca="1" si="216"/>
        <v>100.95338853863822</v>
      </c>
      <c r="J468" s="306">
        <f t="shared" ca="1" si="217"/>
        <v>698.24654548588239</v>
      </c>
      <c r="K468" s="307">
        <f t="shared" ca="1" si="218"/>
        <v>-1.0460694505141324</v>
      </c>
      <c r="L468" s="304">
        <f t="shared" ca="1" si="203"/>
        <v>698.2473290634656</v>
      </c>
      <c r="M468" s="306">
        <f t="shared" ca="1" si="219"/>
        <v>-1.4938067952331202</v>
      </c>
      <c r="N468" s="304">
        <f t="shared" ca="1" si="220"/>
        <v>-85.588824774820964</v>
      </c>
      <c r="P468" s="310">
        <f t="shared" ca="1" si="221"/>
        <v>23</v>
      </c>
      <c r="Q468" s="304">
        <f t="shared" ca="1" si="222"/>
        <v>0</v>
      </c>
      <c r="R468" s="306">
        <f t="shared" ca="1" si="223"/>
        <v>0</v>
      </c>
      <c r="S468" s="307">
        <f t="shared" ca="1" si="224"/>
        <v>2.8949999999999996</v>
      </c>
      <c r="T468" s="304">
        <f t="shared" ca="1" si="204"/>
        <v>28.399949999999997</v>
      </c>
      <c r="U468" s="311">
        <f t="shared" ca="1" si="205"/>
        <v>0</v>
      </c>
      <c r="V468" s="306">
        <f t="shared" ca="1" si="206"/>
        <v>1.2251281502103888</v>
      </c>
      <c r="W468" s="304">
        <f t="shared" ca="1" si="207"/>
        <v>25.567966576630795</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0.94919806962982811</v>
      </c>
      <c r="AH468" s="304">
        <f t="shared" ca="1" si="231"/>
        <v>-8.8317418865984845</v>
      </c>
    </row>
    <row r="469" spans="1:34" x14ac:dyDescent="0.2">
      <c r="A469" s="347">
        <f t="shared" ca="1" si="209"/>
        <v>1E-4</v>
      </c>
      <c r="B469" s="304">
        <f t="shared" ca="1" si="210"/>
        <v>32.008700000000452</v>
      </c>
      <c r="D469" s="306">
        <f t="shared" ca="1" si="211"/>
        <v>-0.67928210797452637</v>
      </c>
      <c r="E469" s="307">
        <f t="shared" ca="1" si="212"/>
        <v>-1.0043943454994722</v>
      </c>
      <c r="F469" s="304">
        <f t="shared" ca="1" si="213"/>
        <v>1.2125313123732637</v>
      </c>
      <c r="G469" s="306">
        <f t="shared" ca="1" si="214"/>
        <v>7.7646101472177378</v>
      </c>
      <c r="H469" s="307">
        <f t="shared" ca="1" si="215"/>
        <v>-100.65444178553949</v>
      </c>
      <c r="I469" s="304">
        <f t="shared" ca="1" si="216"/>
        <v>100.95348345598003</v>
      </c>
      <c r="J469" s="306">
        <f t="shared" ca="1" si="217"/>
        <v>698.24654548588239</v>
      </c>
      <c r="K469" s="307">
        <f t="shared" ca="1" si="218"/>
        <v>-1.0561348896707146</v>
      </c>
      <c r="L469" s="304">
        <f t="shared" ca="1" si="203"/>
        <v>698.24734421541018</v>
      </c>
      <c r="M469" s="306">
        <f t="shared" ca="1" si="219"/>
        <v>-1.49380754262823</v>
      </c>
      <c r="N469" s="304">
        <f t="shared" ca="1" si="220"/>
        <v>-85.588867597406391</v>
      </c>
      <c r="P469" s="310">
        <f t="shared" ca="1" si="221"/>
        <v>23</v>
      </c>
      <c r="Q469" s="304">
        <f t="shared" ca="1" si="222"/>
        <v>0</v>
      </c>
      <c r="R469" s="306">
        <f t="shared" ca="1" si="223"/>
        <v>0</v>
      </c>
      <c r="S469" s="307">
        <f t="shared" ca="1" si="224"/>
        <v>2.8949999999999996</v>
      </c>
      <c r="T469" s="304">
        <f t="shared" ca="1" si="204"/>
        <v>28.399949999999997</v>
      </c>
      <c r="U469" s="311">
        <f t="shared" ca="1" si="205"/>
        <v>0</v>
      </c>
      <c r="V469" s="306">
        <f t="shared" ca="1" si="206"/>
        <v>1.2251293833562984</v>
      </c>
      <c r="W469" s="304">
        <f t="shared" ca="1" si="207"/>
        <v>25.568040390489625</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0.94917313617963828</v>
      </c>
      <c r="AH469" s="304">
        <f t="shared" ca="1" si="231"/>
        <v>-8.8317673839830046</v>
      </c>
    </row>
    <row r="470" spans="1:34" x14ac:dyDescent="0.2">
      <c r="A470" s="347">
        <f t="shared" ca="1" si="209"/>
        <v>1E-4</v>
      </c>
      <c r="B470" s="304">
        <f t="shared" ca="1" si="210"/>
        <v>32.008800000000456</v>
      </c>
      <c r="D470" s="306">
        <f t="shared" ca="1" si="211"/>
        <v>-0.67927748775331132</v>
      </c>
      <c r="E470" s="307">
        <f t="shared" ca="1" si="212"/>
        <v>-1.004368416321233</v>
      </c>
      <c r="F470" s="304">
        <f t="shared" ca="1" si="213"/>
        <v>1.212507245781266</v>
      </c>
      <c r="G470" s="306">
        <f t="shared" ca="1" si="214"/>
        <v>7.7645422194689626</v>
      </c>
      <c r="H470" s="307">
        <f t="shared" ca="1" si="215"/>
        <v>-100.65454222238112</v>
      </c>
      <c r="I470" s="304">
        <f t="shared" ca="1" si="216"/>
        <v>100.95357837082855</v>
      </c>
      <c r="J470" s="306">
        <f t="shared" ca="1" si="217"/>
        <v>698.24654548588239</v>
      </c>
      <c r="K470" s="307">
        <f t="shared" ca="1" si="218"/>
        <v>-1.0662003388711105</v>
      </c>
      <c r="L470" s="304">
        <f t="shared" ca="1" si="203"/>
        <v>698.24735951246601</v>
      </c>
      <c r="M470" s="306">
        <f t="shared" ca="1" si="219"/>
        <v>-1.4938082900153962</v>
      </c>
      <c r="N470" s="304">
        <f t="shared" ca="1" si="220"/>
        <v>-85.588910419536674</v>
      </c>
      <c r="P470" s="310">
        <f t="shared" ca="1" si="221"/>
        <v>23</v>
      </c>
      <c r="Q470" s="304">
        <f t="shared" ca="1" si="222"/>
        <v>0</v>
      </c>
      <c r="R470" s="306">
        <f t="shared" ca="1" si="223"/>
        <v>0</v>
      </c>
      <c r="S470" s="307">
        <f t="shared" ca="1" si="224"/>
        <v>2.8949999999999996</v>
      </c>
      <c r="T470" s="304">
        <f t="shared" ca="1" si="204"/>
        <v>28.399949999999997</v>
      </c>
      <c r="U470" s="311">
        <f t="shared" ca="1" si="205"/>
        <v>0</v>
      </c>
      <c r="V470" s="306">
        <f t="shared" ca="1" si="206"/>
        <v>1.2251306165046798</v>
      </c>
      <c r="W470" s="304">
        <f t="shared" ca="1" si="207"/>
        <v>25.568114203279094</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0.94914820308737191</v>
      </c>
      <c r="AH470" s="304">
        <f t="shared" ca="1" si="231"/>
        <v>-8.8317928809981439</v>
      </c>
    </row>
    <row r="471" spans="1:34" x14ac:dyDescent="0.2">
      <c r="A471" s="347">
        <f t="shared" ca="1" si="209"/>
        <v>1E-4</v>
      </c>
      <c r="B471" s="304">
        <f t="shared" ca="1" si="210"/>
        <v>32.008900000000459</v>
      </c>
      <c r="D471" s="306">
        <f t="shared" ca="1" si="211"/>
        <v>-0.67927286753525618</v>
      </c>
      <c r="E471" s="307">
        <f t="shared" ca="1" si="212"/>
        <v>-1.0043424875186631</v>
      </c>
      <c r="F471" s="304">
        <f t="shared" ca="1" si="213"/>
        <v>1.2124831795966267</v>
      </c>
      <c r="G471" s="306">
        <f t="shared" ca="1" si="214"/>
        <v>7.764474292182209</v>
      </c>
      <c r="H471" s="307">
        <f t="shared" ca="1" si="215"/>
        <v>-100.65464265662987</v>
      </c>
      <c r="I471" s="304">
        <f t="shared" ca="1" si="216"/>
        <v>100.95367328318376</v>
      </c>
      <c r="J471" s="306">
        <f t="shared" ca="1" si="217"/>
        <v>698.24654548588239</v>
      </c>
      <c r="K471" s="307">
        <f t="shared" ca="1" si="218"/>
        <v>-1.0762657981150612</v>
      </c>
      <c r="L471" s="304">
        <f t="shared" ca="1" si="203"/>
        <v>698.24737495463353</v>
      </c>
      <c r="M471" s="306">
        <f t="shared" ca="1" si="219"/>
        <v>-1.4938090373946185</v>
      </c>
      <c r="N471" s="304">
        <f t="shared" ca="1" si="220"/>
        <v>-85.588953241211811</v>
      </c>
      <c r="P471" s="310">
        <f t="shared" ca="1" si="221"/>
        <v>23</v>
      </c>
      <c r="Q471" s="304">
        <f t="shared" ca="1" si="222"/>
        <v>0</v>
      </c>
      <c r="R471" s="306">
        <f t="shared" ca="1" si="223"/>
        <v>0</v>
      </c>
      <c r="S471" s="307">
        <f t="shared" ca="1" si="224"/>
        <v>2.8949999999999996</v>
      </c>
      <c r="T471" s="304">
        <f t="shared" ca="1" si="204"/>
        <v>28.399949999999997</v>
      </c>
      <c r="U471" s="311">
        <f t="shared" ca="1" si="205"/>
        <v>0</v>
      </c>
      <c r="V471" s="306">
        <f t="shared" ca="1" si="206"/>
        <v>1.2251318496555328</v>
      </c>
      <c r="W471" s="304">
        <f t="shared" ca="1" si="207"/>
        <v>25.568188014999187</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0.94912327035302724</v>
      </c>
      <c r="AH471" s="304">
        <f t="shared" ca="1" si="231"/>
        <v>-8.8318183776439021</v>
      </c>
    </row>
    <row r="472" spans="1:34" x14ac:dyDescent="0.2">
      <c r="A472" s="347">
        <f t="shared" ca="1" si="209"/>
        <v>1E-4</v>
      </c>
      <c r="B472" s="304">
        <f t="shared" ca="1" si="210"/>
        <v>32.009000000000462</v>
      </c>
      <c r="D472" s="306">
        <f t="shared" ca="1" si="211"/>
        <v>-0.67926824732036373</v>
      </c>
      <c r="E472" s="307">
        <f t="shared" ca="1" si="212"/>
        <v>-1.0043165590917731</v>
      </c>
      <c r="F472" s="304">
        <f t="shared" ca="1" si="213"/>
        <v>1.2124591138193559</v>
      </c>
      <c r="G472" s="306">
        <f t="shared" ca="1" si="214"/>
        <v>7.7644063653574769</v>
      </c>
      <c r="H472" s="307">
        <f t="shared" ca="1" si="215"/>
        <v>-100.65474308828578</v>
      </c>
      <c r="I472" s="304">
        <f t="shared" ca="1" si="216"/>
        <v>100.95376819304576</v>
      </c>
      <c r="J472" s="306">
        <f t="shared" ca="1" si="217"/>
        <v>698.24654548588239</v>
      </c>
      <c r="K472" s="307">
        <f t="shared" ca="1" si="218"/>
        <v>-1.0863312674023069</v>
      </c>
      <c r="L472" s="304">
        <f t="shared" ca="1" si="203"/>
        <v>698.24739054191309</v>
      </c>
      <c r="M472" s="306">
        <f t="shared" ca="1" si="219"/>
        <v>-1.4938097847658971</v>
      </c>
      <c r="N472" s="304">
        <f t="shared" ca="1" si="220"/>
        <v>-85.588996062431804</v>
      </c>
      <c r="P472" s="310">
        <f t="shared" ca="1" si="221"/>
        <v>23</v>
      </c>
      <c r="Q472" s="304">
        <f t="shared" ca="1" si="222"/>
        <v>0</v>
      </c>
      <c r="R472" s="306">
        <f t="shared" ca="1" si="223"/>
        <v>0</v>
      </c>
      <c r="S472" s="307">
        <f t="shared" ca="1" si="224"/>
        <v>2.8949999999999996</v>
      </c>
      <c r="T472" s="304">
        <f t="shared" ca="1" si="204"/>
        <v>28.399949999999997</v>
      </c>
      <c r="U472" s="311">
        <f t="shared" ca="1" si="205"/>
        <v>0</v>
      </c>
      <c r="V472" s="306">
        <f t="shared" ca="1" si="206"/>
        <v>1.2251330828088574</v>
      </c>
      <c r="W472" s="304">
        <f t="shared" ca="1" si="207"/>
        <v>25.568261825649952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0.94909833797661491</v>
      </c>
      <c r="AH472" s="304">
        <f t="shared" ca="1" si="231"/>
        <v>-8.8318438739202723</v>
      </c>
    </row>
    <row r="473" spans="1:34" x14ac:dyDescent="0.2">
      <c r="A473" s="347">
        <f t="shared" ca="1" si="209"/>
        <v>1E-4</v>
      </c>
      <c r="B473" s="304">
        <f t="shared" ca="1" si="210"/>
        <v>32.009100000000466</v>
      </c>
      <c r="D473" s="306">
        <f t="shared" ca="1" si="211"/>
        <v>-0.67926362710863519</v>
      </c>
      <c r="E473" s="307">
        <f t="shared" ca="1" si="212"/>
        <v>-1.0042906310405399</v>
      </c>
      <c r="F473" s="304">
        <f t="shared" ca="1" si="213"/>
        <v>1.2124350484494355</v>
      </c>
      <c r="G473" s="306">
        <f t="shared" ca="1" si="214"/>
        <v>7.7643384389947663</v>
      </c>
      <c r="H473" s="307">
        <f t="shared" ca="1" si="215"/>
        <v>-100.65484351734889</v>
      </c>
      <c r="I473" s="304">
        <f t="shared" ca="1" si="216"/>
        <v>100.95386310041457</v>
      </c>
      <c r="J473" s="306">
        <f t="shared" ca="1" si="217"/>
        <v>698.24654548588239</v>
      </c>
      <c r="K473" s="307">
        <f t="shared" ca="1" si="218"/>
        <v>-1.0963967467325886</v>
      </c>
      <c r="L473" s="304">
        <f t="shared" ca="1" si="203"/>
        <v>698.24740627430526</v>
      </c>
      <c r="M473" s="306">
        <f t="shared" ca="1" si="219"/>
        <v>-1.4938105321292323</v>
      </c>
      <c r="N473" s="304">
        <f t="shared" ca="1" si="220"/>
        <v>-85.589038883196679</v>
      </c>
      <c r="P473" s="310">
        <f t="shared" ca="1" si="221"/>
        <v>23</v>
      </c>
      <c r="Q473" s="304">
        <f t="shared" ca="1" si="222"/>
        <v>0</v>
      </c>
      <c r="R473" s="306">
        <f t="shared" ca="1" si="223"/>
        <v>0</v>
      </c>
      <c r="S473" s="307">
        <f t="shared" ca="1" si="224"/>
        <v>2.8949999999999996</v>
      </c>
      <c r="T473" s="304">
        <f t="shared" ca="1" si="204"/>
        <v>28.399949999999997</v>
      </c>
      <c r="U473" s="311">
        <f t="shared" ca="1" si="205"/>
        <v>0</v>
      </c>
      <c r="V473" s="306">
        <f t="shared" ca="1" si="206"/>
        <v>1.2251343159646542</v>
      </c>
      <c r="W473" s="304">
        <f t="shared" ca="1" si="207"/>
        <v>25.568335635231385</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0.94907340595811363</v>
      </c>
      <c r="AH473" s="304">
        <f t="shared" ca="1" si="231"/>
        <v>-8.8318693698272739</v>
      </c>
    </row>
    <row r="474" spans="1:34" x14ac:dyDescent="0.2">
      <c r="A474" s="347">
        <f t="shared" ca="1" si="209"/>
        <v>1E-4</v>
      </c>
      <c r="B474" s="304">
        <f t="shared" ca="1" si="210"/>
        <v>32.009200000000469</v>
      </c>
      <c r="D474" s="306">
        <f t="shared" ca="1" si="211"/>
        <v>-0.67925900690006946</v>
      </c>
      <c r="E474" s="307">
        <f t="shared" ca="1" si="212"/>
        <v>-1.004264703364969</v>
      </c>
      <c r="F474" s="304">
        <f t="shared" ca="1" si="213"/>
        <v>1.2124109834868693</v>
      </c>
      <c r="G474" s="306">
        <f t="shared" ca="1" si="214"/>
        <v>7.7642705130940763</v>
      </c>
      <c r="H474" s="307">
        <f t="shared" ca="1" si="215"/>
        <v>-100.65494394381923</v>
      </c>
      <c r="I474" s="304">
        <f t="shared" ca="1" si="216"/>
        <v>100.95395800529019</v>
      </c>
      <c r="J474" s="306">
        <f t="shared" ca="1" si="217"/>
        <v>698.24654548588239</v>
      </c>
      <c r="K474" s="307">
        <f t="shared" ca="1" si="218"/>
        <v>-1.1064622361056471</v>
      </c>
      <c r="L474" s="304">
        <f t="shared" ca="1" si="203"/>
        <v>698.24742215181027</v>
      </c>
      <c r="M474" s="306">
        <f t="shared" ca="1" si="219"/>
        <v>-1.4938112794846239</v>
      </c>
      <c r="N474" s="304">
        <f t="shared" ca="1" si="220"/>
        <v>-85.589081703506409</v>
      </c>
      <c r="P474" s="310">
        <f t="shared" ca="1" si="221"/>
        <v>23</v>
      </c>
      <c r="Q474" s="304">
        <f t="shared" ca="1" si="222"/>
        <v>0</v>
      </c>
      <c r="R474" s="306">
        <f t="shared" ca="1" si="223"/>
        <v>0</v>
      </c>
      <c r="S474" s="307">
        <f t="shared" ca="1" si="224"/>
        <v>2.8949999999999996</v>
      </c>
      <c r="T474" s="304">
        <f t="shared" ca="1" si="204"/>
        <v>28.399949999999997</v>
      </c>
      <c r="U474" s="311">
        <f t="shared" ca="1" si="205"/>
        <v>0</v>
      </c>
      <c r="V474" s="306">
        <f t="shared" ca="1" si="206"/>
        <v>1.2251355491229221</v>
      </c>
      <c r="W474" s="304">
        <f t="shared" ca="1" si="207"/>
        <v>25.568409443743484</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0.94904847429753048</v>
      </c>
      <c r="AH474" s="304">
        <f t="shared" ca="1" si="231"/>
        <v>-8.8318948653649016</v>
      </c>
    </row>
    <row r="475" spans="1:34" x14ac:dyDescent="0.2">
      <c r="A475" s="347">
        <f t="shared" ca="1" si="209"/>
        <v>1E-4</v>
      </c>
      <c r="B475" s="304">
        <f t="shared" ca="1" si="210"/>
        <v>32.009300000000472</v>
      </c>
      <c r="D475" s="306">
        <f t="shared" ca="1" si="211"/>
        <v>-0.67925438669466998</v>
      </c>
      <c r="E475" s="307">
        <f t="shared" ca="1" si="212"/>
        <v>-1.004238776065062</v>
      </c>
      <c r="F475" s="304">
        <f t="shared" ca="1" si="213"/>
        <v>1.212386918931661</v>
      </c>
      <c r="G475" s="306">
        <f t="shared" ca="1" si="214"/>
        <v>7.7642025876554071</v>
      </c>
      <c r="H475" s="307">
        <f t="shared" ca="1" si="215"/>
        <v>-100.65504436769685</v>
      </c>
      <c r="I475" s="304">
        <f t="shared" ca="1" si="216"/>
        <v>100.95405290767268</v>
      </c>
      <c r="J475" s="306">
        <f t="shared" ca="1" si="217"/>
        <v>698.24654548588239</v>
      </c>
      <c r="K475" s="307">
        <f t="shared" ca="1" si="218"/>
        <v>-1.1165277355212229</v>
      </c>
      <c r="L475" s="304">
        <f t="shared" ca="1" si="203"/>
        <v>698.24743817442868</v>
      </c>
      <c r="M475" s="306">
        <f t="shared" ca="1" si="219"/>
        <v>-1.4938120268320723</v>
      </c>
      <c r="N475" s="304">
        <f t="shared" ca="1" si="220"/>
        <v>-85.589124523361022</v>
      </c>
      <c r="P475" s="310">
        <f t="shared" ca="1" si="221"/>
        <v>23</v>
      </c>
      <c r="Q475" s="304">
        <f t="shared" ca="1" si="222"/>
        <v>0</v>
      </c>
      <c r="R475" s="306">
        <f t="shared" ca="1" si="223"/>
        <v>0</v>
      </c>
      <c r="S475" s="307">
        <f t="shared" ca="1" si="224"/>
        <v>2.8949999999999996</v>
      </c>
      <c r="T475" s="304">
        <f t="shared" ca="1" si="204"/>
        <v>28.399949999999997</v>
      </c>
      <c r="U475" s="311">
        <f t="shared" ca="1" si="205"/>
        <v>0</v>
      </c>
      <c r="V475" s="306">
        <f t="shared" ca="1" si="206"/>
        <v>1.2251367822836621</v>
      </c>
      <c r="W475" s="304">
        <f t="shared" ca="1" si="207"/>
        <v>25.568483251186272</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0.94902354299486369</v>
      </c>
      <c r="AH475" s="304">
        <f t="shared" ca="1" si="231"/>
        <v>-8.8319203605331555</v>
      </c>
    </row>
    <row r="476" spans="1:34" x14ac:dyDescent="0.2">
      <c r="A476" s="347">
        <f t="shared" ca="1" si="209"/>
        <v>1E-4</v>
      </c>
      <c r="B476" s="304">
        <f t="shared" ca="1" si="210"/>
        <v>32.009400000000475</v>
      </c>
      <c r="D476" s="306">
        <f t="shared" ca="1" si="211"/>
        <v>-0.67924976649243518</v>
      </c>
      <c r="E476" s="307">
        <f t="shared" ca="1" si="212"/>
        <v>-1.0042128491408064</v>
      </c>
      <c r="F476" s="304">
        <f t="shared" ca="1" si="213"/>
        <v>1.2123628547837995</v>
      </c>
      <c r="G476" s="306">
        <f t="shared" ca="1" si="214"/>
        <v>7.7641346626787575</v>
      </c>
      <c r="H476" s="307">
        <f t="shared" ca="1" si="215"/>
        <v>-100.65514478898176</v>
      </c>
      <c r="I476" s="304">
        <f t="shared" ca="1" si="216"/>
        <v>100.95414780756208</v>
      </c>
      <c r="J476" s="306">
        <f t="shared" ca="1" si="217"/>
        <v>698.24654548588239</v>
      </c>
      <c r="K476" s="307">
        <f t="shared" ca="1" si="218"/>
        <v>-1.1265932449790568</v>
      </c>
      <c r="L476" s="304">
        <f t="shared" ca="1" si="203"/>
        <v>698.24745434216095</v>
      </c>
      <c r="M476" s="306">
        <f t="shared" ca="1" si="219"/>
        <v>-1.4938127741715777</v>
      </c>
      <c r="N476" s="304">
        <f t="shared" ca="1" si="220"/>
        <v>-85.589167342760547</v>
      </c>
      <c r="P476" s="310">
        <f t="shared" ca="1" si="221"/>
        <v>23</v>
      </c>
      <c r="Q476" s="304">
        <f t="shared" ca="1" si="222"/>
        <v>0</v>
      </c>
      <c r="R476" s="306">
        <f t="shared" ca="1" si="223"/>
        <v>0</v>
      </c>
      <c r="S476" s="307">
        <f t="shared" ca="1" si="224"/>
        <v>2.8949999999999996</v>
      </c>
      <c r="T476" s="304">
        <f t="shared" ca="1" si="204"/>
        <v>28.399949999999997</v>
      </c>
      <c r="U476" s="311">
        <f t="shared" ca="1" si="205"/>
        <v>0</v>
      </c>
      <c r="V476" s="306">
        <f t="shared" ca="1" si="206"/>
        <v>1.2251380154468736</v>
      </c>
      <c r="W476" s="304">
        <f t="shared" ca="1" si="207"/>
        <v>25.568557057559772</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0.94899861205010616</v>
      </c>
      <c r="AH476" s="304">
        <f t="shared" ca="1" si="231"/>
        <v>-8.8319458553320462</v>
      </c>
    </row>
    <row r="477" spans="1:34" x14ac:dyDescent="0.2">
      <c r="A477" s="347">
        <f t="shared" ca="1" si="209"/>
        <v>1E-4</v>
      </c>
      <c r="B477" s="304">
        <f t="shared" ca="1" si="210"/>
        <v>32.009500000000479</v>
      </c>
      <c r="D477" s="306">
        <f t="shared" ca="1" si="211"/>
        <v>-0.67924514629336497</v>
      </c>
      <c r="E477" s="307">
        <f t="shared" ca="1" si="212"/>
        <v>-1.0041869225921953</v>
      </c>
      <c r="F477" s="304">
        <f t="shared" ca="1" si="213"/>
        <v>1.2123387910432788</v>
      </c>
      <c r="G477" s="306">
        <f t="shared" ca="1" si="214"/>
        <v>7.7640667381641277</v>
      </c>
      <c r="H477" s="307">
        <f t="shared" ca="1" si="215"/>
        <v>-100.65524520767401</v>
      </c>
      <c r="I477" s="304">
        <f t="shared" ca="1" si="216"/>
        <v>100.9542427049584</v>
      </c>
      <c r="J477" s="306">
        <f t="shared" ca="1" si="217"/>
        <v>698.24654548588239</v>
      </c>
      <c r="K477" s="307">
        <f t="shared" ca="1" si="218"/>
        <v>-1.1366587644788895</v>
      </c>
      <c r="L477" s="304">
        <f t="shared" ca="1" si="203"/>
        <v>698.24747065500731</v>
      </c>
      <c r="M477" s="306">
        <f t="shared" ca="1" si="219"/>
        <v>-1.4938135215031396</v>
      </c>
      <c r="N477" s="304">
        <f t="shared" ca="1" si="220"/>
        <v>-85.589210161704941</v>
      </c>
      <c r="P477" s="310">
        <f t="shared" ca="1" si="221"/>
        <v>23</v>
      </c>
      <c r="Q477" s="304">
        <f t="shared" ca="1" si="222"/>
        <v>0</v>
      </c>
      <c r="R477" s="306">
        <f t="shared" ca="1" si="223"/>
        <v>0</v>
      </c>
      <c r="S477" s="307">
        <f t="shared" ca="1" si="224"/>
        <v>2.8949999999999996</v>
      </c>
      <c r="T477" s="304">
        <f t="shared" ca="1" si="204"/>
        <v>28.399949999999997</v>
      </c>
      <c r="U477" s="311">
        <f t="shared" ca="1" si="205"/>
        <v>0</v>
      </c>
      <c r="V477" s="306">
        <f t="shared" ca="1" si="206"/>
        <v>1.2251392486125567</v>
      </c>
      <c r="W477" s="304">
        <f t="shared" ca="1" si="207"/>
        <v>25.568630862863952</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0.94897368146324546</v>
      </c>
      <c r="AH477" s="304">
        <f t="shared" ca="1" si="231"/>
        <v>-8.8319713497615808</v>
      </c>
    </row>
    <row r="478" spans="1:34" x14ac:dyDescent="0.2">
      <c r="A478" s="347">
        <f t="shared" ca="1" si="209"/>
        <v>1E-4</v>
      </c>
      <c r="B478" s="304">
        <f t="shared" ca="1" si="210"/>
        <v>32.009600000000482</v>
      </c>
      <c r="D478" s="306">
        <f t="shared" ca="1" si="211"/>
        <v>-0.67924052609746399</v>
      </c>
      <c r="E478" s="307">
        <f t="shared" ca="1" si="212"/>
        <v>-1.0041609964192428</v>
      </c>
      <c r="F478" s="304">
        <f t="shared" ca="1" si="213"/>
        <v>1.2123147277101134</v>
      </c>
      <c r="G478" s="306">
        <f t="shared" ca="1" si="214"/>
        <v>7.7639988141115177</v>
      </c>
      <c r="H478" s="307">
        <f t="shared" ca="1" si="215"/>
        <v>-100.65534562377366</v>
      </c>
      <c r="I478" s="304">
        <f t="shared" ca="1" si="216"/>
        <v>100.95433759986173</v>
      </c>
      <c r="J478" s="306">
        <f t="shared" ca="1" si="217"/>
        <v>698.24654548588239</v>
      </c>
      <c r="K478" s="307">
        <f t="shared" ca="1" si="218"/>
        <v>-1.1467242940204618</v>
      </c>
      <c r="L478" s="304">
        <f t="shared" ca="1" si="203"/>
        <v>698.24748711296832</v>
      </c>
      <c r="M478" s="306">
        <f t="shared" ca="1" si="219"/>
        <v>-1.4938142688267588</v>
      </c>
      <c r="N478" s="304">
        <f t="shared" ca="1" si="220"/>
        <v>-85.58925298019426</v>
      </c>
      <c r="P478" s="310">
        <f t="shared" ca="1" si="221"/>
        <v>23</v>
      </c>
      <c r="Q478" s="304">
        <f t="shared" ca="1" si="222"/>
        <v>0</v>
      </c>
      <c r="R478" s="306">
        <f t="shared" ca="1" si="223"/>
        <v>0</v>
      </c>
      <c r="S478" s="307">
        <f t="shared" ca="1" si="224"/>
        <v>2.8949999999999996</v>
      </c>
      <c r="T478" s="304">
        <f t="shared" ca="1" si="204"/>
        <v>28.399949999999997</v>
      </c>
      <c r="U478" s="311">
        <f t="shared" ca="1" si="205"/>
        <v>0</v>
      </c>
      <c r="V478" s="306">
        <f t="shared" ca="1" si="206"/>
        <v>1.225140481780711</v>
      </c>
      <c r="W478" s="304">
        <f t="shared" ca="1" si="207"/>
        <v>25.568704667098874</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0.94894875123429934</v>
      </c>
      <c r="AH478" s="304">
        <f t="shared" ca="1" si="231"/>
        <v>-8.8319968438217469</v>
      </c>
    </row>
    <row r="479" spans="1:34" x14ac:dyDescent="0.2">
      <c r="A479" s="347">
        <f t="shared" ca="1" si="209"/>
        <v>1E-4</v>
      </c>
      <c r="B479" s="304">
        <f t="shared" ca="1" si="210"/>
        <v>32.009700000000485</v>
      </c>
      <c r="D479" s="306">
        <f t="shared" ca="1" si="211"/>
        <v>-0.67923590590472904</v>
      </c>
      <c r="E479" s="307">
        <f t="shared" ca="1" si="212"/>
        <v>-1.0041350706219259</v>
      </c>
      <c r="F479" s="304">
        <f t="shared" ca="1" si="213"/>
        <v>1.2122906647842826</v>
      </c>
      <c r="G479" s="306">
        <f t="shared" ca="1" si="214"/>
        <v>7.7639308905209274</v>
      </c>
      <c r="H479" s="307">
        <f t="shared" ca="1" si="215"/>
        <v>-100.65544603728071</v>
      </c>
      <c r="I479" s="304">
        <f t="shared" ca="1" si="216"/>
        <v>100.95443249227205</v>
      </c>
      <c r="J479" s="306">
        <f t="shared" ca="1" si="217"/>
        <v>698.24654548588239</v>
      </c>
      <c r="K479" s="307">
        <f t="shared" ca="1" si="218"/>
        <v>-1.1567898336035145</v>
      </c>
      <c r="L479" s="304">
        <f t="shared" ca="1" si="203"/>
        <v>698.24750371604443</v>
      </c>
      <c r="M479" s="306">
        <f t="shared" ca="1" si="219"/>
        <v>-1.4938150161424351</v>
      </c>
      <c r="N479" s="304">
        <f t="shared" ca="1" si="220"/>
        <v>-85.589295798228477</v>
      </c>
      <c r="P479" s="310">
        <f t="shared" ca="1" si="221"/>
        <v>23</v>
      </c>
      <c r="Q479" s="304">
        <f t="shared" ca="1" si="222"/>
        <v>0</v>
      </c>
      <c r="R479" s="306">
        <f t="shared" ca="1" si="223"/>
        <v>0</v>
      </c>
      <c r="S479" s="307">
        <f t="shared" ca="1" si="224"/>
        <v>2.8949999999999996</v>
      </c>
      <c r="T479" s="304">
        <f t="shared" ca="1" si="204"/>
        <v>28.399949999999997</v>
      </c>
      <c r="U479" s="311">
        <f t="shared" ca="1" si="205"/>
        <v>0</v>
      </c>
      <c r="V479" s="306">
        <f t="shared" ca="1" si="206"/>
        <v>1.2251417149513373</v>
      </c>
      <c r="W479" s="304">
        <f t="shared" ca="1" si="207"/>
        <v>25.568778470264515</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0.94892382136324649</v>
      </c>
      <c r="AH479" s="304">
        <f t="shared" ca="1" si="231"/>
        <v>-8.8320223375125657</v>
      </c>
    </row>
    <row r="480" spans="1:34" x14ac:dyDescent="0.2">
      <c r="A480" s="347">
        <f t="shared" ca="1" si="209"/>
        <v>1E-4</v>
      </c>
      <c r="B480" s="304">
        <f t="shared" ca="1" si="210"/>
        <v>32.009800000000489</v>
      </c>
      <c r="D480" s="306">
        <f t="shared" ca="1" si="211"/>
        <v>-0.67923128571516345</v>
      </c>
      <c r="E480" s="307">
        <f t="shared" ca="1" si="212"/>
        <v>-1.0041091452002533</v>
      </c>
      <c r="F480" s="304">
        <f t="shared" ca="1" si="213"/>
        <v>1.2122666022657957</v>
      </c>
      <c r="G480" s="306">
        <f t="shared" ca="1" si="214"/>
        <v>7.763862967392356</v>
      </c>
      <c r="H480" s="307">
        <f t="shared" ca="1" si="215"/>
        <v>-100.65554644819524</v>
      </c>
      <c r="I480" s="304">
        <f t="shared" ca="1" si="216"/>
        <v>100.95452738218943</v>
      </c>
      <c r="J480" s="306">
        <f t="shared" ca="1" si="217"/>
        <v>698.24654548588239</v>
      </c>
      <c r="K480" s="307">
        <f t="shared" ca="1" si="218"/>
        <v>-1.1668553832277884</v>
      </c>
      <c r="L480" s="304">
        <f t="shared" ca="1" si="203"/>
        <v>698.24752046423612</v>
      </c>
      <c r="M480" s="306">
        <f t="shared" ca="1" si="219"/>
        <v>-1.4938157634501685</v>
      </c>
      <c r="N480" s="304">
        <f t="shared" ca="1" si="220"/>
        <v>-85.589338615807591</v>
      </c>
      <c r="P480" s="310">
        <f t="shared" ca="1" si="221"/>
        <v>23</v>
      </c>
      <c r="Q480" s="304">
        <f t="shared" ca="1" si="222"/>
        <v>0</v>
      </c>
      <c r="R480" s="306">
        <f t="shared" ca="1" si="223"/>
        <v>0</v>
      </c>
      <c r="S480" s="307">
        <f t="shared" ca="1" si="224"/>
        <v>2.8949999999999996</v>
      </c>
      <c r="T480" s="304">
        <f t="shared" ca="1" si="204"/>
        <v>28.399949999999997</v>
      </c>
      <c r="U480" s="311">
        <f t="shared" ca="1" si="205"/>
        <v>0</v>
      </c>
      <c r="V480" s="306">
        <f t="shared" ca="1" si="206"/>
        <v>1.2251429481244349</v>
      </c>
      <c r="W480" s="304">
        <f t="shared" ca="1" si="207"/>
        <v>25.568852272360907</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0.94889889185009402</v>
      </c>
      <c r="AH480" s="304">
        <f t="shared" ca="1" si="231"/>
        <v>-8.8320478308340302</v>
      </c>
    </row>
    <row r="481" spans="1:34" x14ac:dyDescent="0.2">
      <c r="A481" s="347">
        <f t="shared" ca="1" si="209"/>
        <v>1E-4</v>
      </c>
      <c r="B481" s="304">
        <f t="shared" ca="1" si="210"/>
        <v>32.009900000000492</v>
      </c>
      <c r="D481" s="306">
        <f t="shared" ca="1" si="211"/>
        <v>-0.67922666552876731</v>
      </c>
      <c r="E481" s="307">
        <f t="shared" ca="1" si="212"/>
        <v>-1.0040832201542109</v>
      </c>
      <c r="F481" s="304">
        <f t="shared" ca="1" si="213"/>
        <v>1.2122425401546415</v>
      </c>
      <c r="G481" s="306">
        <f t="shared" ca="1" si="214"/>
        <v>7.7637950447258035</v>
      </c>
      <c r="H481" s="307">
        <f t="shared" ca="1" si="215"/>
        <v>-100.65564685651725</v>
      </c>
      <c r="I481" s="304">
        <f t="shared" ca="1" si="216"/>
        <v>100.95462226961389</v>
      </c>
      <c r="J481" s="306">
        <f t="shared" ca="1" si="217"/>
        <v>698.24654548588239</v>
      </c>
      <c r="K481" s="307">
        <f t="shared" ca="1" si="218"/>
        <v>-1.1769209428930241</v>
      </c>
      <c r="L481" s="304">
        <f t="shared" ca="1" si="203"/>
        <v>698.24753735754359</v>
      </c>
      <c r="M481" s="306">
        <f t="shared" ca="1" si="219"/>
        <v>-1.4938165107499592</v>
      </c>
      <c r="N481" s="304">
        <f t="shared" ca="1" si="220"/>
        <v>-85.589381432931631</v>
      </c>
      <c r="P481" s="310">
        <f t="shared" ca="1" si="221"/>
        <v>23</v>
      </c>
      <c r="Q481" s="304">
        <f t="shared" ca="1" si="222"/>
        <v>0</v>
      </c>
      <c r="R481" s="306">
        <f t="shared" ca="1" si="223"/>
        <v>0</v>
      </c>
      <c r="S481" s="307">
        <f t="shared" ca="1" si="224"/>
        <v>2.8949999999999996</v>
      </c>
      <c r="T481" s="304">
        <f t="shared" ca="1" si="204"/>
        <v>28.399949999999997</v>
      </c>
      <c r="U481" s="311">
        <f t="shared" ca="1" si="205"/>
        <v>0</v>
      </c>
      <c r="V481" s="306">
        <f t="shared" ca="1" si="206"/>
        <v>1.2251441813000041</v>
      </c>
      <c r="W481" s="304">
        <f t="shared" ca="1" si="207"/>
        <v>25.568926073388045</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0.94887396269482593</v>
      </c>
      <c r="AH481" s="304">
        <f t="shared" ca="1" si="231"/>
        <v>-8.8320733237861528</v>
      </c>
    </row>
    <row r="482" spans="1:34" x14ac:dyDescent="0.2">
      <c r="A482" s="347">
        <f t="shared" ca="1" si="209"/>
        <v>1E-4</v>
      </c>
      <c r="B482" s="304">
        <f t="shared" ca="1" si="210"/>
        <v>32.010000000000495</v>
      </c>
      <c r="D482" s="306">
        <f t="shared" ca="1" si="211"/>
        <v>-0.67922204534554187</v>
      </c>
      <c r="E482" s="307">
        <f t="shared" ca="1" si="212"/>
        <v>-1.0040572954838041</v>
      </c>
      <c r="F482" s="304">
        <f t="shared" ca="1" si="213"/>
        <v>1.2122184784508248</v>
      </c>
      <c r="G482" s="306">
        <f t="shared" ca="1" si="214"/>
        <v>7.763727122521269</v>
      </c>
      <c r="H482" s="307">
        <f t="shared" ca="1" si="215"/>
        <v>-100.65574726224681</v>
      </c>
      <c r="I482" s="304">
        <f t="shared" ca="1" si="216"/>
        <v>100.95471715454546</v>
      </c>
      <c r="J482" s="306">
        <f t="shared" ca="1" si="217"/>
        <v>698.24654548588239</v>
      </c>
      <c r="K482" s="307">
        <f t="shared" ca="1" si="218"/>
        <v>-1.1869865125989623</v>
      </c>
      <c r="L482" s="304">
        <f t="shared" ca="1" si="203"/>
        <v>698.24755439596743</v>
      </c>
      <c r="M482" s="306">
        <f t="shared" ca="1" si="219"/>
        <v>-1.4938172580418076</v>
      </c>
      <c r="N482" s="304">
        <f t="shared" ca="1" si="220"/>
        <v>-85.589424249600611</v>
      </c>
      <c r="P482" s="310">
        <f t="shared" ca="1" si="221"/>
        <v>23</v>
      </c>
      <c r="Q482" s="304">
        <f t="shared" ca="1" si="222"/>
        <v>0</v>
      </c>
      <c r="R482" s="306">
        <f t="shared" ca="1" si="223"/>
        <v>0</v>
      </c>
      <c r="S482" s="307">
        <f t="shared" ca="1" si="224"/>
        <v>2.8949999999999996</v>
      </c>
      <c r="T482" s="304">
        <f t="shared" ca="1" si="204"/>
        <v>28.399949999999997</v>
      </c>
      <c r="U482" s="311">
        <f t="shared" ca="1" si="205"/>
        <v>0</v>
      </c>
      <c r="V482" s="306">
        <f t="shared" ca="1" si="206"/>
        <v>1.2251454144780447</v>
      </c>
      <c r="W482" s="304">
        <f t="shared" ca="1" si="207"/>
        <v>25.568999873345938</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0.94884903389745112</v>
      </c>
      <c r="AH482" s="304">
        <f t="shared" ca="1" si="231"/>
        <v>-8.8320988163689282</v>
      </c>
    </row>
    <row r="483" spans="1:34" x14ac:dyDescent="0.2">
      <c r="A483" s="347">
        <f t="shared" ca="1" si="209"/>
        <v>1E-4</v>
      </c>
      <c r="B483" s="304">
        <f t="shared" ca="1" si="210"/>
        <v>32.010100000000499</v>
      </c>
      <c r="D483" s="306">
        <f t="shared" ca="1" si="211"/>
        <v>-0.67921742516548511</v>
      </c>
      <c r="E483" s="307">
        <f t="shared" ca="1" si="212"/>
        <v>-1.0040313711890239</v>
      </c>
      <c r="F483" s="304">
        <f t="shared" ca="1" si="213"/>
        <v>1.2121944171543371</v>
      </c>
      <c r="G483" s="306">
        <f t="shared" ca="1" si="214"/>
        <v>7.7636592007787524</v>
      </c>
      <c r="H483" s="307">
        <f t="shared" ca="1" si="215"/>
        <v>-100.65584766538393</v>
      </c>
      <c r="I483" s="304">
        <f t="shared" ca="1" si="216"/>
        <v>100.95481203698421</v>
      </c>
      <c r="J483" s="306">
        <f t="shared" ca="1" si="217"/>
        <v>698.24654548588239</v>
      </c>
      <c r="K483" s="307">
        <f t="shared" ca="1" si="218"/>
        <v>-1.1970520923453438</v>
      </c>
      <c r="L483" s="304">
        <f t="shared" ca="1" si="203"/>
        <v>698.24757157950808</v>
      </c>
      <c r="M483" s="306">
        <f t="shared" ca="1" si="219"/>
        <v>-1.4938180053257133</v>
      </c>
      <c r="N483" s="304">
        <f t="shared" ca="1" si="220"/>
        <v>-85.589467065814503</v>
      </c>
      <c r="P483" s="310">
        <f t="shared" ca="1" si="221"/>
        <v>23</v>
      </c>
      <c r="Q483" s="304">
        <f t="shared" ca="1" si="222"/>
        <v>0</v>
      </c>
      <c r="R483" s="306">
        <f t="shared" ca="1" si="223"/>
        <v>0</v>
      </c>
      <c r="S483" s="307">
        <f t="shared" ca="1" si="224"/>
        <v>2.8949999999999996</v>
      </c>
      <c r="T483" s="304">
        <f t="shared" ca="1" si="204"/>
        <v>28.399949999999997</v>
      </c>
      <c r="U483" s="311">
        <f t="shared" ca="1" si="205"/>
        <v>0</v>
      </c>
      <c r="V483" s="306">
        <f t="shared" ca="1" si="206"/>
        <v>1.2251466476585569</v>
      </c>
      <c r="W483" s="304">
        <f t="shared" ca="1" si="207"/>
        <v>25.569073672234616</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0.94882410545796247</v>
      </c>
      <c r="AH483" s="304">
        <f t="shared" ca="1" si="231"/>
        <v>-8.8321243085823635</v>
      </c>
    </row>
    <row r="484" spans="1:34" x14ac:dyDescent="0.2">
      <c r="A484" s="347">
        <f t="shared" ca="1" si="209"/>
        <v>1E-4</v>
      </c>
      <c r="B484" s="304">
        <f t="shared" ca="1" si="210"/>
        <v>32.010200000000502</v>
      </c>
      <c r="D484" s="306">
        <f t="shared" ca="1" si="211"/>
        <v>-0.67921280498860293</v>
      </c>
      <c r="E484" s="307">
        <f t="shared" ca="1" si="212"/>
        <v>-1.0040054472698667</v>
      </c>
      <c r="F484" s="304">
        <f t="shared" ca="1" si="213"/>
        <v>1.2121703562651789</v>
      </c>
      <c r="G484" s="306">
        <f t="shared" ca="1" si="214"/>
        <v>7.7635912794982538</v>
      </c>
      <c r="H484" s="307">
        <f t="shared" ca="1" si="215"/>
        <v>-100.65594806592865</v>
      </c>
      <c r="I484" s="304">
        <f t="shared" ca="1" si="216"/>
        <v>100.95490691693014</v>
      </c>
      <c r="J484" s="306">
        <f t="shared" ca="1" si="217"/>
        <v>698.24654548588239</v>
      </c>
      <c r="K484" s="307">
        <f t="shared" ca="1" si="218"/>
        <v>-1.2071176821319094</v>
      </c>
      <c r="L484" s="304">
        <f t="shared" ca="1" si="203"/>
        <v>698.24758890816577</v>
      </c>
      <c r="M484" s="306">
        <f t="shared" ca="1" si="219"/>
        <v>-1.4938187526016768</v>
      </c>
      <c r="N484" s="304">
        <f t="shared" ca="1" si="220"/>
        <v>-85.589509881573349</v>
      </c>
      <c r="P484" s="310">
        <f t="shared" ca="1" si="221"/>
        <v>23</v>
      </c>
      <c r="Q484" s="304">
        <f t="shared" ca="1" si="222"/>
        <v>0</v>
      </c>
      <c r="R484" s="306">
        <f t="shared" ca="1" si="223"/>
        <v>0</v>
      </c>
      <c r="S484" s="307">
        <f t="shared" ca="1" si="224"/>
        <v>2.8949999999999996</v>
      </c>
      <c r="T484" s="304">
        <f t="shared" ca="1" si="204"/>
        <v>28.399949999999997</v>
      </c>
      <c r="U484" s="311">
        <f t="shared" ca="1" si="205"/>
        <v>0</v>
      </c>
      <c r="V484" s="306">
        <f t="shared" ca="1" si="206"/>
        <v>1.2251478808415404</v>
      </c>
      <c r="W484" s="304">
        <f t="shared" ca="1" si="207"/>
        <v>25.569147470054073</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0.94879917737635289</v>
      </c>
      <c r="AH484" s="304">
        <f t="shared" ca="1" si="231"/>
        <v>-8.8321498004264658</v>
      </c>
    </row>
    <row r="485" spans="1:34" x14ac:dyDescent="0.2">
      <c r="A485" s="347">
        <f t="shared" ca="1" si="209"/>
        <v>1E-4</v>
      </c>
      <c r="B485" s="304">
        <f t="shared" ca="1" si="210"/>
        <v>32.010300000000505</v>
      </c>
      <c r="D485" s="306">
        <f t="shared" ca="1" si="211"/>
        <v>-0.67920818481489087</v>
      </c>
      <c r="E485" s="307">
        <f t="shared" ca="1" si="212"/>
        <v>-1.0039795237263327</v>
      </c>
      <c r="F485" s="304">
        <f t="shared" ca="1" si="213"/>
        <v>1.2121462957833484</v>
      </c>
      <c r="G485" s="306">
        <f t="shared" ca="1" si="214"/>
        <v>7.7635233586797723</v>
      </c>
      <c r="H485" s="307">
        <f t="shared" ca="1" si="215"/>
        <v>-100.65604846388102</v>
      </c>
      <c r="I485" s="304">
        <f t="shared" ca="1" si="216"/>
        <v>100.95500179438328</v>
      </c>
      <c r="J485" s="306">
        <f t="shared" ca="1" si="217"/>
        <v>698.24654548588239</v>
      </c>
      <c r="K485" s="307">
        <f t="shared" ca="1" si="218"/>
        <v>-1.2171832819583999</v>
      </c>
      <c r="L485" s="304">
        <f t="shared" ca="1" si="203"/>
        <v>698.24760638194118</v>
      </c>
      <c r="M485" s="306">
        <f t="shared" ca="1" si="219"/>
        <v>-1.4938194998696981</v>
      </c>
      <c r="N485" s="304">
        <f t="shared" ca="1" si="220"/>
        <v>-85.589552696877135</v>
      </c>
      <c r="P485" s="310">
        <f t="shared" ca="1" si="221"/>
        <v>23</v>
      </c>
      <c r="Q485" s="304">
        <f t="shared" ca="1" si="222"/>
        <v>0</v>
      </c>
      <c r="R485" s="306">
        <f t="shared" ca="1" si="223"/>
        <v>0</v>
      </c>
      <c r="S485" s="307">
        <f t="shared" ca="1" si="224"/>
        <v>2.8949999999999996</v>
      </c>
      <c r="T485" s="304">
        <f t="shared" ca="1" si="204"/>
        <v>28.399949999999997</v>
      </c>
      <c r="U485" s="311">
        <f t="shared" ca="1" si="205"/>
        <v>0</v>
      </c>
      <c r="V485" s="306">
        <f t="shared" ca="1" si="206"/>
        <v>1.225149114026995</v>
      </c>
      <c r="W485" s="304">
        <f t="shared" ca="1" si="207"/>
        <v>25.569221266804309</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0.94877424965262236</v>
      </c>
      <c r="AH485" s="304">
        <f t="shared" ca="1" si="231"/>
        <v>-8.8321752919012351</v>
      </c>
    </row>
    <row r="486" spans="1:34" x14ac:dyDescent="0.2">
      <c r="A486" s="347">
        <f t="shared" ca="1" si="209"/>
        <v>1E-4</v>
      </c>
      <c r="B486" s="304">
        <f t="shared" ca="1" si="210"/>
        <v>32.010400000000509</v>
      </c>
      <c r="D486" s="306">
        <f t="shared" ca="1" si="211"/>
        <v>-0.6792035646443525</v>
      </c>
      <c r="E486" s="307">
        <f t="shared" ca="1" si="212"/>
        <v>-1.0039536005584182</v>
      </c>
      <c r="F486" s="304">
        <f t="shared" ca="1" si="213"/>
        <v>1.2121222357088444</v>
      </c>
      <c r="G486" s="306">
        <f t="shared" ca="1" si="214"/>
        <v>7.7634554383233079</v>
      </c>
      <c r="H486" s="307">
        <f t="shared" ca="1" si="215"/>
        <v>-100.65614885924107</v>
      </c>
      <c r="I486" s="304">
        <f t="shared" ca="1" si="216"/>
        <v>100.95509666934369</v>
      </c>
      <c r="J486" s="306">
        <f t="shared" ca="1" si="217"/>
        <v>698.24654548588239</v>
      </c>
      <c r="K486" s="307">
        <f t="shared" ca="1" si="218"/>
        <v>-1.2272488918245559</v>
      </c>
      <c r="L486" s="304">
        <f t="shared" ca="1" si="203"/>
        <v>698.24762400083466</v>
      </c>
      <c r="M486" s="306">
        <f t="shared" ca="1" si="219"/>
        <v>-1.4938202471297772</v>
      </c>
      <c r="N486" s="304">
        <f t="shared" ca="1" si="220"/>
        <v>-85.589595511725861</v>
      </c>
      <c r="P486" s="310">
        <f t="shared" ca="1" si="221"/>
        <v>23</v>
      </c>
      <c r="Q486" s="304">
        <f t="shared" ca="1" si="222"/>
        <v>0</v>
      </c>
      <c r="R486" s="306">
        <f t="shared" ca="1" si="223"/>
        <v>0</v>
      </c>
      <c r="S486" s="307">
        <f t="shared" ca="1" si="224"/>
        <v>2.8949999999999996</v>
      </c>
      <c r="T486" s="304">
        <f t="shared" ca="1" si="204"/>
        <v>28.399949999999997</v>
      </c>
      <c r="U486" s="311">
        <f t="shared" ca="1" si="205"/>
        <v>0</v>
      </c>
      <c r="V486" s="306">
        <f t="shared" ca="1" si="206"/>
        <v>1.2251503472149212</v>
      </c>
      <c r="W486" s="304">
        <f t="shared" ca="1" si="207"/>
        <v>25.569295062485363</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0.94874932228677089</v>
      </c>
      <c r="AH486" s="304">
        <f t="shared" ca="1" si="231"/>
        <v>-8.8322007830066713</v>
      </c>
    </row>
    <row r="487" spans="1:34" x14ac:dyDescent="0.2">
      <c r="A487" s="347">
        <f t="shared" ca="1" si="209"/>
        <v>1E-4</v>
      </c>
      <c r="B487" s="304">
        <f t="shared" ca="1" si="210"/>
        <v>32.010500000000512</v>
      </c>
      <c r="D487" s="306">
        <f t="shared" ca="1" si="211"/>
        <v>-0.67919894447698814</v>
      </c>
      <c r="E487" s="307">
        <f t="shared" ca="1" si="212"/>
        <v>-1.0039276777661126</v>
      </c>
      <c r="F487" s="304">
        <f t="shared" ca="1" si="213"/>
        <v>1.212098176041658</v>
      </c>
      <c r="G487" s="306">
        <f t="shared" ca="1" si="214"/>
        <v>7.7633875184288605</v>
      </c>
      <c r="H487" s="307">
        <f t="shared" ca="1" si="215"/>
        <v>-100.65624925200885</v>
      </c>
      <c r="I487" s="304">
        <f t="shared" ca="1" si="216"/>
        <v>100.9551915418114</v>
      </c>
      <c r="J487" s="306">
        <f t="shared" ca="1" si="217"/>
        <v>698.24654548588239</v>
      </c>
      <c r="K487" s="307">
        <f t="shared" ca="1" si="218"/>
        <v>-1.2373145117301183</v>
      </c>
      <c r="L487" s="304">
        <f t="shared" ca="1" si="203"/>
        <v>698.24764176484643</v>
      </c>
      <c r="M487" s="306">
        <f t="shared" ca="1" si="219"/>
        <v>-1.4938209943819145</v>
      </c>
      <c r="N487" s="304">
        <f t="shared" ca="1" si="220"/>
        <v>-85.589638326119555</v>
      </c>
      <c r="P487" s="310">
        <f t="shared" ca="1" si="221"/>
        <v>23</v>
      </c>
      <c r="Q487" s="304">
        <f t="shared" ca="1" si="222"/>
        <v>0</v>
      </c>
      <c r="R487" s="306">
        <f t="shared" ca="1" si="223"/>
        <v>0</v>
      </c>
      <c r="S487" s="307">
        <f t="shared" ca="1" si="224"/>
        <v>2.8949999999999996</v>
      </c>
      <c r="T487" s="304">
        <f t="shared" ca="1" si="204"/>
        <v>28.399949999999997</v>
      </c>
      <c r="U487" s="311">
        <f t="shared" ca="1" si="205"/>
        <v>0</v>
      </c>
      <c r="V487" s="306">
        <f t="shared" ca="1" si="206"/>
        <v>1.2251515804053188</v>
      </c>
      <c r="W487" s="304">
        <f t="shared" ca="1" si="207"/>
        <v>25.569368857097224</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0.94872439527878782</v>
      </c>
      <c r="AH487" s="304">
        <f t="shared" ca="1" si="231"/>
        <v>-8.832226273742787</v>
      </c>
    </row>
    <row r="488" spans="1:34" x14ac:dyDescent="0.2">
      <c r="A488" s="347">
        <f t="shared" ca="1" si="209"/>
        <v>1E-4</v>
      </c>
      <c r="B488" s="304">
        <f t="shared" ca="1" si="210"/>
        <v>32.010600000000515</v>
      </c>
      <c r="D488" s="306">
        <f t="shared" ca="1" si="211"/>
        <v>-0.6791943243127968</v>
      </c>
      <c r="E488" s="307">
        <f t="shared" ca="1" si="212"/>
        <v>-1.0039017553494194</v>
      </c>
      <c r="F488" s="304">
        <f t="shared" ca="1" si="213"/>
        <v>1.2120741167817923</v>
      </c>
      <c r="G488" s="306">
        <f t="shared" ca="1" si="214"/>
        <v>7.7633195989964294</v>
      </c>
      <c r="H488" s="307">
        <f t="shared" ca="1" si="215"/>
        <v>-100.65634964218438</v>
      </c>
      <c r="I488" s="304">
        <f t="shared" ca="1" si="216"/>
        <v>100.95528641178646</v>
      </c>
      <c r="J488" s="306">
        <f t="shared" ca="1" si="217"/>
        <v>698.24654548588239</v>
      </c>
      <c r="K488" s="307">
        <f t="shared" ca="1" si="218"/>
        <v>-1.247380141674828</v>
      </c>
      <c r="L488" s="304">
        <f t="shared" ca="1" si="203"/>
        <v>698.24765967397718</v>
      </c>
      <c r="M488" s="306">
        <f t="shared" ca="1" si="219"/>
        <v>-1.4938217416261097</v>
      </c>
      <c r="N488" s="304">
        <f t="shared" ca="1" si="220"/>
        <v>-85.589681140058218</v>
      </c>
      <c r="P488" s="310">
        <f t="shared" ca="1" si="221"/>
        <v>23</v>
      </c>
      <c r="Q488" s="304">
        <f t="shared" ca="1" si="222"/>
        <v>0</v>
      </c>
      <c r="R488" s="306">
        <f t="shared" ca="1" si="223"/>
        <v>0</v>
      </c>
      <c r="S488" s="307">
        <f t="shared" ca="1" si="224"/>
        <v>2.8949999999999996</v>
      </c>
      <c r="T488" s="304">
        <f t="shared" ca="1" si="204"/>
        <v>28.399949999999997</v>
      </c>
      <c r="U488" s="311">
        <f t="shared" ca="1" si="205"/>
        <v>0</v>
      </c>
      <c r="V488" s="306">
        <f t="shared" ca="1" si="206"/>
        <v>1.2251528135981877</v>
      </c>
      <c r="W488" s="304">
        <f t="shared" ca="1" si="207"/>
        <v>25.569442650639925</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0.94869946862867494</v>
      </c>
      <c r="AH488" s="304">
        <f t="shared" ca="1" si="231"/>
        <v>-8.8322517641095786</v>
      </c>
    </row>
    <row r="489" spans="1:34" x14ac:dyDescent="0.2">
      <c r="A489" s="347">
        <f t="shared" ca="1" si="209"/>
        <v>1E-4</v>
      </c>
      <c r="B489" s="304">
        <f t="shared" ca="1" si="210"/>
        <v>32.010700000000519</v>
      </c>
      <c r="D489" s="306">
        <f t="shared" ca="1" si="211"/>
        <v>-0.67918970415178315</v>
      </c>
      <c r="E489" s="307">
        <f t="shared" ca="1" si="212"/>
        <v>-1.003875833308328</v>
      </c>
      <c r="F489" s="304">
        <f t="shared" ca="1" si="213"/>
        <v>1.212050057929241</v>
      </c>
      <c r="G489" s="306">
        <f t="shared" ca="1" si="214"/>
        <v>7.7632516800260145</v>
      </c>
      <c r="H489" s="307">
        <f t="shared" ca="1" si="215"/>
        <v>-100.65645002976771</v>
      </c>
      <c r="I489" s="304">
        <f t="shared" ca="1" si="216"/>
        <v>100.95538127926886</v>
      </c>
      <c r="J489" s="306">
        <f t="shared" ca="1" si="217"/>
        <v>698.24654548588239</v>
      </c>
      <c r="K489" s="307">
        <f t="shared" ca="1" si="218"/>
        <v>-1.2574457816584257</v>
      </c>
      <c r="L489" s="304">
        <f t="shared" ca="1" si="203"/>
        <v>698.24767772822713</v>
      </c>
      <c r="M489" s="306">
        <f t="shared" ca="1" si="219"/>
        <v>-1.4938224888623632</v>
      </c>
      <c r="N489" s="304">
        <f t="shared" ca="1" si="220"/>
        <v>-85.589723953541835</v>
      </c>
      <c r="P489" s="310">
        <f t="shared" ca="1" si="221"/>
        <v>23</v>
      </c>
      <c r="Q489" s="304">
        <f t="shared" ca="1" si="222"/>
        <v>0</v>
      </c>
      <c r="R489" s="306">
        <f t="shared" ca="1" si="223"/>
        <v>0</v>
      </c>
      <c r="S489" s="307">
        <f t="shared" ca="1" si="224"/>
        <v>2.8949999999999996</v>
      </c>
      <c r="T489" s="304">
        <f t="shared" ca="1" si="204"/>
        <v>28.399949999999997</v>
      </c>
      <c r="U489" s="311">
        <f t="shared" ca="1" si="205"/>
        <v>0</v>
      </c>
      <c r="V489" s="306">
        <f t="shared" ca="1" si="206"/>
        <v>1.2251540467935278</v>
      </c>
      <c r="W489" s="304">
        <f t="shared" ca="1" si="207"/>
        <v>25.569516443113443</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0.94867454233642334</v>
      </c>
      <c r="AH489" s="304">
        <f t="shared" ca="1" si="231"/>
        <v>-8.8322772541070567</v>
      </c>
    </row>
    <row r="490" spans="1:34" x14ac:dyDescent="0.2">
      <c r="A490" s="347">
        <f t="shared" ca="1" si="209"/>
        <v>1E-4</v>
      </c>
      <c r="B490" s="304">
        <f t="shared" ca="1" si="210"/>
        <v>32.010800000000522</v>
      </c>
      <c r="D490" s="306">
        <f t="shared" ca="1" si="211"/>
        <v>-0.67918508399394373</v>
      </c>
      <c r="E490" s="307">
        <f t="shared" ca="1" si="212"/>
        <v>-1.0038499116428454</v>
      </c>
      <c r="F490" s="304">
        <f t="shared" ca="1" si="213"/>
        <v>1.2120259994840081</v>
      </c>
      <c r="G490" s="306">
        <f t="shared" ca="1" si="214"/>
        <v>7.7631837615176149</v>
      </c>
      <c r="H490" s="307">
        <f t="shared" ca="1" si="215"/>
        <v>-100.65655041475888</v>
      </c>
      <c r="I490" s="304">
        <f t="shared" ca="1" si="216"/>
        <v>100.9554761442587</v>
      </c>
      <c r="J490" s="306">
        <f t="shared" ca="1" si="217"/>
        <v>698.24654548588239</v>
      </c>
      <c r="K490" s="307">
        <f t="shared" ca="1" si="218"/>
        <v>-1.2675114316806519</v>
      </c>
      <c r="L490" s="304">
        <f t="shared" ca="1" si="203"/>
        <v>698.24769592759696</v>
      </c>
      <c r="M490" s="306">
        <f t="shared" ca="1" si="219"/>
        <v>-1.4938232360906751</v>
      </c>
      <c r="N490" s="304">
        <f t="shared" ca="1" si="220"/>
        <v>-85.589766766570449</v>
      </c>
      <c r="P490" s="310">
        <f t="shared" ca="1" si="221"/>
        <v>23</v>
      </c>
      <c r="Q490" s="304">
        <f t="shared" ca="1" si="222"/>
        <v>0</v>
      </c>
      <c r="R490" s="306">
        <f t="shared" ca="1" si="223"/>
        <v>0</v>
      </c>
      <c r="S490" s="307">
        <f t="shared" ca="1" si="224"/>
        <v>2.8949999999999996</v>
      </c>
      <c r="T490" s="304">
        <f t="shared" ca="1" si="204"/>
        <v>28.399949999999997</v>
      </c>
      <c r="U490" s="311">
        <f t="shared" ca="1" si="205"/>
        <v>0</v>
      </c>
      <c r="V490" s="306">
        <f t="shared" ca="1" si="206"/>
        <v>1.2251552799913392</v>
      </c>
      <c r="W490" s="304">
        <f t="shared" ca="1" si="207"/>
        <v>25.569590234517822</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0.94864961640204015</v>
      </c>
      <c r="AH490" s="304">
        <f t="shared" ca="1" si="231"/>
        <v>-8.8323027437352142</v>
      </c>
    </row>
    <row r="491" spans="1:34" x14ac:dyDescent="0.2">
      <c r="A491" s="347">
        <f t="shared" ca="1" si="209"/>
        <v>1E-4</v>
      </c>
      <c r="B491" s="304">
        <f t="shared" ca="1" si="210"/>
        <v>32.010900000000525</v>
      </c>
      <c r="D491" s="306">
        <f t="shared" ca="1" si="211"/>
        <v>-0.67918046383928155</v>
      </c>
      <c r="E491" s="307">
        <f t="shared" ca="1" si="212"/>
        <v>-1.0038239903529558</v>
      </c>
      <c r="F491" s="304">
        <f t="shared" ca="1" si="213"/>
        <v>1.2120019414460823</v>
      </c>
      <c r="G491" s="306">
        <f t="shared" ca="1" si="214"/>
        <v>7.7631158434712306</v>
      </c>
      <c r="H491" s="307">
        <f t="shared" ca="1" si="215"/>
        <v>-100.65665079715792</v>
      </c>
      <c r="I491" s="304">
        <f t="shared" ca="1" si="216"/>
        <v>100.95557100675597</v>
      </c>
      <c r="J491" s="306">
        <f t="shared" ca="1" si="217"/>
        <v>698.24654548588239</v>
      </c>
      <c r="K491" s="307">
        <f t="shared" ca="1" si="218"/>
        <v>-1.2775770917412479</v>
      </c>
      <c r="L491" s="304">
        <f t="shared" ca="1" si="203"/>
        <v>698.2477142720868</v>
      </c>
      <c r="M491" s="306">
        <f t="shared" ca="1" si="219"/>
        <v>-1.4938239833110454</v>
      </c>
      <c r="N491" s="304">
        <f t="shared" ca="1" si="220"/>
        <v>-85.589809579144017</v>
      </c>
      <c r="P491" s="310">
        <f t="shared" ca="1" si="221"/>
        <v>23</v>
      </c>
      <c r="Q491" s="304">
        <f t="shared" ca="1" si="222"/>
        <v>0</v>
      </c>
      <c r="R491" s="306">
        <f t="shared" ca="1" si="223"/>
        <v>0</v>
      </c>
      <c r="S491" s="307">
        <f t="shared" ca="1" si="224"/>
        <v>2.8949999999999996</v>
      </c>
      <c r="T491" s="304">
        <f t="shared" ca="1" si="204"/>
        <v>28.399949999999997</v>
      </c>
      <c r="U491" s="311">
        <f t="shared" ca="1" si="205"/>
        <v>0</v>
      </c>
      <c r="V491" s="306">
        <f t="shared" ca="1" si="206"/>
        <v>1.2251565131916216</v>
      </c>
      <c r="W491" s="304">
        <f t="shared" ca="1" si="207"/>
        <v>25.569664024853054</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0.94862469082550938</v>
      </c>
      <c r="AH491" s="304">
        <f t="shared" ca="1" si="231"/>
        <v>-8.8323282329940671</v>
      </c>
    </row>
    <row r="492" spans="1:34" x14ac:dyDescent="0.2">
      <c r="A492" s="347">
        <f t="shared" ca="1" si="209"/>
        <v>1E-4</v>
      </c>
      <c r="B492" s="304">
        <f t="shared" ca="1" si="210"/>
        <v>32.011000000000529</v>
      </c>
      <c r="D492" s="306">
        <f t="shared" ca="1" si="211"/>
        <v>-0.6791758436877976</v>
      </c>
      <c r="E492" s="307">
        <f t="shared" ca="1" si="212"/>
        <v>-1.0037980694386608</v>
      </c>
      <c r="F492" s="304">
        <f t="shared" ca="1" si="213"/>
        <v>1.2119778838154656</v>
      </c>
      <c r="G492" s="306">
        <f t="shared" ca="1" si="214"/>
        <v>7.7630479258868617</v>
      </c>
      <c r="H492" s="307">
        <f t="shared" ca="1" si="215"/>
        <v>-100.65675117696486</v>
      </c>
      <c r="I492" s="304">
        <f t="shared" ca="1" si="216"/>
        <v>100.95566586676071</v>
      </c>
      <c r="J492" s="306">
        <f t="shared" ca="1" si="217"/>
        <v>698.24654548588239</v>
      </c>
      <c r="K492" s="307">
        <f t="shared" ca="1" si="218"/>
        <v>-1.287642761839954</v>
      </c>
      <c r="L492" s="304">
        <f t="shared" ca="1" si="203"/>
        <v>698.24773276169719</v>
      </c>
      <c r="M492" s="306">
        <f t="shared" ca="1" si="219"/>
        <v>-1.4938247305234744</v>
      </c>
      <c r="N492" s="304">
        <f t="shared" ca="1" si="220"/>
        <v>-85.58985239126261</v>
      </c>
      <c r="P492" s="310">
        <f t="shared" ca="1" si="221"/>
        <v>23</v>
      </c>
      <c r="Q492" s="304">
        <f t="shared" ca="1" si="222"/>
        <v>0</v>
      </c>
      <c r="R492" s="306">
        <f t="shared" ca="1" si="223"/>
        <v>0</v>
      </c>
      <c r="S492" s="307">
        <f t="shared" ca="1" si="224"/>
        <v>2.8949999999999996</v>
      </c>
      <c r="T492" s="304">
        <f t="shared" ca="1" si="204"/>
        <v>28.399949999999997</v>
      </c>
      <c r="U492" s="311">
        <f t="shared" ca="1" si="205"/>
        <v>0</v>
      </c>
      <c r="V492" s="306">
        <f t="shared" ca="1" si="206"/>
        <v>1.2251577463943755</v>
      </c>
      <c r="W492" s="304">
        <f t="shared" ca="1" si="207"/>
        <v>25.569737814119158</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0.94859976560683457</v>
      </c>
      <c r="AH492" s="304">
        <f t="shared" ca="1" si="231"/>
        <v>-8.8323537218836119</v>
      </c>
    </row>
    <row r="493" spans="1:34" x14ac:dyDescent="0.2">
      <c r="A493" s="347">
        <f t="shared" ca="1" si="209"/>
        <v>1E-4</v>
      </c>
      <c r="B493" s="304">
        <f t="shared" ca="1" si="210"/>
        <v>32.011100000000532</v>
      </c>
      <c r="D493" s="306">
        <f t="shared" ca="1" si="211"/>
        <v>-0.67917122353949</v>
      </c>
      <c r="E493" s="307">
        <f t="shared" ca="1" si="212"/>
        <v>-1.0037721488999551</v>
      </c>
      <c r="F493" s="304">
        <f t="shared" ca="1" si="213"/>
        <v>1.2119538265921528</v>
      </c>
      <c r="G493" s="306">
        <f t="shared" ca="1" si="214"/>
        <v>7.762980008764508</v>
      </c>
      <c r="H493" s="307">
        <f t="shared" ca="1" si="215"/>
        <v>-100.65685155417975</v>
      </c>
      <c r="I493" s="304">
        <f t="shared" ca="1" si="216"/>
        <v>100.95576072427296</v>
      </c>
      <c r="J493" s="306">
        <f t="shared" ca="1" si="217"/>
        <v>698.24654548588239</v>
      </c>
      <c r="K493" s="307">
        <f t="shared" ca="1" si="218"/>
        <v>-1.2977084419765113</v>
      </c>
      <c r="L493" s="304">
        <f t="shared" ca="1" si="203"/>
        <v>698.24775139642861</v>
      </c>
      <c r="M493" s="306">
        <f t="shared" ca="1" si="219"/>
        <v>-1.4938254777279618</v>
      </c>
      <c r="N493" s="304">
        <f t="shared" ca="1" si="220"/>
        <v>-85.589895202926172</v>
      </c>
      <c r="P493" s="310">
        <f t="shared" ca="1" si="221"/>
        <v>23</v>
      </c>
      <c r="Q493" s="304">
        <f t="shared" ca="1" si="222"/>
        <v>0</v>
      </c>
      <c r="R493" s="306">
        <f t="shared" ca="1" si="223"/>
        <v>0</v>
      </c>
      <c r="S493" s="307">
        <f t="shared" ca="1" si="224"/>
        <v>2.8949999999999996</v>
      </c>
      <c r="T493" s="304">
        <f t="shared" ca="1" si="204"/>
        <v>28.399949999999997</v>
      </c>
      <c r="U493" s="311">
        <f t="shared" ca="1" si="205"/>
        <v>0</v>
      </c>
      <c r="V493" s="306">
        <f t="shared" ca="1" si="206"/>
        <v>1.2251589795996005</v>
      </c>
      <c r="W493" s="304">
        <f t="shared" ca="1" si="207"/>
        <v>25.569811602316133</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0.94857484074601039</v>
      </c>
      <c r="AH493" s="304">
        <f t="shared" ca="1" si="231"/>
        <v>-8.8323792104038557</v>
      </c>
    </row>
    <row r="494" spans="1:34" x14ac:dyDescent="0.2">
      <c r="A494" s="347">
        <f t="shared" ca="1" si="209"/>
        <v>1E-4</v>
      </c>
      <c r="B494" s="304">
        <f t="shared" ca="1" si="210"/>
        <v>32.011200000000535</v>
      </c>
      <c r="D494" s="306">
        <f t="shared" ca="1" si="211"/>
        <v>-0.67916660339436419</v>
      </c>
      <c r="E494" s="307">
        <f t="shared" ca="1" si="212"/>
        <v>-1.0037462287368406</v>
      </c>
      <c r="F494" s="304">
        <f t="shared" ca="1" si="213"/>
        <v>1.2119297697761482</v>
      </c>
      <c r="G494" s="306">
        <f t="shared" ca="1" si="214"/>
        <v>7.7629120921041688</v>
      </c>
      <c r="H494" s="307">
        <f t="shared" ca="1" si="215"/>
        <v>-100.65695192880263</v>
      </c>
      <c r="I494" s="304">
        <f t="shared" ca="1" si="216"/>
        <v>100.95585557929277</v>
      </c>
      <c r="J494" s="306">
        <f t="shared" ca="1" si="217"/>
        <v>698.24654548588239</v>
      </c>
      <c r="K494" s="307">
        <f t="shared" ca="1" si="218"/>
        <v>-1.3077741321506604</v>
      </c>
      <c r="L494" s="304">
        <f t="shared" ca="1" si="203"/>
        <v>698.24777017628139</v>
      </c>
      <c r="M494" s="306">
        <f t="shared" ca="1" si="219"/>
        <v>-1.4938262249245082</v>
      </c>
      <c r="N494" s="304">
        <f t="shared" ca="1" si="220"/>
        <v>-85.589938014134745</v>
      </c>
      <c r="P494" s="310">
        <f t="shared" ca="1" si="221"/>
        <v>23</v>
      </c>
      <c r="Q494" s="304">
        <f t="shared" ca="1" si="222"/>
        <v>0</v>
      </c>
      <c r="R494" s="306">
        <f t="shared" ca="1" si="223"/>
        <v>0</v>
      </c>
      <c r="S494" s="307">
        <f t="shared" ca="1" si="224"/>
        <v>2.8949999999999996</v>
      </c>
      <c r="T494" s="304">
        <f t="shared" ca="1" si="204"/>
        <v>28.399949999999997</v>
      </c>
      <c r="U494" s="311">
        <f t="shared" ca="1" si="205"/>
        <v>0</v>
      </c>
      <c r="V494" s="306">
        <f t="shared" ca="1" si="206"/>
        <v>1.2251602128072969</v>
      </c>
      <c r="W494" s="304">
        <f t="shared" ca="1" si="207"/>
        <v>25.569885389444007</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0.94854991624303509</v>
      </c>
      <c r="AH494" s="304">
        <f t="shared" ca="1" si="231"/>
        <v>-8.8324046985547966</v>
      </c>
    </row>
    <row r="495" spans="1:34" x14ac:dyDescent="0.2">
      <c r="A495" s="347">
        <f t="shared" ca="1" si="209"/>
        <v>1E-4</v>
      </c>
      <c r="B495" s="304">
        <f t="shared" ca="1" si="210"/>
        <v>32.011300000000539</v>
      </c>
      <c r="D495" s="306">
        <f t="shared" ca="1" si="211"/>
        <v>-0.67916198325241606</v>
      </c>
      <c r="E495" s="307">
        <f t="shared" ca="1" si="212"/>
        <v>-1.0037203089493065</v>
      </c>
      <c r="F495" s="304">
        <f t="shared" ca="1" si="213"/>
        <v>1.2119057133674411</v>
      </c>
      <c r="G495" s="306">
        <f t="shared" ca="1" si="214"/>
        <v>7.762844175905844</v>
      </c>
      <c r="H495" s="307">
        <f t="shared" ca="1" si="215"/>
        <v>-100.65705230083353</v>
      </c>
      <c r="I495" s="304">
        <f t="shared" ca="1" si="216"/>
        <v>100.95595043182017</v>
      </c>
      <c r="J495" s="306">
        <f t="shared" ca="1" si="217"/>
        <v>698.24654548588239</v>
      </c>
      <c r="K495" s="307">
        <f t="shared" ca="1" si="218"/>
        <v>-1.3178398323621423</v>
      </c>
      <c r="L495" s="304">
        <f t="shared" ca="1" si="203"/>
        <v>698.2477891012561</v>
      </c>
      <c r="M495" s="306">
        <f t="shared" ca="1" si="219"/>
        <v>-1.4938269721131132</v>
      </c>
      <c r="N495" s="304">
        <f t="shared" ca="1" si="220"/>
        <v>-85.589980824888315</v>
      </c>
      <c r="P495" s="310">
        <f t="shared" ca="1" si="221"/>
        <v>23</v>
      </c>
      <c r="Q495" s="304">
        <f t="shared" ca="1" si="222"/>
        <v>0</v>
      </c>
      <c r="R495" s="306">
        <f t="shared" ca="1" si="223"/>
        <v>0</v>
      </c>
      <c r="S495" s="307">
        <f t="shared" ca="1" si="224"/>
        <v>2.8949999999999996</v>
      </c>
      <c r="T495" s="304">
        <f t="shared" ca="1" si="204"/>
        <v>28.399949999999997</v>
      </c>
      <c r="U495" s="311">
        <f t="shared" ca="1" si="205"/>
        <v>0</v>
      </c>
      <c r="V495" s="306">
        <f t="shared" ca="1" si="206"/>
        <v>1.225161446017464</v>
      </c>
      <c r="W495" s="304">
        <f t="shared" ca="1" si="207"/>
        <v>25.569959175502781</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0.94852499209790331</v>
      </c>
      <c r="AH495" s="304">
        <f t="shared" ca="1" si="231"/>
        <v>-8.8324301863364454</v>
      </c>
    </row>
    <row r="496" spans="1:34" x14ac:dyDescent="0.2">
      <c r="A496" s="347">
        <f t="shared" ca="1" si="209"/>
        <v>1E-4</v>
      </c>
      <c r="B496" s="304">
        <f t="shared" ca="1" si="210"/>
        <v>32.011400000000542</v>
      </c>
      <c r="D496" s="306">
        <f t="shared" ca="1" si="211"/>
        <v>-0.67915736311365149</v>
      </c>
      <c r="E496" s="307">
        <f t="shared" ca="1" si="212"/>
        <v>-1.0036943895373511</v>
      </c>
      <c r="F496" s="304">
        <f t="shared" ca="1" si="213"/>
        <v>1.2118816573660336</v>
      </c>
      <c r="G496" s="306">
        <f t="shared" ca="1" si="214"/>
        <v>7.7627762601695327</v>
      </c>
      <c r="H496" s="307">
        <f t="shared" ca="1" si="215"/>
        <v>-100.65715267027248</v>
      </c>
      <c r="I496" s="304">
        <f t="shared" ca="1" si="216"/>
        <v>100.95604528185518</v>
      </c>
      <c r="J496" s="306">
        <f t="shared" ca="1" si="217"/>
        <v>698.24654548588239</v>
      </c>
      <c r="K496" s="307">
        <f t="shared" ca="1" si="218"/>
        <v>-1.3279055426106976</v>
      </c>
      <c r="L496" s="304">
        <f t="shared" ca="1" si="203"/>
        <v>698.24780817135297</v>
      </c>
      <c r="M496" s="306">
        <f t="shared" ca="1" si="219"/>
        <v>-1.4938277192937774</v>
      </c>
      <c r="N496" s="304">
        <f t="shared" ca="1" si="220"/>
        <v>-85.59002363518691</v>
      </c>
      <c r="P496" s="310">
        <f t="shared" ca="1" si="221"/>
        <v>23</v>
      </c>
      <c r="Q496" s="304">
        <f t="shared" ca="1" si="222"/>
        <v>0</v>
      </c>
      <c r="R496" s="306">
        <f t="shared" ca="1" si="223"/>
        <v>0</v>
      </c>
      <c r="S496" s="307">
        <f t="shared" ca="1" si="224"/>
        <v>2.8949999999999996</v>
      </c>
      <c r="T496" s="304">
        <f t="shared" ca="1" si="204"/>
        <v>28.399949999999997</v>
      </c>
      <c r="U496" s="311">
        <f t="shared" ca="1" si="205"/>
        <v>0</v>
      </c>
      <c r="V496" s="306">
        <f t="shared" ca="1" si="206"/>
        <v>1.2251626792301022</v>
      </c>
      <c r="W496" s="304">
        <f t="shared" ca="1" si="207"/>
        <v>25.570032960492455</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0.94850006831060796</v>
      </c>
      <c r="AH496" s="304">
        <f t="shared" ca="1" si="231"/>
        <v>-8.8324556737488038</v>
      </c>
    </row>
    <row r="497" spans="1:34" x14ac:dyDescent="0.2">
      <c r="A497" s="347">
        <f t="shared" ca="1" si="209"/>
        <v>1E-4</v>
      </c>
      <c r="B497" s="304">
        <f t="shared" ca="1" si="210"/>
        <v>32.011500000000545</v>
      </c>
      <c r="D497" s="306">
        <f t="shared" ca="1" si="211"/>
        <v>-0.67915274297806572</v>
      </c>
      <c r="E497" s="307">
        <f t="shared" ca="1" si="212"/>
        <v>-1.0036684705009762</v>
      </c>
      <c r="F497" s="304">
        <f t="shared" ca="1" si="213"/>
        <v>1.2118576017719243</v>
      </c>
      <c r="G497" s="306">
        <f t="shared" ca="1" si="214"/>
        <v>7.762708344895235</v>
      </c>
      <c r="H497" s="307">
        <f t="shared" ca="1" si="215"/>
        <v>-100.65725303711953</v>
      </c>
      <c r="I497" s="304">
        <f t="shared" ca="1" si="216"/>
        <v>100.95614012939785</v>
      </c>
      <c r="J497" s="306">
        <f t="shared" ca="1" si="217"/>
        <v>698.24654548588239</v>
      </c>
      <c r="K497" s="307">
        <f t="shared" ca="1" si="218"/>
        <v>-1.3379712628960672</v>
      </c>
      <c r="L497" s="304">
        <f t="shared" ca="1" si="203"/>
        <v>698.24782738657245</v>
      </c>
      <c r="M497" s="306">
        <f t="shared" ca="1" si="219"/>
        <v>-1.4938284664665007</v>
      </c>
      <c r="N497" s="304">
        <f t="shared" ca="1" si="220"/>
        <v>-85.590066445030516</v>
      </c>
      <c r="P497" s="310">
        <f t="shared" ca="1" si="221"/>
        <v>23</v>
      </c>
      <c r="Q497" s="304">
        <f t="shared" ca="1" si="222"/>
        <v>0</v>
      </c>
      <c r="R497" s="306">
        <f t="shared" ca="1" si="223"/>
        <v>0</v>
      </c>
      <c r="S497" s="307">
        <f t="shared" ca="1" si="224"/>
        <v>2.8949999999999996</v>
      </c>
      <c r="T497" s="304">
        <f t="shared" ca="1" si="204"/>
        <v>28.399949999999997</v>
      </c>
      <c r="U497" s="311">
        <f t="shared" ca="1" si="205"/>
        <v>0</v>
      </c>
      <c r="V497" s="306">
        <f t="shared" ca="1" si="206"/>
        <v>1.2251639124452118</v>
      </c>
      <c r="W497" s="304">
        <f t="shared" ca="1" si="207"/>
        <v>25.57010674441306</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0.94847514488115792</v>
      </c>
      <c r="AH497" s="304">
        <f t="shared" ca="1" si="231"/>
        <v>-8.8324811607918683</v>
      </c>
    </row>
    <row r="498" spans="1:34" x14ac:dyDescent="0.2">
      <c r="A498" s="347">
        <f t="shared" ca="1" si="209"/>
        <v>1E-4</v>
      </c>
      <c r="B498" s="304">
        <f t="shared" ca="1" si="210"/>
        <v>32.011600000000549</v>
      </c>
      <c r="D498" s="306">
        <f t="shared" ca="1" si="211"/>
        <v>-0.67914812284566317</v>
      </c>
      <c r="E498" s="307">
        <f t="shared" ca="1" si="212"/>
        <v>-1.0036425518401675</v>
      </c>
      <c r="F498" s="304">
        <f t="shared" ca="1" si="213"/>
        <v>1.2118335465851038</v>
      </c>
      <c r="G498" s="306">
        <f t="shared" ca="1" si="214"/>
        <v>7.7626404300829508</v>
      </c>
      <c r="H498" s="307">
        <f t="shared" ca="1" si="215"/>
        <v>-100.65735340137472</v>
      </c>
      <c r="I498" s="304">
        <f t="shared" ca="1" si="216"/>
        <v>100.95623497444821</v>
      </c>
      <c r="J498" s="306">
        <f t="shared" ca="1" si="217"/>
        <v>698.24654548588239</v>
      </c>
      <c r="K498" s="307">
        <f t="shared" ca="1" si="218"/>
        <v>-1.3480369932179919</v>
      </c>
      <c r="L498" s="304">
        <f t="shared" ca="1" si="203"/>
        <v>698.24784674691512</v>
      </c>
      <c r="M498" s="306">
        <f t="shared" ca="1" si="219"/>
        <v>-1.4938292136312832</v>
      </c>
      <c r="N498" s="304">
        <f t="shared" ca="1" si="220"/>
        <v>-85.590109254419147</v>
      </c>
      <c r="P498" s="310">
        <f t="shared" ca="1" si="221"/>
        <v>23</v>
      </c>
      <c r="Q498" s="304">
        <f t="shared" ca="1" si="222"/>
        <v>0</v>
      </c>
      <c r="R498" s="306">
        <f t="shared" ca="1" si="223"/>
        <v>0</v>
      </c>
      <c r="S498" s="307">
        <f t="shared" ca="1" si="224"/>
        <v>2.8949999999999996</v>
      </c>
      <c r="T498" s="304">
        <f t="shared" ca="1" si="204"/>
        <v>28.399949999999997</v>
      </c>
      <c r="U498" s="311">
        <f t="shared" ca="1" si="205"/>
        <v>0</v>
      </c>
      <c r="V498" s="306">
        <f t="shared" ca="1" si="206"/>
        <v>1.2251651456627926</v>
      </c>
      <c r="W498" s="304">
        <f t="shared" ca="1" si="207"/>
        <v>25.570180527264586</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0.9484502218095372</v>
      </c>
      <c r="AH498" s="304">
        <f t="shared" ca="1" si="231"/>
        <v>-8.8325066474656531</v>
      </c>
    </row>
    <row r="499" spans="1:34" x14ac:dyDescent="0.2">
      <c r="A499" s="347">
        <f t="shared" ca="1" si="209"/>
        <v>1E-4</v>
      </c>
      <c r="B499" s="304">
        <f t="shared" ca="1" si="210"/>
        <v>32.011700000000552</v>
      </c>
      <c r="D499" s="306">
        <f t="shared" ca="1" si="211"/>
        <v>-0.67914350271644297</v>
      </c>
      <c r="E499" s="307">
        <f t="shared" ca="1" si="212"/>
        <v>-1.0036166335549321</v>
      </c>
      <c r="F499" s="304">
        <f t="shared" ca="1" si="213"/>
        <v>1.2118094918055784</v>
      </c>
      <c r="G499" s="306">
        <f t="shared" ca="1" si="214"/>
        <v>7.7625725157326793</v>
      </c>
      <c r="H499" s="307">
        <f t="shared" ca="1" si="215"/>
        <v>-100.65745376303808</v>
      </c>
      <c r="I499" s="304">
        <f t="shared" ca="1" si="216"/>
        <v>100.95632981700631</v>
      </c>
      <c r="J499" s="306">
        <f t="shared" ca="1" si="217"/>
        <v>698.24654548588239</v>
      </c>
      <c r="K499" s="307">
        <f t="shared" ca="1" si="218"/>
        <v>-1.3581027335762126</v>
      </c>
      <c r="L499" s="304">
        <f t="shared" ca="1" si="203"/>
        <v>698.2478662523813</v>
      </c>
      <c r="M499" s="306">
        <f t="shared" ca="1" si="219"/>
        <v>-1.4938299607881249</v>
      </c>
      <c r="N499" s="304">
        <f t="shared" ca="1" si="220"/>
        <v>-85.590152063352818</v>
      </c>
      <c r="P499" s="310">
        <f t="shared" ca="1" si="221"/>
        <v>23</v>
      </c>
      <c r="Q499" s="304">
        <f t="shared" ca="1" si="222"/>
        <v>0</v>
      </c>
      <c r="R499" s="306">
        <f t="shared" ca="1" si="223"/>
        <v>0</v>
      </c>
      <c r="S499" s="307">
        <f t="shared" ca="1" si="224"/>
        <v>2.8949999999999996</v>
      </c>
      <c r="T499" s="304">
        <f t="shared" ca="1" si="204"/>
        <v>28.399949999999997</v>
      </c>
      <c r="U499" s="311">
        <f t="shared" ca="1" si="205"/>
        <v>0</v>
      </c>
      <c r="V499" s="306">
        <f t="shared" ca="1" si="206"/>
        <v>1.2251663788828437</v>
      </c>
      <c r="W499" s="304">
        <f t="shared" ca="1" si="207"/>
        <v>25.570254309047066</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0.94842529909575113</v>
      </c>
      <c r="AH499" s="304">
        <f t="shared" ca="1" si="231"/>
        <v>-8.8325321337701528</v>
      </c>
    </row>
    <row r="500" spans="1:34" x14ac:dyDescent="0.2">
      <c r="A500" s="347">
        <f t="shared" ca="1" si="209"/>
        <v>1E-4</v>
      </c>
      <c r="B500" s="304">
        <f t="shared" ca="1" si="210"/>
        <v>32.011800000000555</v>
      </c>
      <c r="D500" s="306">
        <f t="shared" ca="1" si="211"/>
        <v>-0.67913888259040733</v>
      </c>
      <c r="E500" s="307">
        <f t="shared" ca="1" si="212"/>
        <v>-1.0035907156452595</v>
      </c>
      <c r="F500" s="304">
        <f t="shared" ca="1" si="213"/>
        <v>1.2117854374333399</v>
      </c>
      <c r="G500" s="306">
        <f t="shared" ca="1" si="214"/>
        <v>7.7625046018444204</v>
      </c>
      <c r="H500" s="307">
        <f t="shared" ca="1" si="215"/>
        <v>-100.65755412210964</v>
      </c>
      <c r="I500" s="304">
        <f t="shared" ca="1" si="216"/>
        <v>100.95642465707216</v>
      </c>
      <c r="J500" s="306">
        <f t="shared" ca="1" si="217"/>
        <v>698.24654548588239</v>
      </c>
      <c r="K500" s="307">
        <f t="shared" ca="1" si="218"/>
        <v>-1.36816848397047</v>
      </c>
      <c r="L500" s="304">
        <f t="shared" ca="1" si="203"/>
        <v>698.24788590297135</v>
      </c>
      <c r="M500" s="306">
        <f t="shared" ca="1" si="219"/>
        <v>-1.4938307079370261</v>
      </c>
      <c r="N500" s="304">
        <f t="shared" ca="1" si="220"/>
        <v>-85.590194871831528</v>
      </c>
      <c r="P500" s="310">
        <f t="shared" ca="1" si="221"/>
        <v>23</v>
      </c>
      <c r="Q500" s="304">
        <f t="shared" ca="1" si="222"/>
        <v>0</v>
      </c>
      <c r="R500" s="306">
        <f t="shared" ca="1" si="223"/>
        <v>0</v>
      </c>
      <c r="S500" s="307">
        <f t="shared" ca="1" si="224"/>
        <v>2.8949999999999996</v>
      </c>
      <c r="T500" s="304">
        <f t="shared" ca="1" si="204"/>
        <v>28.399949999999997</v>
      </c>
      <c r="U500" s="311">
        <f t="shared" ca="1" si="205"/>
        <v>0</v>
      </c>
      <c r="V500" s="306">
        <f t="shared" ca="1" si="206"/>
        <v>1.2251676121053667</v>
      </c>
      <c r="W500" s="304">
        <f t="shared" ca="1" si="207"/>
        <v>25.570328089760505</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0.94840037673978905</v>
      </c>
      <c r="AH500" s="304">
        <f t="shared" ca="1" si="231"/>
        <v>-8.8325576197053781</v>
      </c>
    </row>
    <row r="501" spans="1:34" x14ac:dyDescent="0.2">
      <c r="A501" s="347">
        <f t="shared" ca="1" si="209"/>
        <v>1E-4</v>
      </c>
      <c r="B501" s="304">
        <f t="shared" ca="1" si="210"/>
        <v>32.011900000000558</v>
      </c>
      <c r="D501" s="306">
        <f t="shared" ca="1" si="211"/>
        <v>-0.67913426246755615</v>
      </c>
      <c r="E501" s="307">
        <f t="shared" ca="1" si="212"/>
        <v>-1.0035647981111442</v>
      </c>
      <c r="F501" s="304">
        <f t="shared" ca="1" si="213"/>
        <v>1.2117613834683845</v>
      </c>
      <c r="G501" s="306">
        <f t="shared" ca="1" si="214"/>
        <v>7.7624366884181732</v>
      </c>
      <c r="H501" s="307">
        <f t="shared" ca="1" si="215"/>
        <v>-100.65765447858945</v>
      </c>
      <c r="I501" s="304">
        <f t="shared" ca="1" si="216"/>
        <v>100.95651949464582</v>
      </c>
      <c r="J501" s="306">
        <f t="shared" ca="1" si="217"/>
        <v>698.24654548588239</v>
      </c>
      <c r="K501" s="307">
        <f t="shared" ca="1" si="218"/>
        <v>-1.3782342444005049</v>
      </c>
      <c r="L501" s="304">
        <f t="shared" ca="1" si="203"/>
        <v>698.24790569868583</v>
      </c>
      <c r="M501" s="306">
        <f t="shared" ca="1" si="219"/>
        <v>-1.493831455077987</v>
      </c>
      <c r="N501" s="304">
        <f t="shared" ca="1" si="220"/>
        <v>-85.590237679855278</v>
      </c>
      <c r="P501" s="310">
        <f t="shared" ca="1" si="221"/>
        <v>23</v>
      </c>
      <c r="Q501" s="304">
        <f t="shared" ca="1" si="222"/>
        <v>0</v>
      </c>
      <c r="R501" s="306">
        <f t="shared" ca="1" si="223"/>
        <v>0</v>
      </c>
      <c r="S501" s="307">
        <f t="shared" ca="1" si="224"/>
        <v>2.8949999999999996</v>
      </c>
      <c r="T501" s="304">
        <f t="shared" ca="1" si="204"/>
        <v>28.399949999999997</v>
      </c>
      <c r="U501" s="311">
        <f t="shared" ca="1" si="205"/>
        <v>0</v>
      </c>
      <c r="V501" s="306">
        <f t="shared" ca="1" si="206"/>
        <v>1.2251688453303597</v>
      </c>
      <c r="W501" s="304">
        <f t="shared" ca="1" si="207"/>
        <v>25.57040186940489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0.94837545474164919</v>
      </c>
      <c r="AH501" s="304">
        <f t="shared" ca="1" si="231"/>
        <v>-8.8325831052713326</v>
      </c>
    </row>
    <row r="502" spans="1:34" x14ac:dyDescent="0.2">
      <c r="A502" s="347">
        <f t="shared" ca="1" si="209"/>
        <v>1E-4</v>
      </c>
      <c r="B502" s="304">
        <f t="shared" ca="1" si="210"/>
        <v>32.012000000000562</v>
      </c>
      <c r="D502" s="306">
        <f t="shared" ca="1" si="211"/>
        <v>-0.6791296423478882</v>
      </c>
      <c r="E502" s="307">
        <f t="shared" ca="1" si="212"/>
        <v>-1.0035388809525916</v>
      </c>
      <c r="F502" s="304">
        <f t="shared" ca="1" si="213"/>
        <v>1.2117373299107155</v>
      </c>
      <c r="G502" s="306">
        <f t="shared" ca="1" si="214"/>
        <v>7.7623687754539388</v>
      </c>
      <c r="H502" s="307">
        <f t="shared" ca="1" si="215"/>
        <v>-100.65775483247755</v>
      </c>
      <c r="I502" s="304">
        <f t="shared" ca="1" si="216"/>
        <v>100.9566143297273</v>
      </c>
      <c r="J502" s="306">
        <f t="shared" ca="1" si="217"/>
        <v>698.24654548588239</v>
      </c>
      <c r="K502" s="307">
        <f t="shared" ca="1" si="218"/>
        <v>-1.3883000148660583</v>
      </c>
      <c r="L502" s="304">
        <f t="shared" ca="1" si="203"/>
        <v>698.24792563952508</v>
      </c>
      <c r="M502" s="306">
        <f t="shared" ca="1" si="219"/>
        <v>-1.4938322022110073</v>
      </c>
      <c r="N502" s="304">
        <f t="shared" ca="1" si="220"/>
        <v>-85.590280487424081</v>
      </c>
      <c r="P502" s="310">
        <f t="shared" ca="1" si="221"/>
        <v>23</v>
      </c>
      <c r="Q502" s="304">
        <f t="shared" ca="1" si="222"/>
        <v>0</v>
      </c>
      <c r="R502" s="306">
        <f t="shared" ca="1" si="223"/>
        <v>0</v>
      </c>
      <c r="S502" s="307">
        <f t="shared" ca="1" si="224"/>
        <v>2.8949999999999996</v>
      </c>
      <c r="T502" s="304">
        <f t="shared" ca="1" si="204"/>
        <v>28.399949999999997</v>
      </c>
      <c r="U502" s="311">
        <f t="shared" ca="1" si="205"/>
        <v>0</v>
      </c>
      <c r="V502" s="306">
        <f t="shared" ca="1" si="206"/>
        <v>1.2251700785578246</v>
      </c>
      <c r="W502" s="304">
        <f t="shared" ca="1" si="207"/>
        <v>25.570475647980263</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0.94835053310133688</v>
      </c>
      <c r="AH502" s="304">
        <f t="shared" ca="1" si="231"/>
        <v>-8.8326085904680109</v>
      </c>
    </row>
    <row r="503" spans="1:34" x14ac:dyDescent="0.2">
      <c r="A503" s="347">
        <f t="shared" ca="1" si="209"/>
        <v>1E-4</v>
      </c>
      <c r="B503" s="304">
        <f t="shared" ca="1" si="210"/>
        <v>32.012100000000565</v>
      </c>
      <c r="D503" s="306">
        <f t="shared" ca="1" si="211"/>
        <v>-0.67912502223140847</v>
      </c>
      <c r="E503" s="307">
        <f t="shared" ca="1" si="212"/>
        <v>-1.0035129641695875</v>
      </c>
      <c r="F503" s="304">
        <f t="shared" ca="1" si="213"/>
        <v>1.2117132767603245</v>
      </c>
      <c r="G503" s="306">
        <f t="shared" ca="1" si="214"/>
        <v>7.7623008629517161</v>
      </c>
      <c r="H503" s="307">
        <f t="shared" ca="1" si="215"/>
        <v>-100.65785518377396</v>
      </c>
      <c r="I503" s="304">
        <f t="shared" ca="1" si="216"/>
        <v>100.95670916231666</v>
      </c>
      <c r="J503" s="306">
        <f t="shared" ca="1" si="217"/>
        <v>698.24654548588239</v>
      </c>
      <c r="K503" s="307">
        <f t="shared" ca="1" si="218"/>
        <v>-1.3983657953668709</v>
      </c>
      <c r="L503" s="304">
        <f t="shared" ca="1" si="203"/>
        <v>698.24794572548944</v>
      </c>
      <c r="M503" s="306">
        <f t="shared" ca="1" si="219"/>
        <v>-1.4938329493360876</v>
      </c>
      <c r="N503" s="304">
        <f t="shared" ca="1" si="220"/>
        <v>-85.590323294537953</v>
      </c>
      <c r="P503" s="310">
        <f t="shared" ca="1" si="221"/>
        <v>23</v>
      </c>
      <c r="Q503" s="304">
        <f t="shared" ca="1" si="222"/>
        <v>0</v>
      </c>
      <c r="R503" s="306">
        <f t="shared" ca="1" si="223"/>
        <v>0</v>
      </c>
      <c r="S503" s="307">
        <f t="shared" ca="1" si="224"/>
        <v>2.8949999999999996</v>
      </c>
      <c r="T503" s="304">
        <f t="shared" ca="1" si="204"/>
        <v>28.399949999999997</v>
      </c>
      <c r="U503" s="311">
        <f t="shared" ca="1" si="205"/>
        <v>0</v>
      </c>
      <c r="V503" s="306">
        <f t="shared" ca="1" si="206"/>
        <v>1.2251713117877598</v>
      </c>
      <c r="W503" s="304">
        <f t="shared" ca="1" si="207"/>
        <v>25.570549425486615</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0.94832561181883435</v>
      </c>
      <c r="AH503" s="304">
        <f t="shared" ca="1" si="231"/>
        <v>-8.8326340752954291</v>
      </c>
    </row>
    <row r="504" spans="1:34" x14ac:dyDescent="0.2">
      <c r="A504" s="347">
        <f t="shared" ca="1" si="209"/>
        <v>1E-4</v>
      </c>
      <c r="B504" s="304">
        <f t="shared" ca="1" si="210"/>
        <v>32.012200000000568</v>
      </c>
      <c r="D504" s="306">
        <f t="shared" ca="1" si="211"/>
        <v>-0.67912040211811386</v>
      </c>
      <c r="E504" s="307">
        <f t="shared" ca="1" si="212"/>
        <v>-1.0034870477621354</v>
      </c>
      <c r="F504" s="304">
        <f t="shared" ca="1" si="213"/>
        <v>1.2116892240172126</v>
      </c>
      <c r="G504" s="306">
        <f t="shared" ca="1" si="214"/>
        <v>7.7622329509115042</v>
      </c>
      <c r="H504" s="307">
        <f t="shared" ca="1" si="215"/>
        <v>-100.65795553247874</v>
      </c>
      <c r="I504" s="304">
        <f t="shared" ca="1" si="216"/>
        <v>100.95680399241392</v>
      </c>
      <c r="J504" s="306">
        <f t="shared" ca="1" si="217"/>
        <v>698.24654548588239</v>
      </c>
      <c r="K504" s="307">
        <f t="shared" ca="1" si="218"/>
        <v>-1.4084315859026835</v>
      </c>
      <c r="L504" s="304">
        <f t="shared" ca="1" si="203"/>
        <v>698.24796595657949</v>
      </c>
      <c r="M504" s="306">
        <f t="shared" ca="1" si="219"/>
        <v>-1.4938336964532277</v>
      </c>
      <c r="N504" s="304">
        <f t="shared" ca="1" si="220"/>
        <v>-85.590366101196878</v>
      </c>
      <c r="P504" s="310">
        <f t="shared" ca="1" si="221"/>
        <v>23</v>
      </c>
      <c r="Q504" s="304">
        <f t="shared" ca="1" si="222"/>
        <v>0</v>
      </c>
      <c r="R504" s="306">
        <f t="shared" ca="1" si="223"/>
        <v>0</v>
      </c>
      <c r="S504" s="307">
        <f t="shared" ca="1" si="224"/>
        <v>2.8949999999999996</v>
      </c>
      <c r="T504" s="304">
        <f t="shared" ca="1" si="204"/>
        <v>28.399949999999997</v>
      </c>
      <c r="U504" s="311">
        <f t="shared" ca="1" si="205"/>
        <v>0</v>
      </c>
      <c r="V504" s="306">
        <f t="shared" ca="1" si="206"/>
        <v>1.225172545020166</v>
      </c>
      <c r="W504" s="304">
        <f t="shared" ca="1" si="207"/>
        <v>25.570623201923961</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0.94830069089414692</v>
      </c>
      <c r="AH504" s="304">
        <f t="shared" ca="1" si="231"/>
        <v>-8.8326595597535817</v>
      </c>
    </row>
    <row r="505" spans="1:34" x14ac:dyDescent="0.2">
      <c r="A505" s="347">
        <f t="shared" ca="1" si="209"/>
        <v>1E-4</v>
      </c>
      <c r="B505" s="304">
        <f t="shared" ca="1" si="210"/>
        <v>32.012300000000572</v>
      </c>
      <c r="D505" s="306">
        <f t="shared" ca="1" si="211"/>
        <v>-0.67911578200800637</v>
      </c>
      <c r="E505" s="307">
        <f t="shared" ca="1" si="212"/>
        <v>-1.0034611317302318</v>
      </c>
      <c r="F505" s="304">
        <f t="shared" ca="1" si="213"/>
        <v>1.211665171681378</v>
      </c>
      <c r="G505" s="306">
        <f t="shared" ca="1" si="214"/>
        <v>7.7621650393333033</v>
      </c>
      <c r="H505" s="307">
        <f t="shared" ca="1" si="215"/>
        <v>-100.65805587859191</v>
      </c>
      <c r="I505" s="304">
        <f t="shared" ca="1" si="216"/>
        <v>100.95689882001913</v>
      </c>
      <c r="J505" s="306">
        <f t="shared" ca="1" si="217"/>
        <v>698.24654548588239</v>
      </c>
      <c r="K505" s="307">
        <f t="shared" ca="1" si="218"/>
        <v>-1.4184973864732371</v>
      </c>
      <c r="L505" s="304">
        <f t="shared" ca="1" si="203"/>
        <v>698.24798633279556</v>
      </c>
      <c r="M505" s="306">
        <f t="shared" ca="1" si="219"/>
        <v>-1.4938344435624278</v>
      </c>
      <c r="N505" s="304">
        <f t="shared" ca="1" si="220"/>
        <v>-85.590408907400885</v>
      </c>
      <c r="P505" s="310">
        <f t="shared" ca="1" si="221"/>
        <v>23</v>
      </c>
      <c r="Q505" s="304">
        <f t="shared" ca="1" si="222"/>
        <v>0</v>
      </c>
      <c r="R505" s="306">
        <f t="shared" ca="1" si="223"/>
        <v>0</v>
      </c>
      <c r="S505" s="307">
        <f t="shared" ca="1" si="224"/>
        <v>2.8949999999999996</v>
      </c>
      <c r="T505" s="304">
        <f t="shared" ca="1" si="204"/>
        <v>28.399949999999997</v>
      </c>
      <c r="U505" s="311">
        <f t="shared" ca="1" si="205"/>
        <v>0</v>
      </c>
      <c r="V505" s="306">
        <f t="shared" ca="1" si="206"/>
        <v>1.2251737782550429</v>
      </c>
      <c r="W505" s="304">
        <f t="shared" ca="1" si="207"/>
        <v>25.570696977292311</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0.94827577032727461</v>
      </c>
      <c r="AH505" s="304">
        <f t="shared" ca="1" si="231"/>
        <v>-8.8326850438424742</v>
      </c>
    </row>
    <row r="506" spans="1:34" x14ac:dyDescent="0.2">
      <c r="A506" s="347">
        <f t="shared" ca="1" si="209"/>
        <v>1E-4</v>
      </c>
      <c r="B506" s="304">
        <f t="shared" ca="1" si="210"/>
        <v>32.012400000000575</v>
      </c>
      <c r="D506" s="306">
        <f t="shared" ca="1" si="211"/>
        <v>-0.67911116190108767</v>
      </c>
      <c r="E506" s="307">
        <f t="shared" ca="1" si="212"/>
        <v>-1.0034352160738678</v>
      </c>
      <c r="F506" s="304">
        <f t="shared" ca="1" si="213"/>
        <v>1.211641119752815</v>
      </c>
      <c r="G506" s="306">
        <f t="shared" ca="1" si="214"/>
        <v>7.7620971282171132</v>
      </c>
      <c r="H506" s="307">
        <f t="shared" ca="1" si="215"/>
        <v>-100.65815622211352</v>
      </c>
      <c r="I506" s="304">
        <f t="shared" ca="1" si="216"/>
        <v>100.95699364513231</v>
      </c>
      <c r="J506" s="306">
        <f t="shared" ca="1" si="217"/>
        <v>698.24654548588239</v>
      </c>
      <c r="K506" s="307">
        <f t="shared" ca="1" si="218"/>
        <v>-1.4285631970782724</v>
      </c>
      <c r="L506" s="304">
        <f t="shared" ca="1" si="203"/>
        <v>698.24800685413811</v>
      </c>
      <c r="M506" s="306">
        <f t="shared" ca="1" si="219"/>
        <v>-1.4938351906636878</v>
      </c>
      <c r="N506" s="304">
        <f t="shared" ca="1" si="220"/>
        <v>-85.590451713149946</v>
      </c>
      <c r="P506" s="310">
        <f t="shared" ca="1" si="221"/>
        <v>23</v>
      </c>
      <c r="Q506" s="304">
        <f t="shared" ca="1" si="222"/>
        <v>0</v>
      </c>
      <c r="R506" s="306">
        <f t="shared" ca="1" si="223"/>
        <v>0</v>
      </c>
      <c r="S506" s="307">
        <f t="shared" ca="1" si="224"/>
        <v>2.8949999999999996</v>
      </c>
      <c r="T506" s="304">
        <f t="shared" ca="1" si="204"/>
        <v>28.399949999999997</v>
      </c>
      <c r="U506" s="311">
        <f t="shared" ca="1" si="205"/>
        <v>0</v>
      </c>
      <c r="V506" s="306">
        <f t="shared" ca="1" si="206"/>
        <v>1.2251750114923909</v>
      </c>
      <c r="W506" s="304">
        <f t="shared" ca="1" si="207"/>
        <v>25.570770751591681</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0.94825085011820498</v>
      </c>
      <c r="AH506" s="304">
        <f t="shared" ca="1" si="231"/>
        <v>-8.8327105275621118</v>
      </c>
    </row>
    <row r="507" spans="1:34" x14ac:dyDescent="0.2">
      <c r="A507" s="347">
        <f t="shared" ca="1" si="209"/>
        <v>1E-4</v>
      </c>
      <c r="B507" s="304">
        <f t="shared" ca="1" si="210"/>
        <v>32.012500000000578</v>
      </c>
      <c r="D507" s="306">
        <f t="shared" ca="1" si="211"/>
        <v>-0.67910654179735974</v>
      </c>
      <c r="E507" s="307">
        <f t="shared" ca="1" si="212"/>
        <v>-1.0034093007930434</v>
      </c>
      <c r="F507" s="304">
        <f t="shared" ca="1" si="213"/>
        <v>1.2116170682315239</v>
      </c>
      <c r="G507" s="306">
        <f t="shared" ca="1" si="214"/>
        <v>7.7620292175629331</v>
      </c>
      <c r="H507" s="307">
        <f t="shared" ca="1" si="215"/>
        <v>-100.65825656304359</v>
      </c>
      <c r="I507" s="304">
        <f t="shared" ca="1" si="216"/>
        <v>100.95708846775351</v>
      </c>
      <c r="J507" s="306">
        <f t="shared" ca="1" si="217"/>
        <v>698.24654548588239</v>
      </c>
      <c r="K507" s="307">
        <f t="shared" ca="1" si="218"/>
        <v>-1.4386290177175303</v>
      </c>
      <c r="L507" s="304">
        <f t="shared" ca="1" si="203"/>
        <v>698.24802752060748</v>
      </c>
      <c r="M507" s="306">
        <f t="shared" ca="1" si="219"/>
        <v>-1.4938359377570081</v>
      </c>
      <c r="N507" s="304">
        <f t="shared" ca="1" si="220"/>
        <v>-85.590494518444103</v>
      </c>
      <c r="P507" s="310">
        <f t="shared" ca="1" si="221"/>
        <v>23</v>
      </c>
      <c r="Q507" s="304">
        <f t="shared" ca="1" si="222"/>
        <v>0</v>
      </c>
      <c r="R507" s="306">
        <f t="shared" ca="1" si="223"/>
        <v>0</v>
      </c>
      <c r="S507" s="307">
        <f t="shared" ca="1" si="224"/>
        <v>2.8949999999999996</v>
      </c>
      <c r="T507" s="304">
        <f t="shared" ca="1" si="204"/>
        <v>28.399949999999997</v>
      </c>
      <c r="U507" s="311">
        <f t="shared" ca="1" si="205"/>
        <v>0</v>
      </c>
      <c r="V507" s="306">
        <f t="shared" ca="1" si="206"/>
        <v>1.2251762447322099</v>
      </c>
      <c r="W507" s="304">
        <f t="shared" ca="1" si="207"/>
        <v>25.570844524822082</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0.94822593026694157</v>
      </c>
      <c r="AH507" s="304">
        <f t="shared" ca="1" si="231"/>
        <v>-8.8327360109124982</v>
      </c>
    </row>
    <row r="508" spans="1:34" x14ac:dyDescent="0.2">
      <c r="A508" s="347">
        <f t="shared" ca="1" si="209"/>
        <v>1E-4</v>
      </c>
      <c r="B508" s="304">
        <f t="shared" ca="1" si="210"/>
        <v>32.012600000000582</v>
      </c>
      <c r="D508" s="306">
        <f t="shared" ca="1" si="211"/>
        <v>-0.67910192169682027</v>
      </c>
      <c r="E508" s="307">
        <f t="shared" ca="1" si="212"/>
        <v>-1.0033833858877532</v>
      </c>
      <c r="F508" s="304">
        <f t="shared" ca="1" si="213"/>
        <v>1.2115930171174998</v>
      </c>
      <c r="G508" s="306">
        <f t="shared" ca="1" si="214"/>
        <v>7.761961307370763</v>
      </c>
      <c r="H508" s="307">
        <f t="shared" ca="1" si="215"/>
        <v>-100.65835690138218</v>
      </c>
      <c r="I508" s="304">
        <f t="shared" ca="1" si="216"/>
        <v>100.95718328788276</v>
      </c>
      <c r="J508" s="306">
        <f t="shared" ca="1" si="217"/>
        <v>698.24654548588239</v>
      </c>
      <c r="K508" s="307">
        <f t="shared" ca="1" si="218"/>
        <v>-1.4486948483907516</v>
      </c>
      <c r="L508" s="304">
        <f t="shared" ca="1" si="203"/>
        <v>698.24804833220423</v>
      </c>
      <c r="M508" s="306">
        <f t="shared" ca="1" si="219"/>
        <v>-1.4938366848423887</v>
      </c>
      <c r="N508" s="304">
        <f t="shared" ca="1" si="220"/>
        <v>-85.590537323283357</v>
      </c>
      <c r="P508" s="310">
        <f t="shared" ca="1" si="221"/>
        <v>23</v>
      </c>
      <c r="Q508" s="304">
        <f t="shared" ca="1" si="222"/>
        <v>0</v>
      </c>
      <c r="R508" s="306">
        <f t="shared" ca="1" si="223"/>
        <v>0</v>
      </c>
      <c r="S508" s="307">
        <f t="shared" ca="1" si="224"/>
        <v>2.8949999999999996</v>
      </c>
      <c r="T508" s="304">
        <f t="shared" ca="1" si="204"/>
        <v>28.399949999999997</v>
      </c>
      <c r="U508" s="311">
        <f t="shared" ca="1" si="205"/>
        <v>0</v>
      </c>
      <c r="V508" s="306">
        <f t="shared" ca="1" si="206"/>
        <v>1.2251774779744993</v>
      </c>
      <c r="W508" s="304">
        <f t="shared" ca="1" si="207"/>
        <v>25.570918296983514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0.94820101077347374</v>
      </c>
      <c r="AH508" s="304">
        <f t="shared" ca="1" si="231"/>
        <v>-8.8327614938936385</v>
      </c>
    </row>
    <row r="509" spans="1:34" x14ac:dyDescent="0.2">
      <c r="A509" s="347">
        <f t="shared" ca="1" si="209"/>
        <v>1E-4</v>
      </c>
      <c r="B509" s="304">
        <f t="shared" ca="1" si="210"/>
        <v>32.012700000000585</v>
      </c>
      <c r="D509" s="306">
        <f t="shared" ca="1" si="211"/>
        <v>-0.67909730159947079</v>
      </c>
      <c r="E509" s="307">
        <f t="shared" ca="1" si="212"/>
        <v>-1.0033574713579938</v>
      </c>
      <c r="F509" s="304">
        <f t="shared" ca="1" si="213"/>
        <v>1.2115689664107403</v>
      </c>
      <c r="G509" s="306">
        <f t="shared" ca="1" si="214"/>
        <v>7.7618933976406028</v>
      </c>
      <c r="H509" s="307">
        <f t="shared" ca="1" si="215"/>
        <v>-100.65845723712931</v>
      </c>
      <c r="I509" s="304">
        <f t="shared" ca="1" si="216"/>
        <v>100.9572781055201</v>
      </c>
      <c r="J509" s="306">
        <f t="shared" ca="1" si="217"/>
        <v>698.24654548588239</v>
      </c>
      <c r="K509" s="307">
        <f t="shared" ca="1" si="218"/>
        <v>-1.4587606890976772</v>
      </c>
      <c r="L509" s="304">
        <f t="shared" ca="1" si="203"/>
        <v>698.2480692889286</v>
      </c>
      <c r="M509" s="306">
        <f t="shared" ca="1" si="219"/>
        <v>-1.4938374319198298</v>
      </c>
      <c r="N509" s="304">
        <f t="shared" ca="1" si="220"/>
        <v>-85.590580127667693</v>
      </c>
      <c r="P509" s="310">
        <f t="shared" ca="1" si="221"/>
        <v>23</v>
      </c>
      <c r="Q509" s="304">
        <f t="shared" ca="1" si="222"/>
        <v>0</v>
      </c>
      <c r="R509" s="306">
        <f t="shared" ca="1" si="223"/>
        <v>0</v>
      </c>
      <c r="S509" s="307">
        <f t="shared" ca="1" si="224"/>
        <v>2.8949999999999996</v>
      </c>
      <c r="T509" s="304">
        <f t="shared" ca="1" si="204"/>
        <v>28.399949999999997</v>
      </c>
      <c r="U509" s="311">
        <f t="shared" ca="1" si="205"/>
        <v>0</v>
      </c>
      <c r="V509" s="306">
        <f t="shared" ca="1" si="206"/>
        <v>1.2251787112192594</v>
      </c>
      <c r="W509" s="304">
        <f t="shared" ca="1" si="207"/>
        <v>25.570992068076006</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0.94817609163780681</v>
      </c>
      <c r="AH509" s="304">
        <f t="shared" ca="1" si="231"/>
        <v>-8.8327869765055329</v>
      </c>
    </row>
    <row r="510" spans="1:34" x14ac:dyDescent="0.2">
      <c r="A510" s="347">
        <f t="shared" ca="1" si="209"/>
        <v>1E-4</v>
      </c>
      <c r="B510" s="304">
        <f t="shared" ca="1" si="210"/>
        <v>32.012800000000588</v>
      </c>
      <c r="D510" s="306">
        <f t="shared" ca="1" si="211"/>
        <v>-0.67909268150531332</v>
      </c>
      <c r="E510" s="307">
        <f t="shared" ca="1" si="212"/>
        <v>-1.0033315572037598</v>
      </c>
      <c r="F510" s="304">
        <f t="shared" ca="1" si="213"/>
        <v>1.2115449161112428</v>
      </c>
      <c r="G510" s="306">
        <f t="shared" ca="1" si="214"/>
        <v>7.7618254883724527</v>
      </c>
      <c r="H510" s="307">
        <f t="shared" ca="1" si="215"/>
        <v>-100.65855757028503</v>
      </c>
      <c r="I510" s="304">
        <f t="shared" ca="1" si="216"/>
        <v>100.95737292066555</v>
      </c>
      <c r="J510" s="306">
        <f t="shared" ca="1" si="217"/>
        <v>698.24654548588239</v>
      </c>
      <c r="K510" s="307">
        <f t="shared" ca="1" si="218"/>
        <v>-1.468826539838048</v>
      </c>
      <c r="L510" s="304">
        <f t="shared" ca="1" si="203"/>
        <v>698.24809039078116</v>
      </c>
      <c r="M510" s="306">
        <f t="shared" ca="1" si="219"/>
        <v>-1.4938381789893314</v>
      </c>
      <c r="N510" s="304">
        <f t="shared" ca="1" si="220"/>
        <v>-85.590622931597139</v>
      </c>
      <c r="P510" s="310">
        <f t="shared" ca="1" si="221"/>
        <v>23</v>
      </c>
      <c r="Q510" s="304">
        <f t="shared" ca="1" si="222"/>
        <v>0</v>
      </c>
      <c r="R510" s="306">
        <f t="shared" ca="1" si="223"/>
        <v>0</v>
      </c>
      <c r="S510" s="307">
        <f t="shared" ca="1" si="224"/>
        <v>2.8949999999999996</v>
      </c>
      <c r="T510" s="304">
        <f t="shared" ca="1" si="204"/>
        <v>28.399949999999997</v>
      </c>
      <c r="U510" s="311">
        <f t="shared" ca="1" si="205"/>
        <v>0</v>
      </c>
      <c r="V510" s="306">
        <f t="shared" ca="1" si="206"/>
        <v>1.2251799444664906</v>
      </c>
      <c r="W510" s="304">
        <f t="shared" ca="1" si="207"/>
        <v>25.571065838099546</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0.94815117285992834</v>
      </c>
      <c r="AH510" s="304">
        <f t="shared" ca="1" si="231"/>
        <v>-8.8328124587481902</v>
      </c>
    </row>
    <row r="511" spans="1:34" x14ac:dyDescent="0.2">
      <c r="A511" s="347">
        <f t="shared" ca="1" si="209"/>
        <v>1E-4</v>
      </c>
      <c r="B511" s="304">
        <f t="shared" ca="1" si="210"/>
        <v>32.012900000000592</v>
      </c>
      <c r="D511" s="306">
        <f t="shared" ca="1" si="211"/>
        <v>-0.6790880614143473</v>
      </c>
      <c r="E511" s="307">
        <f t="shared" ca="1" si="212"/>
        <v>-1.0033056434250511</v>
      </c>
      <c r="F511" s="304">
        <f t="shared" ca="1" si="213"/>
        <v>1.2115208662190067</v>
      </c>
      <c r="G511" s="306">
        <f t="shared" ca="1" si="214"/>
        <v>7.7617575795663116</v>
      </c>
      <c r="H511" s="307">
        <f t="shared" ca="1" si="215"/>
        <v>-100.65865790084936</v>
      </c>
      <c r="I511" s="304">
        <f t="shared" ca="1" si="216"/>
        <v>100.95746773331916</v>
      </c>
      <c r="J511" s="306">
        <f t="shared" ca="1" si="217"/>
        <v>698.24654548588239</v>
      </c>
      <c r="K511" s="307">
        <f t="shared" ca="1" si="218"/>
        <v>-1.4788924006116047</v>
      </c>
      <c r="L511" s="304">
        <f t="shared" ca="1" si="203"/>
        <v>698.24811163776235</v>
      </c>
      <c r="M511" s="306">
        <f t="shared" ca="1" si="219"/>
        <v>-1.4938389260508937</v>
      </c>
      <c r="N511" s="304">
        <f t="shared" ca="1" si="220"/>
        <v>-85.590665735071696</v>
      </c>
      <c r="P511" s="310">
        <f t="shared" ca="1" si="221"/>
        <v>23</v>
      </c>
      <c r="Q511" s="304">
        <f t="shared" ca="1" si="222"/>
        <v>0</v>
      </c>
      <c r="R511" s="306">
        <f t="shared" ca="1" si="223"/>
        <v>0</v>
      </c>
      <c r="S511" s="307">
        <f t="shared" ca="1" si="224"/>
        <v>2.8949999999999996</v>
      </c>
      <c r="T511" s="304">
        <f t="shared" ca="1" si="204"/>
        <v>28.399949999999997</v>
      </c>
      <c r="U511" s="311">
        <f t="shared" ca="1" si="205"/>
        <v>0</v>
      </c>
      <c r="V511" s="306">
        <f t="shared" ca="1" si="206"/>
        <v>1.2251811777161927</v>
      </c>
      <c r="W511" s="304">
        <f t="shared" ca="1" si="207"/>
        <v>25.571139607054171</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0.94812625443984366</v>
      </c>
      <c r="AH511" s="304">
        <f t="shared" ca="1" si="231"/>
        <v>-8.8328379406216069</v>
      </c>
    </row>
    <row r="512" spans="1:34" x14ac:dyDescent="0.2">
      <c r="A512" s="347">
        <f t="shared" ca="1" si="209"/>
        <v>1E-4</v>
      </c>
      <c r="B512" s="304">
        <f t="shared" ca="1" si="210"/>
        <v>32.013000000000595</v>
      </c>
      <c r="D512" s="306">
        <f t="shared" ca="1" si="211"/>
        <v>-0.67908344132657295</v>
      </c>
      <c r="E512" s="307">
        <f t="shared" ca="1" si="212"/>
        <v>-1.0032797300218608</v>
      </c>
      <c r="F512" s="304">
        <f t="shared" ca="1" si="213"/>
        <v>1.2114968167340263</v>
      </c>
      <c r="G512" s="306">
        <f t="shared" ca="1" si="214"/>
        <v>7.7616896712221788</v>
      </c>
      <c r="H512" s="307">
        <f t="shared" ca="1" si="215"/>
        <v>-100.65875822882236</v>
      </c>
      <c r="I512" s="304">
        <f t="shared" ca="1" si="216"/>
        <v>100.95756254348098</v>
      </c>
      <c r="J512" s="306">
        <f t="shared" ca="1" si="217"/>
        <v>698.24654548588239</v>
      </c>
      <c r="K512" s="307">
        <f t="shared" ca="1" si="218"/>
        <v>-1.4889582714180882</v>
      </c>
      <c r="L512" s="304">
        <f t="shared" ca="1" si="203"/>
        <v>698.24813302987241</v>
      </c>
      <c r="M512" s="306">
        <f t="shared" ca="1" si="219"/>
        <v>-1.4938396731045167</v>
      </c>
      <c r="N512" s="304">
        <f t="shared" ca="1" si="220"/>
        <v>-85.590708538091363</v>
      </c>
      <c r="P512" s="310">
        <f t="shared" ca="1" si="221"/>
        <v>23</v>
      </c>
      <c r="Q512" s="304">
        <f t="shared" ca="1" si="222"/>
        <v>0</v>
      </c>
      <c r="R512" s="306">
        <f t="shared" ca="1" si="223"/>
        <v>0</v>
      </c>
      <c r="S512" s="307">
        <f t="shared" ca="1" si="224"/>
        <v>2.8949999999999996</v>
      </c>
      <c r="T512" s="304">
        <f t="shared" ca="1" si="204"/>
        <v>28.399949999999997</v>
      </c>
      <c r="U512" s="311">
        <f t="shared" ca="1" si="205"/>
        <v>0</v>
      </c>
      <c r="V512" s="306">
        <f t="shared" ca="1" si="206"/>
        <v>1.2251824109683647</v>
      </c>
      <c r="W512" s="304">
        <f t="shared" ca="1" si="207"/>
        <v>25.571213374939855</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0.94810133637754213</v>
      </c>
      <c r="AH512" s="304">
        <f t="shared" ca="1" si="231"/>
        <v>-8.8328634221257936</v>
      </c>
    </row>
    <row r="513" spans="1:34" x14ac:dyDescent="0.2">
      <c r="A513" s="347">
        <f t="shared" ca="1" si="209"/>
        <v>1E-4</v>
      </c>
      <c r="B513" s="304">
        <f t="shared" ca="1" si="210"/>
        <v>32.013100000000598</v>
      </c>
      <c r="D513" s="306">
        <f t="shared" ca="1" si="211"/>
        <v>-0.67907882124199315</v>
      </c>
      <c r="E513" s="307">
        <f t="shared" ca="1" si="212"/>
        <v>-1.0032538169941905</v>
      </c>
      <c r="F513" s="304">
        <f t="shared" ca="1" si="213"/>
        <v>1.2114727676563051</v>
      </c>
      <c r="G513" s="306">
        <f t="shared" ca="1" si="214"/>
        <v>7.7616217633400542</v>
      </c>
      <c r="H513" s="307">
        <f t="shared" ca="1" si="215"/>
        <v>-100.65885855420406</v>
      </c>
      <c r="I513" s="304">
        <f t="shared" ca="1" si="216"/>
        <v>100.957657351151</v>
      </c>
      <c r="J513" s="306">
        <f t="shared" ca="1" si="217"/>
        <v>698.24654548588239</v>
      </c>
      <c r="K513" s="307">
        <f t="shared" ca="1" si="218"/>
        <v>-1.4990241522572396</v>
      </c>
      <c r="L513" s="304">
        <f t="shared" ca="1" si="203"/>
        <v>698.2481545671119</v>
      </c>
      <c r="M513" s="306">
        <f t="shared" ca="1" si="219"/>
        <v>-1.4938404201502005</v>
      </c>
      <c r="N513" s="304">
        <f t="shared" ca="1" si="220"/>
        <v>-85.590751340656141</v>
      </c>
      <c r="P513" s="310">
        <f t="shared" ca="1" si="221"/>
        <v>23</v>
      </c>
      <c r="Q513" s="304">
        <f t="shared" ca="1" si="222"/>
        <v>0</v>
      </c>
      <c r="R513" s="306">
        <f t="shared" ca="1" si="223"/>
        <v>0</v>
      </c>
      <c r="S513" s="307">
        <f t="shared" ca="1" si="224"/>
        <v>2.8949999999999996</v>
      </c>
      <c r="T513" s="304">
        <f t="shared" ca="1" si="204"/>
        <v>28.399949999999997</v>
      </c>
      <c r="U513" s="311">
        <f t="shared" ca="1" si="205"/>
        <v>0</v>
      </c>
      <c r="V513" s="306">
        <f t="shared" ca="1" si="206"/>
        <v>1.2251836442230077</v>
      </c>
      <c r="W513" s="304">
        <f t="shared" ca="1" si="207"/>
        <v>25.571287141756642</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0.94807641867302905</v>
      </c>
      <c r="AH513" s="304">
        <f t="shared" ca="1" si="231"/>
        <v>-8.8328889032607449</v>
      </c>
    </row>
    <row r="514" spans="1:34" x14ac:dyDescent="0.2">
      <c r="A514" s="347">
        <f t="shared" ca="1" si="209"/>
        <v>1E-4</v>
      </c>
      <c r="B514" s="304">
        <f t="shared" ca="1" si="210"/>
        <v>32.013200000000602</v>
      </c>
      <c r="D514" s="306">
        <f t="shared" ca="1" si="211"/>
        <v>-0.67907420116060857</v>
      </c>
      <c r="E514" s="307">
        <f t="shared" ca="1" si="212"/>
        <v>-1.0032279043420296</v>
      </c>
      <c r="F514" s="304">
        <f t="shared" ca="1" si="213"/>
        <v>1.2114487189858343</v>
      </c>
      <c r="G514" s="306">
        <f t="shared" ca="1" si="214"/>
        <v>7.7615538559199377</v>
      </c>
      <c r="H514" s="307">
        <f t="shared" ca="1" si="215"/>
        <v>-100.65895887699449</v>
      </c>
      <c r="I514" s="304">
        <f t="shared" ca="1" si="216"/>
        <v>100.95775215632931</v>
      </c>
      <c r="J514" s="306">
        <f t="shared" ca="1" si="217"/>
        <v>698.24654548588239</v>
      </c>
      <c r="K514" s="307">
        <f t="shared" ca="1" si="218"/>
        <v>-1.5090900431287995</v>
      </c>
      <c r="L514" s="304">
        <f t="shared" ca="1" si="203"/>
        <v>698.24817624948128</v>
      </c>
      <c r="M514" s="306">
        <f t="shared" ca="1" si="219"/>
        <v>-1.4938411671879452</v>
      </c>
      <c r="N514" s="304">
        <f t="shared" ca="1" si="220"/>
        <v>-85.590794142766057</v>
      </c>
      <c r="P514" s="310">
        <f t="shared" ca="1" si="221"/>
        <v>23</v>
      </c>
      <c r="Q514" s="304">
        <f t="shared" ca="1" si="222"/>
        <v>0</v>
      </c>
      <c r="R514" s="306">
        <f t="shared" ca="1" si="223"/>
        <v>0</v>
      </c>
      <c r="S514" s="307">
        <f t="shared" ca="1" si="224"/>
        <v>2.8949999999999996</v>
      </c>
      <c r="T514" s="304">
        <f t="shared" ca="1" si="204"/>
        <v>28.399949999999997</v>
      </c>
      <c r="U514" s="311">
        <f t="shared" ca="1" si="205"/>
        <v>0</v>
      </c>
      <c r="V514" s="306">
        <f t="shared" ca="1" si="206"/>
        <v>1.2251848774801215</v>
      </c>
      <c r="W514" s="304">
        <f t="shared" ca="1" si="207"/>
        <v>25.571360907504534</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0.94805150132629024</v>
      </c>
      <c r="AH514" s="304">
        <f t="shared" ca="1" si="231"/>
        <v>-8.8329143840264752</v>
      </c>
    </row>
    <row r="515" spans="1:34" x14ac:dyDescent="0.2">
      <c r="A515" s="347">
        <f t="shared" ca="1" si="209"/>
        <v>1E-4</v>
      </c>
      <c r="B515" s="304">
        <f t="shared" ca="1" si="210"/>
        <v>32.013300000000605</v>
      </c>
      <c r="D515" s="306">
        <f t="shared" ca="1" si="211"/>
        <v>-0.67906958108241866</v>
      </c>
      <c r="E515" s="307">
        <f t="shared" ca="1" si="212"/>
        <v>-1.0032019920653763</v>
      </c>
      <c r="F515" s="304">
        <f t="shared" ca="1" si="213"/>
        <v>1.2114246707226128</v>
      </c>
      <c r="G515" s="306">
        <f t="shared" ca="1" si="214"/>
        <v>7.7614859489618295</v>
      </c>
      <c r="H515" s="307">
        <f t="shared" ca="1" si="215"/>
        <v>-100.6590591971937</v>
      </c>
      <c r="I515" s="304">
        <f t="shared" ca="1" si="216"/>
        <v>100.95784695901591</v>
      </c>
      <c r="J515" s="306">
        <f t="shared" ca="1" si="217"/>
        <v>698.24654548588239</v>
      </c>
      <c r="K515" s="307">
        <f t="shared" ca="1" si="218"/>
        <v>-1.5191559440325089</v>
      </c>
      <c r="L515" s="304">
        <f t="shared" ca="1" si="203"/>
        <v>698.24819807698088</v>
      </c>
      <c r="M515" s="306">
        <f t="shared" ca="1" si="219"/>
        <v>-1.4938419142177513</v>
      </c>
      <c r="N515" s="304">
        <f t="shared" ca="1" si="220"/>
        <v>-85.590836944421113</v>
      </c>
      <c r="P515" s="310">
        <f t="shared" ca="1" si="221"/>
        <v>23</v>
      </c>
      <c r="Q515" s="304">
        <f t="shared" ca="1" si="222"/>
        <v>0</v>
      </c>
      <c r="R515" s="306">
        <f t="shared" ca="1" si="223"/>
        <v>0</v>
      </c>
      <c r="S515" s="307">
        <f t="shared" ca="1" si="224"/>
        <v>2.8949999999999996</v>
      </c>
      <c r="T515" s="304">
        <f t="shared" ca="1" si="204"/>
        <v>28.399949999999997</v>
      </c>
      <c r="U515" s="311">
        <f t="shared" ca="1" si="205"/>
        <v>0</v>
      </c>
      <c r="V515" s="306">
        <f t="shared" ca="1" si="206"/>
        <v>1.2251861107397057</v>
      </c>
      <c r="W515" s="304">
        <f t="shared" ca="1" si="207"/>
        <v>25.571434672183535</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0.94802658433732745</v>
      </c>
      <c r="AH515" s="304">
        <f t="shared" ca="1" si="231"/>
        <v>-8.8329398644229844</v>
      </c>
    </row>
    <row r="516" spans="1:34" x14ac:dyDescent="0.2">
      <c r="A516" s="347">
        <f t="shared" ca="1" si="209"/>
        <v>1E-4</v>
      </c>
      <c r="B516" s="304">
        <f t="shared" ca="1" si="210"/>
        <v>32.013400000000608</v>
      </c>
      <c r="D516" s="306">
        <f t="shared" ca="1" si="211"/>
        <v>-0.67906496100742297</v>
      </c>
      <c r="E516" s="307">
        <f t="shared" ca="1" si="212"/>
        <v>-1.0031760801642289</v>
      </c>
      <c r="F516" s="304">
        <f t="shared" ca="1" si="213"/>
        <v>1.2114006228666387</v>
      </c>
      <c r="G516" s="306">
        <f t="shared" ca="1" si="214"/>
        <v>7.7614180424657286</v>
      </c>
      <c r="H516" s="307">
        <f t="shared" ca="1" si="215"/>
        <v>-100.65915951480171</v>
      </c>
      <c r="I516" s="304">
        <f t="shared" ca="1" si="216"/>
        <v>100.95794175921084</v>
      </c>
      <c r="J516" s="306">
        <f t="shared" ca="1" si="217"/>
        <v>698.24654548588239</v>
      </c>
      <c r="K516" s="307">
        <f t="shared" ca="1" si="218"/>
        <v>-1.5292218549681087</v>
      </c>
      <c r="L516" s="304">
        <f t="shared" ref="L516:L579" ca="1" si="232">SQRT(pos_x^2+pos_z^2)</f>
        <v>698.24822004961106</v>
      </c>
      <c r="M516" s="306">
        <f t="shared" ca="1" si="219"/>
        <v>-1.4938426612396183</v>
      </c>
      <c r="N516" s="304">
        <f t="shared" ca="1" si="220"/>
        <v>-85.590879745621294</v>
      </c>
      <c r="P516" s="310">
        <f t="shared" ca="1" si="221"/>
        <v>23</v>
      </c>
      <c r="Q516" s="304">
        <f t="shared" ca="1" si="222"/>
        <v>0</v>
      </c>
      <c r="R516" s="306">
        <f t="shared" ca="1" si="223"/>
        <v>0</v>
      </c>
      <c r="S516" s="307">
        <f t="shared" ca="1" si="224"/>
        <v>2.8949999999999996</v>
      </c>
      <c r="T516" s="304">
        <f t="shared" ref="T516:T579" ca="1" si="233">m*g</f>
        <v>28.399949999999997</v>
      </c>
      <c r="U516" s="311">
        <f t="shared" ref="U516:U579" ca="1" si="234">IF(pos_xz&lt;L_rampe,Poids*COS(Beta),0)</f>
        <v>0</v>
      </c>
      <c r="V516" s="306">
        <f t="shared" ref="V516:V579" ca="1" si="235">Rho_moyen*(20000-Alt_rampe-pos_z)/(20000+Alt_rampe+pos_z)</f>
        <v>1.2251873440017611</v>
      </c>
      <c r="W516" s="304">
        <f t="shared" ref="W516:W579" ca="1" si="236">1/2*Rho*Sref*Cx*vit_xz^2</f>
        <v>25.57150843579366</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0.94800166770614069</v>
      </c>
      <c r="AH516" s="304">
        <f t="shared" ca="1" si="231"/>
        <v>-8.8329653444502725</v>
      </c>
    </row>
    <row r="517" spans="1:34" x14ac:dyDescent="0.2">
      <c r="A517" s="347">
        <f t="shared" ref="A517:A580" ca="1" si="238">IF(B516+0.01&lt;=T_ini+ROUNDUP(Temps_fin_propu,0), 0.01, IF(K516&gt;0, 0.1, 0.0001))</f>
        <v>1E-4</v>
      </c>
      <c r="B517" s="304">
        <f t="shared" ref="B517:B580" ca="1" si="239">B516+pas</f>
        <v>32.013500000000612</v>
      </c>
      <c r="D517" s="306">
        <f t="shared" ref="D517:D580" ca="1" si="240">IF(AND(L516&lt;L_rampe,Poussee&lt;Poids*SIN(M516)),0,(-W516+Poussee)/m*COS(M516)-U516/m*SIN(M516))</f>
        <v>-0.67906034093562539</v>
      </c>
      <c r="E517" s="307">
        <f t="shared" ref="E517:E580" ca="1" si="241">IF(AND(L516&lt;L_rampe,Poussee&lt;Poids*SIN(M516)),0,(-W516+Poussee)/m*SIN(M516)+U516/m*COS(M516)-Poids/m)</f>
        <v>-1.003150168638582</v>
      </c>
      <c r="F517" s="304">
        <f t="shared" ref="F517:F580" ca="1" si="242">SQRT(acc_x^2+acc_z^2)</f>
        <v>1.21137657541791</v>
      </c>
      <c r="G517" s="306">
        <f t="shared" ref="G517:G580" ca="1" si="243">G516+acc_x*pas</f>
        <v>7.7613501364316351</v>
      </c>
      <c r="H517" s="307">
        <f t="shared" ref="H517:H580" ca="1" si="244">H516+acc_z*pas</f>
        <v>-100.65925982981858</v>
      </c>
      <c r="I517" s="304">
        <f t="shared" ref="I517:I580" ca="1" si="245">SQRT(vit_x^2+vit_z^2)</f>
        <v>100.95803655691415</v>
      </c>
      <c r="J517" s="306">
        <f t="shared" ref="J517:J580" ca="1" si="246">J516+0.5*(vit_x+G516)*pas*(K516&gt;=0)</f>
        <v>698.24654548588239</v>
      </c>
      <c r="K517" s="307">
        <f t="shared" ref="K517:K580" ca="1" si="247">K516+0.5*(vit_z+H516)*pas</f>
        <v>-1.5392877759353396</v>
      </c>
      <c r="L517" s="304">
        <f t="shared" ca="1" si="232"/>
        <v>698.24824216737238</v>
      </c>
      <c r="M517" s="306">
        <f t="shared" ref="M517:M580" ca="1" si="248">IF(AND(L516&gt;L_rampe,G517&gt;0),ATAN2(G517,H517),$M$4)</f>
        <v>-1.4938434082535466</v>
      </c>
      <c r="N517" s="304">
        <f t="shared" ref="N517:N580" ca="1" si="249">DEGREES(Beta)</f>
        <v>-85.590922546366627</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2.8949999999999996</v>
      </c>
      <c r="T517" s="304">
        <f t="shared" ca="1" si="233"/>
        <v>28.399949999999997</v>
      </c>
      <c r="U517" s="311">
        <f t="shared" ca="1" si="234"/>
        <v>0</v>
      </c>
      <c r="V517" s="306">
        <f t="shared" ca="1" si="235"/>
        <v>1.2251885772662863</v>
      </c>
      <c r="W517" s="304">
        <f t="shared" ca="1" si="236"/>
        <v>25.571582198334919</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0.94797675143272109</v>
      </c>
      <c r="AH517" s="304">
        <f t="shared" ref="AH517:AH580" ca="1" si="260">IF(AND(L516&lt;L_rampe,Poussee&lt;Poids*SIN(M516)), g*SIN(M516), (-W516+Poussee)/m)</f>
        <v>-8.8329908241083466</v>
      </c>
    </row>
    <row r="518" spans="1:34" x14ac:dyDescent="0.2">
      <c r="A518" s="347">
        <f t="shared" ca="1" si="238"/>
        <v>1E-4</v>
      </c>
      <c r="B518" s="304">
        <f t="shared" ca="1" si="239"/>
        <v>32.013600000000615</v>
      </c>
      <c r="D518" s="306">
        <f t="shared" ca="1" si="240"/>
        <v>-0.6790557208670257</v>
      </c>
      <c r="E518" s="307">
        <f t="shared" ca="1" si="241"/>
        <v>-1.003124257488432</v>
      </c>
      <c r="F518" s="304">
        <f t="shared" ca="1" si="242"/>
        <v>1.2113525283764235</v>
      </c>
      <c r="G518" s="306">
        <f t="shared" ca="1" si="243"/>
        <v>7.7612822308595479</v>
      </c>
      <c r="H518" s="307">
        <f t="shared" ca="1" si="244"/>
        <v>-100.65936014224432</v>
      </c>
      <c r="I518" s="304">
        <f t="shared" ca="1" si="245"/>
        <v>100.95813135212587</v>
      </c>
      <c r="J518" s="306">
        <f t="shared" ca="1" si="246"/>
        <v>698.24654548588239</v>
      </c>
      <c r="K518" s="307">
        <f t="shared" ca="1" si="247"/>
        <v>-1.5493537069339427</v>
      </c>
      <c r="L518" s="304">
        <f t="shared" ca="1" si="232"/>
        <v>698.24826443026518</v>
      </c>
      <c r="M518" s="306">
        <f t="shared" ca="1" si="248"/>
        <v>-1.4938441552595365</v>
      </c>
      <c r="N518" s="304">
        <f t="shared" ca="1" si="249"/>
        <v>-85.590965346657114</v>
      </c>
      <c r="P518" s="310">
        <f t="shared" ca="1" si="250"/>
        <v>23</v>
      </c>
      <c r="Q518" s="304">
        <f t="shared" ca="1" si="251"/>
        <v>0</v>
      </c>
      <c r="R518" s="306">
        <f t="shared" ca="1" si="252"/>
        <v>0</v>
      </c>
      <c r="S518" s="307">
        <f t="shared" ca="1" si="253"/>
        <v>2.8949999999999996</v>
      </c>
      <c r="T518" s="304">
        <f t="shared" ca="1" si="233"/>
        <v>28.399949999999997</v>
      </c>
      <c r="U518" s="311">
        <f t="shared" ca="1" si="234"/>
        <v>0</v>
      </c>
      <c r="V518" s="306">
        <f t="shared" ca="1" si="235"/>
        <v>1.2251898105332821</v>
      </c>
      <c r="W518" s="304">
        <f t="shared" ca="1" si="236"/>
        <v>25.571655959807327</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0.94795183551706863</v>
      </c>
      <c r="AH518" s="304">
        <f t="shared" ca="1" si="260"/>
        <v>-8.8330163033972102</v>
      </c>
    </row>
    <row r="519" spans="1:34" x14ac:dyDescent="0.2">
      <c r="A519" s="347">
        <f t="shared" ca="1" si="238"/>
        <v>1E-4</v>
      </c>
      <c r="B519" s="304">
        <f t="shared" ca="1" si="239"/>
        <v>32.013700000000618</v>
      </c>
      <c r="D519" s="306">
        <f t="shared" ca="1" si="240"/>
        <v>-0.67905110080162168</v>
      </c>
      <c r="E519" s="307">
        <f t="shared" ca="1" si="241"/>
        <v>-1.0030983467137755</v>
      </c>
      <c r="F519" s="304">
        <f t="shared" ca="1" si="242"/>
        <v>1.2113284817421754</v>
      </c>
      <c r="G519" s="306">
        <f t="shared" ca="1" si="243"/>
        <v>7.7612143257494681</v>
      </c>
      <c r="H519" s="307">
        <f t="shared" ca="1" si="244"/>
        <v>-100.65946045207899</v>
      </c>
      <c r="I519" s="304">
        <f t="shared" ca="1" si="245"/>
        <v>100.95822614484604</v>
      </c>
      <c r="J519" s="306">
        <f t="shared" ca="1" si="246"/>
        <v>698.24654548588239</v>
      </c>
      <c r="K519" s="307">
        <f t="shared" ca="1" si="247"/>
        <v>-1.5594196479636588</v>
      </c>
      <c r="L519" s="304">
        <f t="shared" ca="1" si="232"/>
        <v>698.24828683829003</v>
      </c>
      <c r="M519" s="306">
        <f t="shared" ca="1" si="248"/>
        <v>-1.4938449022575877</v>
      </c>
      <c r="N519" s="304">
        <f t="shared" ca="1" si="249"/>
        <v>-85.591008146492754</v>
      </c>
      <c r="P519" s="310">
        <f t="shared" ca="1" si="250"/>
        <v>23</v>
      </c>
      <c r="Q519" s="304">
        <f t="shared" ca="1" si="251"/>
        <v>0</v>
      </c>
      <c r="R519" s="306">
        <f t="shared" ca="1" si="252"/>
        <v>0</v>
      </c>
      <c r="S519" s="307">
        <f t="shared" ca="1" si="253"/>
        <v>2.8949999999999996</v>
      </c>
      <c r="T519" s="304">
        <f t="shared" ca="1" si="233"/>
        <v>28.399949999999997</v>
      </c>
      <c r="U519" s="311">
        <f t="shared" ca="1" si="234"/>
        <v>0</v>
      </c>
      <c r="V519" s="306">
        <f t="shared" ca="1" si="235"/>
        <v>1.2251910438027487</v>
      </c>
      <c r="W519" s="304">
        <f t="shared" ca="1" si="236"/>
        <v>25.57172972021089</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0.94792691995917444</v>
      </c>
      <c r="AH519" s="304">
        <f t="shared" ca="1" si="260"/>
        <v>-8.833041782316867</v>
      </c>
    </row>
    <row r="520" spans="1:34" x14ac:dyDescent="0.2">
      <c r="A520" s="347">
        <f t="shared" ca="1" si="238"/>
        <v>1E-4</v>
      </c>
      <c r="B520" s="304">
        <f t="shared" ca="1" si="239"/>
        <v>32.013800000000622</v>
      </c>
      <c r="D520" s="306">
        <f t="shared" ca="1" si="240"/>
        <v>-0.67904648073941898</v>
      </c>
      <c r="E520" s="307">
        <f t="shared" ca="1" si="241"/>
        <v>-1.0030724363146089</v>
      </c>
      <c r="F520" s="304">
        <f t="shared" ca="1" si="242"/>
        <v>1.2113044355151661</v>
      </c>
      <c r="G520" s="306">
        <f t="shared" ca="1" si="243"/>
        <v>7.7611464211013939</v>
      </c>
      <c r="H520" s="307">
        <f t="shared" ca="1" si="244"/>
        <v>-100.65956075932262</v>
      </c>
      <c r="I520" s="304">
        <f t="shared" ca="1" si="245"/>
        <v>100.95832093507468</v>
      </c>
      <c r="J520" s="306">
        <f t="shared" ca="1" si="246"/>
        <v>698.24654548588239</v>
      </c>
      <c r="K520" s="307">
        <f t="shared" ca="1" si="247"/>
        <v>-1.5694855990242289</v>
      </c>
      <c r="L520" s="304">
        <f t="shared" ca="1" si="232"/>
        <v>698.24830939144704</v>
      </c>
      <c r="M520" s="306">
        <f t="shared" ca="1" si="248"/>
        <v>-1.4938456492477006</v>
      </c>
      <c r="N520" s="304">
        <f t="shared" ca="1" si="249"/>
        <v>-85.591050945873562</v>
      </c>
      <c r="P520" s="310">
        <f t="shared" ca="1" si="250"/>
        <v>23</v>
      </c>
      <c r="Q520" s="304">
        <f t="shared" ca="1" si="251"/>
        <v>0</v>
      </c>
      <c r="R520" s="306">
        <f t="shared" ca="1" si="252"/>
        <v>0</v>
      </c>
      <c r="S520" s="307">
        <f t="shared" ca="1" si="253"/>
        <v>2.8949999999999996</v>
      </c>
      <c r="T520" s="304">
        <f t="shared" ca="1" si="233"/>
        <v>28.399949999999997</v>
      </c>
      <c r="U520" s="311">
        <f t="shared" ca="1" si="234"/>
        <v>0</v>
      </c>
      <c r="V520" s="306">
        <f t="shared" ca="1" si="235"/>
        <v>1.2251922770746857</v>
      </c>
      <c r="W520" s="304">
        <f t="shared" ca="1" si="236"/>
        <v>25.571803479545618</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0.94790200475904207</v>
      </c>
      <c r="AH520" s="304">
        <f t="shared" ca="1" si="260"/>
        <v>-8.8330672608673204</v>
      </c>
    </row>
    <row r="521" spans="1:34" x14ac:dyDescent="0.2">
      <c r="A521" s="347">
        <f t="shared" ca="1" si="238"/>
        <v>1E-4</v>
      </c>
      <c r="B521" s="304">
        <f t="shared" ca="1" si="239"/>
        <v>32.013900000000625</v>
      </c>
      <c r="D521" s="306">
        <f t="shared" ca="1" si="240"/>
        <v>-0.67904186068041539</v>
      </c>
      <c r="E521" s="307">
        <f t="shared" ca="1" si="241"/>
        <v>-1.0030465262909267</v>
      </c>
      <c r="F521" s="304">
        <f t="shared" ca="1" si="242"/>
        <v>1.2112803896953899</v>
      </c>
      <c r="G521" s="306">
        <f t="shared" ca="1" si="243"/>
        <v>7.761078516915326</v>
      </c>
      <c r="H521" s="307">
        <f t="shared" ca="1" si="244"/>
        <v>-100.65966106397525</v>
      </c>
      <c r="I521" s="304">
        <f t="shared" ca="1" si="245"/>
        <v>100.95841572281184</v>
      </c>
      <c r="J521" s="306">
        <f t="shared" ca="1" si="246"/>
        <v>698.24654548588239</v>
      </c>
      <c r="K521" s="307">
        <f t="shared" ca="1" si="247"/>
        <v>-1.5795515601153938</v>
      </c>
      <c r="L521" s="304">
        <f t="shared" ca="1" si="232"/>
        <v>698.24833208973689</v>
      </c>
      <c r="M521" s="306">
        <f t="shared" ca="1" si="248"/>
        <v>-1.4938463962298754</v>
      </c>
      <c r="N521" s="304">
        <f t="shared" ca="1" si="249"/>
        <v>-85.591093744799551</v>
      </c>
      <c r="P521" s="310">
        <f t="shared" ca="1" si="250"/>
        <v>23</v>
      </c>
      <c r="Q521" s="304">
        <f t="shared" ca="1" si="251"/>
        <v>0</v>
      </c>
      <c r="R521" s="306">
        <f t="shared" ca="1" si="252"/>
        <v>0</v>
      </c>
      <c r="S521" s="307">
        <f t="shared" ca="1" si="253"/>
        <v>2.8949999999999996</v>
      </c>
      <c r="T521" s="304">
        <f t="shared" ca="1" si="233"/>
        <v>28.399949999999997</v>
      </c>
      <c r="U521" s="311">
        <f t="shared" ca="1" si="234"/>
        <v>0</v>
      </c>
      <c r="V521" s="306">
        <f t="shared" ca="1" si="235"/>
        <v>1.225193510349093</v>
      </c>
      <c r="W521" s="304">
        <f t="shared" ca="1" si="236"/>
        <v>25.571877237811517</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0.94787708991666442</v>
      </c>
      <c r="AH521" s="304">
        <f t="shared" ca="1" si="260"/>
        <v>-8.8330927390485741</v>
      </c>
    </row>
    <row r="522" spans="1:34" x14ac:dyDescent="0.2">
      <c r="A522" s="347">
        <f t="shared" ca="1" si="238"/>
        <v>1E-4</v>
      </c>
      <c r="B522" s="304">
        <f t="shared" ca="1" si="239"/>
        <v>32.014000000000628</v>
      </c>
      <c r="D522" s="306">
        <f t="shared" ca="1" si="240"/>
        <v>-0.67903724062461057</v>
      </c>
      <c r="E522" s="307">
        <f t="shared" ca="1" si="241"/>
        <v>-1.0030206166427291</v>
      </c>
      <c r="F522" s="304">
        <f t="shared" ca="1" si="242"/>
        <v>1.2112563442828466</v>
      </c>
      <c r="G522" s="306">
        <f t="shared" ca="1" si="243"/>
        <v>7.7610106131912637</v>
      </c>
      <c r="H522" s="307">
        <f t="shared" ca="1" si="244"/>
        <v>-100.65976136603692</v>
      </c>
      <c r="I522" s="304">
        <f t="shared" ca="1" si="245"/>
        <v>100.95851050805756</v>
      </c>
      <c r="J522" s="306">
        <f t="shared" ca="1" si="246"/>
        <v>698.24654548588239</v>
      </c>
      <c r="K522" s="307">
        <f t="shared" ca="1" si="247"/>
        <v>-1.5896175312368943</v>
      </c>
      <c r="L522" s="304">
        <f t="shared" ca="1" si="232"/>
        <v>698.24835493315993</v>
      </c>
      <c r="M522" s="306">
        <f t="shared" ca="1" si="248"/>
        <v>-1.4938471432041118</v>
      </c>
      <c r="N522" s="304">
        <f t="shared" ca="1" si="249"/>
        <v>-85.591136543270707</v>
      </c>
      <c r="P522" s="310">
        <f t="shared" ca="1" si="250"/>
        <v>23</v>
      </c>
      <c r="Q522" s="304">
        <f t="shared" ca="1" si="251"/>
        <v>0</v>
      </c>
      <c r="R522" s="306">
        <f t="shared" ca="1" si="252"/>
        <v>0</v>
      </c>
      <c r="S522" s="307">
        <f t="shared" ca="1" si="253"/>
        <v>2.8949999999999996</v>
      </c>
      <c r="T522" s="304">
        <f t="shared" ca="1" si="233"/>
        <v>28.399949999999997</v>
      </c>
      <c r="U522" s="311">
        <f t="shared" ca="1" si="234"/>
        <v>0</v>
      </c>
      <c r="V522" s="306">
        <f t="shared" ca="1" si="235"/>
        <v>1.2251947436259707</v>
      </c>
      <c r="W522" s="304">
        <f t="shared" ca="1" si="236"/>
        <v>25.571950995008613</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0.9478521754320397</v>
      </c>
      <c r="AH522" s="304">
        <f t="shared" ca="1" si="260"/>
        <v>-8.8331182168606297</v>
      </c>
    </row>
    <row r="523" spans="1:34" x14ac:dyDescent="0.2">
      <c r="A523" s="347">
        <f t="shared" ca="1" si="238"/>
        <v>1E-4</v>
      </c>
      <c r="B523" s="304">
        <f t="shared" ca="1" si="239"/>
        <v>32.014100000000631</v>
      </c>
      <c r="D523" s="306">
        <f t="shared" ca="1" si="240"/>
        <v>-0.67903262057200842</v>
      </c>
      <c r="E523" s="307">
        <f t="shared" ca="1" si="241"/>
        <v>-1.0029947073700072</v>
      </c>
      <c r="F523" s="304">
        <f t="shared" ca="1" si="242"/>
        <v>1.2112322992775315</v>
      </c>
      <c r="G523" s="306">
        <f t="shared" ca="1" si="243"/>
        <v>7.7609427099292061</v>
      </c>
      <c r="H523" s="307">
        <f t="shared" ca="1" si="244"/>
        <v>-100.65986166550765</v>
      </c>
      <c r="I523" s="304">
        <f t="shared" ca="1" si="245"/>
        <v>100.95860529081183</v>
      </c>
      <c r="J523" s="306">
        <f t="shared" ca="1" si="246"/>
        <v>698.24654548588239</v>
      </c>
      <c r="K523" s="307">
        <f t="shared" ca="1" si="247"/>
        <v>-1.5996835123884716</v>
      </c>
      <c r="L523" s="304">
        <f t="shared" ca="1" si="232"/>
        <v>698.2483779217165</v>
      </c>
      <c r="M523" s="306">
        <f t="shared" ca="1" si="248"/>
        <v>-1.4938478901704104</v>
      </c>
      <c r="N523" s="304">
        <f t="shared" ca="1" si="249"/>
        <v>-85.591179341287059</v>
      </c>
      <c r="P523" s="310">
        <f t="shared" ca="1" si="250"/>
        <v>23</v>
      </c>
      <c r="Q523" s="304">
        <f t="shared" ca="1" si="251"/>
        <v>0</v>
      </c>
      <c r="R523" s="306">
        <f t="shared" ca="1" si="252"/>
        <v>0</v>
      </c>
      <c r="S523" s="307">
        <f t="shared" ca="1" si="253"/>
        <v>2.8949999999999996</v>
      </c>
      <c r="T523" s="304">
        <f t="shared" ca="1" si="233"/>
        <v>28.399949999999997</v>
      </c>
      <c r="U523" s="311">
        <f t="shared" ca="1" si="234"/>
        <v>0</v>
      </c>
      <c r="V523" s="306">
        <f t="shared" ca="1" si="235"/>
        <v>1.2251959769053189</v>
      </c>
      <c r="W523" s="304">
        <f t="shared" ca="1" si="236"/>
        <v>25.572024751136894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0.94782726130516259</v>
      </c>
      <c r="AH523" s="304">
        <f t="shared" ca="1" si="260"/>
        <v>-8.8331436943034944</v>
      </c>
    </row>
    <row r="524" spans="1:34" x14ac:dyDescent="0.2">
      <c r="A524" s="347">
        <f t="shared" ca="1" si="238"/>
        <v>1E-4</v>
      </c>
      <c r="B524" s="304">
        <f t="shared" ca="1" si="239"/>
        <v>32.014200000000635</v>
      </c>
      <c r="D524" s="306">
        <f t="shared" ca="1" si="240"/>
        <v>-0.67902800052260637</v>
      </c>
      <c r="E524" s="307">
        <f t="shared" ca="1" si="241"/>
        <v>-1.0029687984727662</v>
      </c>
      <c r="F524" s="304">
        <f t="shared" ca="1" si="242"/>
        <v>1.2112082546794474</v>
      </c>
      <c r="G524" s="306">
        <f t="shared" ca="1" si="243"/>
        <v>7.760874807129154</v>
      </c>
      <c r="H524" s="307">
        <f t="shared" ca="1" si="244"/>
        <v>-100.6599619623875</v>
      </c>
      <c r="I524" s="304">
        <f t="shared" ca="1" si="245"/>
        <v>100.95870007107476</v>
      </c>
      <c r="J524" s="306">
        <f t="shared" ca="1" si="246"/>
        <v>698.24654548588239</v>
      </c>
      <c r="K524" s="307">
        <f t="shared" ca="1" si="247"/>
        <v>-1.6097495035698663</v>
      </c>
      <c r="L524" s="304">
        <f t="shared" ca="1" si="232"/>
        <v>698.24840105540716</v>
      </c>
      <c r="M524" s="306">
        <f t="shared" ca="1" si="248"/>
        <v>-1.4938486371287709</v>
      </c>
      <c r="N524" s="304">
        <f t="shared" ca="1" si="249"/>
        <v>-85.591222138848579</v>
      </c>
      <c r="P524" s="310">
        <f t="shared" ca="1" si="250"/>
        <v>23</v>
      </c>
      <c r="Q524" s="304">
        <f t="shared" ca="1" si="251"/>
        <v>0</v>
      </c>
      <c r="R524" s="306">
        <f t="shared" ca="1" si="252"/>
        <v>0</v>
      </c>
      <c r="S524" s="307">
        <f t="shared" ca="1" si="253"/>
        <v>2.8949999999999996</v>
      </c>
      <c r="T524" s="304">
        <f t="shared" ca="1" si="233"/>
        <v>28.399949999999997</v>
      </c>
      <c r="U524" s="311">
        <f t="shared" ca="1" si="234"/>
        <v>0</v>
      </c>
      <c r="V524" s="306">
        <f t="shared" ca="1" si="235"/>
        <v>1.2251972101871373</v>
      </c>
      <c r="W524" s="304">
        <f t="shared" ca="1" si="236"/>
        <v>25.572098506196394</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0.9478023475360331</v>
      </c>
      <c r="AH524" s="304">
        <f t="shared" ca="1" si="260"/>
        <v>-8.8331691713771665</v>
      </c>
    </row>
    <row r="525" spans="1:34" x14ac:dyDescent="0.2">
      <c r="A525" s="347">
        <f t="shared" ca="1" si="238"/>
        <v>1E-4</v>
      </c>
      <c r="B525" s="304">
        <f t="shared" ca="1" si="239"/>
        <v>32.014300000000638</v>
      </c>
      <c r="D525" s="306">
        <f t="shared" ca="1" si="240"/>
        <v>-0.67902338047640853</v>
      </c>
      <c r="E525" s="307">
        <f t="shared" ca="1" si="241"/>
        <v>-1.0029428899509902</v>
      </c>
      <c r="F525" s="304">
        <f t="shared" ca="1" si="242"/>
        <v>1.2111842104885837</v>
      </c>
      <c r="G525" s="306">
        <f t="shared" ca="1" si="243"/>
        <v>7.7608069047911066</v>
      </c>
      <c r="H525" s="307">
        <f t="shared" ca="1" si="244"/>
        <v>-100.6600622566765</v>
      </c>
      <c r="I525" s="304">
        <f t="shared" ca="1" si="245"/>
        <v>100.95879484884634</v>
      </c>
      <c r="J525" s="306">
        <f t="shared" ca="1" si="246"/>
        <v>698.24654548588239</v>
      </c>
      <c r="K525" s="307">
        <f t="shared" ca="1" si="247"/>
        <v>-1.6198155047808196</v>
      </c>
      <c r="L525" s="304">
        <f t="shared" ca="1" si="232"/>
        <v>698.24842433423214</v>
      </c>
      <c r="M525" s="306">
        <f t="shared" ca="1" si="248"/>
        <v>-1.4938493840791938</v>
      </c>
      <c r="N525" s="304">
        <f t="shared" ca="1" si="249"/>
        <v>-85.591264935955323</v>
      </c>
      <c r="P525" s="310">
        <f t="shared" ca="1" si="250"/>
        <v>23</v>
      </c>
      <c r="Q525" s="304">
        <f t="shared" ca="1" si="251"/>
        <v>0</v>
      </c>
      <c r="R525" s="306">
        <f t="shared" ca="1" si="252"/>
        <v>0</v>
      </c>
      <c r="S525" s="307">
        <f t="shared" ca="1" si="253"/>
        <v>2.8949999999999996</v>
      </c>
      <c r="T525" s="304">
        <f t="shared" ca="1" si="233"/>
        <v>28.399949999999997</v>
      </c>
      <c r="U525" s="311">
        <f t="shared" ca="1" si="234"/>
        <v>0</v>
      </c>
      <c r="V525" s="306">
        <f t="shared" ca="1" si="235"/>
        <v>1.2251984434714265</v>
      </c>
      <c r="W525" s="304">
        <f t="shared" ca="1" si="236"/>
        <v>25.572172260187109</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0.9477774341246441</v>
      </c>
      <c r="AH525" s="304">
        <f t="shared" ca="1" si="260"/>
        <v>-8.8331946480816566</v>
      </c>
    </row>
    <row r="526" spans="1:34" x14ac:dyDescent="0.2">
      <c r="A526" s="347">
        <f t="shared" ca="1" si="238"/>
        <v>1E-4</v>
      </c>
      <c r="B526" s="304">
        <f t="shared" ca="1" si="239"/>
        <v>32.014400000000641</v>
      </c>
      <c r="D526" s="306">
        <f t="shared" ca="1" si="240"/>
        <v>-0.67901876043341269</v>
      </c>
      <c r="E526" s="307">
        <f t="shared" ca="1" si="241"/>
        <v>-1.0029169818046846</v>
      </c>
      <c r="F526" s="304">
        <f t="shared" ca="1" si="242"/>
        <v>1.2111601667049434</v>
      </c>
      <c r="G526" s="306">
        <f t="shared" ca="1" si="243"/>
        <v>7.7607390029150629</v>
      </c>
      <c r="H526" s="307">
        <f t="shared" ca="1" si="244"/>
        <v>-100.66016254837467</v>
      </c>
      <c r="I526" s="304">
        <f t="shared" ca="1" si="245"/>
        <v>100.9588896241266</v>
      </c>
      <c r="J526" s="306">
        <f t="shared" ca="1" si="246"/>
        <v>698.24654548588239</v>
      </c>
      <c r="K526" s="307">
        <f t="shared" ca="1" si="247"/>
        <v>-1.6298815160210722</v>
      </c>
      <c r="L526" s="304">
        <f t="shared" ca="1" si="232"/>
        <v>698.24844775819201</v>
      </c>
      <c r="M526" s="306">
        <f t="shared" ca="1" si="248"/>
        <v>-1.4938501310216787</v>
      </c>
      <c r="N526" s="304">
        <f t="shared" ca="1" si="249"/>
        <v>-85.591307732607248</v>
      </c>
      <c r="P526" s="310">
        <f t="shared" ca="1" si="250"/>
        <v>23</v>
      </c>
      <c r="Q526" s="304">
        <f t="shared" ca="1" si="251"/>
        <v>0</v>
      </c>
      <c r="R526" s="306">
        <f t="shared" ca="1" si="252"/>
        <v>0</v>
      </c>
      <c r="S526" s="307">
        <f t="shared" ca="1" si="253"/>
        <v>2.8949999999999996</v>
      </c>
      <c r="T526" s="304">
        <f t="shared" ca="1" si="233"/>
        <v>28.399949999999997</v>
      </c>
      <c r="U526" s="311">
        <f t="shared" ca="1" si="234"/>
        <v>0</v>
      </c>
      <c r="V526" s="306">
        <f t="shared" ca="1" si="235"/>
        <v>1.2251996767581856</v>
      </c>
      <c r="W526" s="304">
        <f t="shared" ca="1" si="236"/>
        <v>25.572246013109055</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0.94775252107099206</v>
      </c>
      <c r="AH526" s="304">
        <f t="shared" ca="1" si="260"/>
        <v>-8.8332201244169646</v>
      </c>
    </row>
    <row r="527" spans="1:34" x14ac:dyDescent="0.2">
      <c r="A527" s="347">
        <f t="shared" ca="1" si="238"/>
        <v>1E-4</v>
      </c>
      <c r="B527" s="304">
        <f t="shared" ca="1" si="239"/>
        <v>32.014500000000645</v>
      </c>
      <c r="D527" s="306">
        <f t="shared" ca="1" si="240"/>
        <v>-0.67901414039362218</v>
      </c>
      <c r="E527" s="307">
        <f t="shared" ca="1" si="241"/>
        <v>-1.0028910740338404</v>
      </c>
      <c r="F527" s="304">
        <f t="shared" ca="1" si="242"/>
        <v>1.2111361233285214</v>
      </c>
      <c r="G527" s="306">
        <f t="shared" ca="1" si="243"/>
        <v>7.7606711015010239</v>
      </c>
      <c r="H527" s="307">
        <f t="shared" ca="1" si="244"/>
        <v>-100.66026283748208</v>
      </c>
      <c r="I527" s="304">
        <f t="shared" ca="1" si="245"/>
        <v>100.95898439691561</v>
      </c>
      <c r="J527" s="306">
        <f t="shared" ca="1" si="246"/>
        <v>698.24654548588239</v>
      </c>
      <c r="K527" s="307">
        <f t="shared" ca="1" si="247"/>
        <v>-1.6399475372903651</v>
      </c>
      <c r="L527" s="304">
        <f t="shared" ca="1" si="232"/>
        <v>698.24847132728723</v>
      </c>
      <c r="M527" s="306">
        <f t="shared" ca="1" si="248"/>
        <v>-1.4938508779562261</v>
      </c>
      <c r="N527" s="304">
        <f t="shared" ca="1" si="249"/>
        <v>-85.591350528804384</v>
      </c>
      <c r="P527" s="310">
        <f t="shared" ca="1" si="250"/>
        <v>23</v>
      </c>
      <c r="Q527" s="304">
        <f t="shared" ca="1" si="251"/>
        <v>0</v>
      </c>
      <c r="R527" s="306">
        <f t="shared" ca="1" si="252"/>
        <v>0</v>
      </c>
      <c r="S527" s="307">
        <f t="shared" ca="1" si="253"/>
        <v>2.8949999999999996</v>
      </c>
      <c r="T527" s="304">
        <f t="shared" ca="1" si="233"/>
        <v>28.399949999999997</v>
      </c>
      <c r="U527" s="311">
        <f t="shared" ca="1" si="234"/>
        <v>0</v>
      </c>
      <c r="V527" s="306">
        <f t="shared" ca="1" si="235"/>
        <v>1.2252009100474148</v>
      </c>
      <c r="W527" s="304">
        <f t="shared" ca="1" si="236"/>
        <v>25.572319764962238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0.94772760837507697</v>
      </c>
      <c r="AH527" s="304">
        <f t="shared" ca="1" si="260"/>
        <v>-8.8332456003830941</v>
      </c>
    </row>
    <row r="528" spans="1:34" x14ac:dyDescent="0.2">
      <c r="A528" s="347">
        <f t="shared" ca="1" si="238"/>
        <v>1E-4</v>
      </c>
      <c r="B528" s="304">
        <f t="shared" ca="1" si="239"/>
        <v>32.014600000000648</v>
      </c>
      <c r="D528" s="306">
        <f t="shared" ca="1" si="240"/>
        <v>-0.6790095203570371</v>
      </c>
      <c r="E528" s="307">
        <f t="shared" ca="1" si="241"/>
        <v>-1.0028651666384576</v>
      </c>
      <c r="F528" s="304">
        <f t="shared" ca="1" si="242"/>
        <v>1.2111120803593178</v>
      </c>
      <c r="G528" s="306">
        <f t="shared" ca="1" si="243"/>
        <v>7.7606032005489878</v>
      </c>
      <c r="H528" s="307">
        <f t="shared" ca="1" si="244"/>
        <v>-100.66036312399875</v>
      </c>
      <c r="I528" s="304">
        <f t="shared" ca="1" si="245"/>
        <v>100.95907916721337</v>
      </c>
      <c r="J528" s="306">
        <f t="shared" ca="1" si="246"/>
        <v>698.24654548588239</v>
      </c>
      <c r="K528" s="307">
        <f t="shared" ca="1" si="247"/>
        <v>-1.6500135685884392</v>
      </c>
      <c r="L528" s="304">
        <f t="shared" ca="1" si="232"/>
        <v>698.24849504151814</v>
      </c>
      <c r="M528" s="306">
        <f t="shared" ca="1" si="248"/>
        <v>-1.493851624882836</v>
      </c>
      <c r="N528" s="304">
        <f t="shared" ca="1" si="249"/>
        <v>-85.591393324546729</v>
      </c>
      <c r="P528" s="310">
        <f t="shared" ca="1" si="250"/>
        <v>23</v>
      </c>
      <c r="Q528" s="304">
        <f t="shared" ca="1" si="251"/>
        <v>0</v>
      </c>
      <c r="R528" s="306">
        <f t="shared" ca="1" si="252"/>
        <v>0</v>
      </c>
      <c r="S528" s="307">
        <f t="shared" ca="1" si="253"/>
        <v>2.8949999999999996</v>
      </c>
      <c r="T528" s="304">
        <f t="shared" ca="1" si="233"/>
        <v>28.399949999999997</v>
      </c>
      <c r="U528" s="311">
        <f t="shared" ca="1" si="234"/>
        <v>0</v>
      </c>
      <c r="V528" s="306">
        <f t="shared" ca="1" si="235"/>
        <v>1.2252021433391149</v>
      </c>
      <c r="W528" s="304">
        <f t="shared" ca="1" si="236"/>
        <v>25.572393515746683</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0.9477026960368935</v>
      </c>
      <c r="AH528" s="304">
        <f t="shared" ca="1" si="260"/>
        <v>-8.8332710759800488</v>
      </c>
    </row>
    <row r="529" spans="1:34" x14ac:dyDescent="0.2">
      <c r="A529" s="347">
        <f t="shared" ca="1" si="238"/>
        <v>1E-4</v>
      </c>
      <c r="B529" s="304">
        <f t="shared" ca="1" si="239"/>
        <v>32.014700000000651</v>
      </c>
      <c r="D529" s="306">
        <f t="shared" ca="1" si="240"/>
        <v>-0.67900490032365723</v>
      </c>
      <c r="E529" s="307">
        <f t="shared" ca="1" si="241"/>
        <v>-1.0028392596185292</v>
      </c>
      <c r="F529" s="304">
        <f t="shared" ca="1" si="242"/>
        <v>1.211088037797327</v>
      </c>
      <c r="G529" s="306">
        <f t="shared" ca="1" si="243"/>
        <v>7.7605353000589554</v>
      </c>
      <c r="H529" s="307">
        <f t="shared" ca="1" si="244"/>
        <v>-100.66046340792471</v>
      </c>
      <c r="I529" s="304">
        <f t="shared" ca="1" si="245"/>
        <v>100.95917393501993</v>
      </c>
      <c r="J529" s="306">
        <f t="shared" ca="1" si="246"/>
        <v>698.24654548588239</v>
      </c>
      <c r="K529" s="307">
        <f t="shared" ca="1" si="247"/>
        <v>-1.6600796099150354</v>
      </c>
      <c r="L529" s="304">
        <f t="shared" ca="1" si="232"/>
        <v>698.24851890088507</v>
      </c>
      <c r="M529" s="306">
        <f t="shared" ca="1" si="248"/>
        <v>-1.4938523718015086</v>
      </c>
      <c r="N529" s="304">
        <f t="shared" ca="1" si="249"/>
        <v>-85.591436119834313</v>
      </c>
      <c r="P529" s="310">
        <f t="shared" ca="1" si="250"/>
        <v>23</v>
      </c>
      <c r="Q529" s="304">
        <f t="shared" ca="1" si="251"/>
        <v>0</v>
      </c>
      <c r="R529" s="306">
        <f t="shared" ca="1" si="252"/>
        <v>0</v>
      </c>
      <c r="S529" s="307">
        <f t="shared" ca="1" si="253"/>
        <v>2.8949999999999996</v>
      </c>
      <c r="T529" s="304">
        <f t="shared" ca="1" si="233"/>
        <v>28.399949999999997</v>
      </c>
      <c r="U529" s="311">
        <f t="shared" ca="1" si="234"/>
        <v>0</v>
      </c>
      <c r="V529" s="306">
        <f t="shared" ca="1" si="235"/>
        <v>1.2252033766332848</v>
      </c>
      <c r="W529" s="304">
        <f t="shared" ca="1" si="236"/>
        <v>25.572467265462375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0.94767778405643455</v>
      </c>
      <c r="AH529" s="304">
        <f t="shared" ca="1" si="260"/>
        <v>-8.8332965512078356</v>
      </c>
    </row>
    <row r="530" spans="1:34" x14ac:dyDescent="0.2">
      <c r="A530" s="347">
        <f t="shared" ca="1" si="238"/>
        <v>1E-4</v>
      </c>
      <c r="B530" s="304">
        <f t="shared" ca="1" si="239"/>
        <v>32.014800000000655</v>
      </c>
      <c r="D530" s="306">
        <f t="shared" ca="1" si="240"/>
        <v>-0.67900028029348203</v>
      </c>
      <c r="E530" s="307">
        <f t="shared" ca="1" si="241"/>
        <v>-1.0028133529740551</v>
      </c>
      <c r="F530" s="304">
        <f t="shared" ca="1" si="242"/>
        <v>1.2110639956425482</v>
      </c>
      <c r="G530" s="306">
        <f t="shared" ca="1" si="243"/>
        <v>7.7604674000309259</v>
      </c>
      <c r="H530" s="307">
        <f t="shared" ca="1" si="244"/>
        <v>-100.66056368926</v>
      </c>
      <c r="I530" s="304">
        <f t="shared" ca="1" si="245"/>
        <v>100.95926870033534</v>
      </c>
      <c r="J530" s="306">
        <f t="shared" ca="1" si="246"/>
        <v>698.24654548588239</v>
      </c>
      <c r="K530" s="307">
        <f t="shared" ca="1" si="247"/>
        <v>-1.6701456612698946</v>
      </c>
      <c r="L530" s="304">
        <f t="shared" ca="1" si="232"/>
        <v>698.2485429053886</v>
      </c>
      <c r="M530" s="306">
        <f t="shared" ca="1" si="248"/>
        <v>-1.4938531187122439</v>
      </c>
      <c r="N530" s="304">
        <f t="shared" ca="1" si="249"/>
        <v>-85.591478914667121</v>
      </c>
      <c r="P530" s="310">
        <f t="shared" ca="1" si="250"/>
        <v>23</v>
      </c>
      <c r="Q530" s="304">
        <f t="shared" ca="1" si="251"/>
        <v>0</v>
      </c>
      <c r="R530" s="306">
        <f t="shared" ca="1" si="252"/>
        <v>0</v>
      </c>
      <c r="S530" s="307">
        <f t="shared" ca="1" si="253"/>
        <v>2.8949999999999996</v>
      </c>
      <c r="T530" s="304">
        <f t="shared" ca="1" si="233"/>
        <v>28.399949999999997</v>
      </c>
      <c r="U530" s="311">
        <f t="shared" ca="1" si="234"/>
        <v>0</v>
      </c>
      <c r="V530" s="306">
        <f t="shared" ca="1" si="235"/>
        <v>1.2252046099299247</v>
      </c>
      <c r="W530" s="304">
        <f t="shared" ca="1" si="236"/>
        <v>25.572541014109344</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0.94765287243370544</v>
      </c>
      <c r="AH530" s="304">
        <f t="shared" ca="1" si="260"/>
        <v>-8.8333220260664529</v>
      </c>
    </row>
    <row r="531" spans="1:34" x14ac:dyDescent="0.2">
      <c r="A531" s="347">
        <f t="shared" ca="1" si="238"/>
        <v>1E-4</v>
      </c>
      <c r="B531" s="304">
        <f t="shared" ca="1" si="239"/>
        <v>32.014900000000658</v>
      </c>
      <c r="D531" s="306">
        <f t="shared" ca="1" si="240"/>
        <v>-0.67899566026651526</v>
      </c>
      <c r="E531" s="307">
        <f t="shared" ca="1" si="241"/>
        <v>-1.00278744670503</v>
      </c>
      <c r="F531" s="304">
        <f t="shared" ca="1" si="242"/>
        <v>1.2110399538949796</v>
      </c>
      <c r="G531" s="306">
        <f t="shared" ca="1" si="243"/>
        <v>7.7603995004648993</v>
      </c>
      <c r="H531" s="307">
        <f t="shared" ca="1" si="244"/>
        <v>-100.66066396800467</v>
      </c>
      <c r="I531" s="304">
        <f t="shared" ca="1" si="245"/>
        <v>100.95936346315962</v>
      </c>
      <c r="J531" s="306">
        <f t="shared" ca="1" si="246"/>
        <v>698.24654548588239</v>
      </c>
      <c r="K531" s="307">
        <f t="shared" ca="1" si="247"/>
        <v>-1.6802117226527578</v>
      </c>
      <c r="L531" s="304">
        <f t="shared" ca="1" si="232"/>
        <v>698.24856705502907</v>
      </c>
      <c r="M531" s="306">
        <f t="shared" ca="1" si="248"/>
        <v>-1.493853865615042</v>
      </c>
      <c r="N531" s="304">
        <f t="shared" ca="1" si="249"/>
        <v>-85.591521709045153</v>
      </c>
      <c r="P531" s="310">
        <f t="shared" ca="1" si="250"/>
        <v>23</v>
      </c>
      <c r="Q531" s="304">
        <f t="shared" ca="1" si="251"/>
        <v>0</v>
      </c>
      <c r="R531" s="306">
        <f t="shared" ca="1" si="252"/>
        <v>0</v>
      </c>
      <c r="S531" s="307">
        <f t="shared" ca="1" si="253"/>
        <v>2.8949999999999996</v>
      </c>
      <c r="T531" s="304">
        <f t="shared" ca="1" si="233"/>
        <v>28.399949999999997</v>
      </c>
      <c r="U531" s="311">
        <f t="shared" ca="1" si="234"/>
        <v>0</v>
      </c>
      <c r="V531" s="306">
        <f t="shared" ca="1" si="235"/>
        <v>1.2252058432290356</v>
      </c>
      <c r="W531" s="304">
        <f t="shared" ca="1" si="236"/>
        <v>25.57261476168761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0.94762796116869552</v>
      </c>
      <c r="AH531" s="304">
        <f t="shared" ca="1" si="260"/>
        <v>-8.8333475005559059</v>
      </c>
    </row>
    <row r="532" spans="1:34" x14ac:dyDescent="0.2">
      <c r="A532" s="347">
        <f t="shared" ca="1" si="238"/>
        <v>1E-4</v>
      </c>
      <c r="B532" s="304">
        <f t="shared" ca="1" si="239"/>
        <v>32.015000000000661</v>
      </c>
      <c r="D532" s="306">
        <f t="shared" ca="1" si="240"/>
        <v>-0.67899104024275725</v>
      </c>
      <c r="E532" s="307">
        <f t="shared" ca="1" si="241"/>
        <v>-1.002761540811445</v>
      </c>
      <c r="F532" s="304">
        <f t="shared" ca="1" si="242"/>
        <v>1.2110159125546143</v>
      </c>
      <c r="G532" s="306">
        <f t="shared" ca="1" si="243"/>
        <v>7.7603316013608747</v>
      </c>
      <c r="H532" s="307">
        <f t="shared" ca="1" si="244"/>
        <v>-100.66076424415876</v>
      </c>
      <c r="I532" s="304">
        <f t="shared" ca="1" si="245"/>
        <v>100.95945822349282</v>
      </c>
      <c r="J532" s="306">
        <f t="shared" ca="1" si="246"/>
        <v>698.24654548588239</v>
      </c>
      <c r="K532" s="307">
        <f t="shared" ca="1" si="247"/>
        <v>-1.690277794063366</v>
      </c>
      <c r="L532" s="304">
        <f t="shared" ca="1" si="232"/>
        <v>698.24859134980682</v>
      </c>
      <c r="M532" s="306">
        <f t="shared" ca="1" si="248"/>
        <v>-1.493854612509903</v>
      </c>
      <c r="N532" s="304">
        <f t="shared" ca="1" si="249"/>
        <v>-85.591564502968438</v>
      </c>
      <c r="P532" s="310">
        <f t="shared" ca="1" si="250"/>
        <v>23</v>
      </c>
      <c r="Q532" s="304">
        <f t="shared" ca="1" si="251"/>
        <v>0</v>
      </c>
      <c r="R532" s="306">
        <f t="shared" ca="1" si="252"/>
        <v>0</v>
      </c>
      <c r="S532" s="307">
        <f t="shared" ca="1" si="253"/>
        <v>2.8949999999999996</v>
      </c>
      <c r="T532" s="304">
        <f t="shared" ca="1" si="233"/>
        <v>28.399949999999997</v>
      </c>
      <c r="U532" s="311">
        <f t="shared" ca="1" si="234"/>
        <v>0</v>
      </c>
      <c r="V532" s="306">
        <f t="shared" ca="1" si="235"/>
        <v>1.2252070765306158</v>
      </c>
      <c r="W532" s="304">
        <f t="shared" ca="1" si="236"/>
        <v>25.57268850819716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0.94760305026139946</v>
      </c>
      <c r="AH532" s="304">
        <f t="shared" ca="1" si="260"/>
        <v>-8.8333729746762053</v>
      </c>
    </row>
    <row r="533" spans="1:34" x14ac:dyDescent="0.2">
      <c r="A533" s="347">
        <f t="shared" ca="1" si="238"/>
        <v>1E-4</v>
      </c>
      <c r="B533" s="304">
        <f t="shared" ca="1" si="239"/>
        <v>32.015100000000665</v>
      </c>
      <c r="D533" s="306">
        <f t="shared" ca="1" si="240"/>
        <v>-0.67898642022220701</v>
      </c>
      <c r="E533" s="307">
        <f t="shared" ca="1" si="241"/>
        <v>-1.0027356352933019</v>
      </c>
      <c r="F533" s="304">
        <f t="shared" ca="1" si="242"/>
        <v>1.2109918716214527</v>
      </c>
      <c r="G533" s="306">
        <f t="shared" ca="1" si="243"/>
        <v>7.7602637027188521</v>
      </c>
      <c r="H533" s="307">
        <f t="shared" ca="1" si="244"/>
        <v>-100.66086451772229</v>
      </c>
      <c r="I533" s="304">
        <f t="shared" ca="1" si="245"/>
        <v>100.95955298133494</v>
      </c>
      <c r="J533" s="306">
        <f t="shared" ca="1" si="246"/>
        <v>698.24654548588239</v>
      </c>
      <c r="K533" s="307">
        <f t="shared" ca="1" si="247"/>
        <v>-1.7003438755014599</v>
      </c>
      <c r="L533" s="304">
        <f t="shared" ca="1" si="232"/>
        <v>698.24861578972241</v>
      </c>
      <c r="M533" s="306">
        <f t="shared" ca="1" si="248"/>
        <v>-1.4938553593968271</v>
      </c>
      <c r="N533" s="304">
        <f t="shared" ca="1" si="249"/>
        <v>-85.591607296436962</v>
      </c>
      <c r="P533" s="310">
        <f t="shared" ca="1" si="250"/>
        <v>23</v>
      </c>
      <c r="Q533" s="304">
        <f t="shared" ca="1" si="251"/>
        <v>0</v>
      </c>
      <c r="R533" s="306">
        <f t="shared" ca="1" si="252"/>
        <v>0</v>
      </c>
      <c r="S533" s="307">
        <f t="shared" ca="1" si="253"/>
        <v>2.8949999999999996</v>
      </c>
      <c r="T533" s="304">
        <f t="shared" ca="1" si="233"/>
        <v>28.399949999999997</v>
      </c>
      <c r="U533" s="311">
        <f t="shared" ca="1" si="234"/>
        <v>0</v>
      </c>
      <c r="V533" s="306">
        <f t="shared" ca="1" si="235"/>
        <v>1.2252083098346667</v>
      </c>
      <c r="W533" s="304">
        <f t="shared" ca="1" si="236"/>
        <v>25.572762253638007</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0.94757813971182081</v>
      </c>
      <c r="AH533" s="304">
        <f t="shared" ca="1" si="260"/>
        <v>-8.8333984484273458</v>
      </c>
    </row>
    <row r="534" spans="1:34" x14ac:dyDescent="0.2">
      <c r="A534" s="347">
        <f t="shared" ca="1" si="238"/>
        <v>1E-4</v>
      </c>
      <c r="B534" s="304">
        <f t="shared" ca="1" si="239"/>
        <v>32.015200000000668</v>
      </c>
      <c r="D534" s="306">
        <f t="shared" ca="1" si="240"/>
        <v>-0.67898180020486643</v>
      </c>
      <c r="E534" s="307">
        <f t="shared" ca="1" si="241"/>
        <v>-1.0027097301506025</v>
      </c>
      <c r="F534" s="304">
        <f t="shared" ca="1" si="242"/>
        <v>1.2109678310954983</v>
      </c>
      <c r="G534" s="306">
        <f t="shared" ca="1" si="243"/>
        <v>7.7601958045388315</v>
      </c>
      <c r="H534" s="307">
        <f t="shared" ca="1" si="244"/>
        <v>-100.66096478869531</v>
      </c>
      <c r="I534" s="304">
        <f t="shared" ca="1" si="245"/>
        <v>100.95964773668607</v>
      </c>
      <c r="J534" s="306">
        <f t="shared" ca="1" si="246"/>
        <v>698.24654548588239</v>
      </c>
      <c r="K534" s="307">
        <f t="shared" ca="1" si="247"/>
        <v>-1.7104099669667807</v>
      </c>
      <c r="L534" s="304">
        <f t="shared" ca="1" si="232"/>
        <v>698.24864037477619</v>
      </c>
      <c r="M534" s="306">
        <f t="shared" ca="1" si="248"/>
        <v>-1.4938561062758144</v>
      </c>
      <c r="N534" s="304">
        <f t="shared" ca="1" si="249"/>
        <v>-85.591650089450738</v>
      </c>
      <c r="P534" s="310">
        <f t="shared" ca="1" si="250"/>
        <v>23</v>
      </c>
      <c r="Q534" s="304">
        <f t="shared" ca="1" si="251"/>
        <v>0</v>
      </c>
      <c r="R534" s="306">
        <f t="shared" ca="1" si="252"/>
        <v>0</v>
      </c>
      <c r="S534" s="307">
        <f t="shared" ca="1" si="253"/>
        <v>2.8949999999999996</v>
      </c>
      <c r="T534" s="304">
        <f t="shared" ca="1" si="233"/>
        <v>28.399949999999997</v>
      </c>
      <c r="U534" s="311">
        <f t="shared" ca="1" si="234"/>
        <v>0</v>
      </c>
      <c r="V534" s="306">
        <f t="shared" ca="1" si="235"/>
        <v>1.2252095431411874</v>
      </c>
      <c r="W534" s="304">
        <f t="shared" ca="1" si="236"/>
        <v>25.572835998010177</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0.94755322951995602</v>
      </c>
      <c r="AH534" s="304">
        <f t="shared" ca="1" si="260"/>
        <v>-8.8334239218093309</v>
      </c>
    </row>
    <row r="535" spans="1:34" x14ac:dyDescent="0.2">
      <c r="A535" s="347">
        <f t="shared" ca="1" si="238"/>
        <v>1E-4</v>
      </c>
      <c r="B535" s="304">
        <f t="shared" ca="1" si="239"/>
        <v>32.015300000000671</v>
      </c>
      <c r="D535" s="306">
        <f t="shared" ca="1" si="240"/>
        <v>-0.6789771801907355</v>
      </c>
      <c r="E535" s="307">
        <f t="shared" ca="1" si="241"/>
        <v>-1.0026838253833326</v>
      </c>
      <c r="F535" s="304">
        <f t="shared" ca="1" si="242"/>
        <v>1.2109437909767389</v>
      </c>
      <c r="G535" s="306">
        <f t="shared" ca="1" si="243"/>
        <v>7.760127906820812</v>
      </c>
      <c r="H535" s="307">
        <f t="shared" ca="1" si="244"/>
        <v>-100.66106505707785</v>
      </c>
      <c r="I535" s="304">
        <f t="shared" ca="1" si="245"/>
        <v>100.95974248954619</v>
      </c>
      <c r="J535" s="306">
        <f t="shared" ca="1" si="246"/>
        <v>698.24654548588239</v>
      </c>
      <c r="K535" s="307">
        <f t="shared" ca="1" si="247"/>
        <v>-1.7204760684590694</v>
      </c>
      <c r="L535" s="304">
        <f t="shared" ca="1" si="232"/>
        <v>698.2486651049685</v>
      </c>
      <c r="M535" s="306">
        <f t="shared" ca="1" si="248"/>
        <v>-1.493856853146865</v>
      </c>
      <c r="N535" s="304">
        <f t="shared" ca="1" si="249"/>
        <v>-85.591692882009781</v>
      </c>
      <c r="P535" s="310">
        <f t="shared" ca="1" si="250"/>
        <v>23</v>
      </c>
      <c r="Q535" s="304">
        <f t="shared" ca="1" si="251"/>
        <v>0</v>
      </c>
      <c r="R535" s="306">
        <f t="shared" ca="1" si="252"/>
        <v>0</v>
      </c>
      <c r="S535" s="307">
        <f t="shared" ca="1" si="253"/>
        <v>2.8949999999999996</v>
      </c>
      <c r="T535" s="304">
        <f t="shared" ca="1" si="233"/>
        <v>28.399949999999997</v>
      </c>
      <c r="U535" s="311">
        <f t="shared" ca="1" si="234"/>
        <v>0</v>
      </c>
      <c r="V535" s="306">
        <f t="shared" ca="1" si="235"/>
        <v>1.2252107764501783</v>
      </c>
      <c r="W535" s="304">
        <f t="shared" ca="1" si="236"/>
        <v>25.572909741313673</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0.94752831968579621</v>
      </c>
      <c r="AH535" s="304">
        <f t="shared" ca="1" si="260"/>
        <v>-8.8334493948221695</v>
      </c>
    </row>
    <row r="536" spans="1:34" x14ac:dyDescent="0.2">
      <c r="A536" s="347">
        <f t="shared" ca="1" si="238"/>
        <v>1E-4</v>
      </c>
      <c r="B536" s="304">
        <f t="shared" ca="1" si="239"/>
        <v>32.015400000000675</v>
      </c>
      <c r="D536" s="306">
        <f t="shared" ca="1" si="240"/>
        <v>-0.67897256017981578</v>
      </c>
      <c r="E536" s="307">
        <f t="shared" ca="1" si="241"/>
        <v>-1.0026579209914921</v>
      </c>
      <c r="F536" s="304">
        <f t="shared" ca="1" si="242"/>
        <v>1.2109197512651755</v>
      </c>
      <c r="G536" s="306">
        <f t="shared" ca="1" si="243"/>
        <v>7.7600600095647936</v>
      </c>
      <c r="H536" s="307">
        <f t="shared" ca="1" si="244"/>
        <v>-100.66116532286995</v>
      </c>
      <c r="I536" s="304">
        <f t="shared" ca="1" si="245"/>
        <v>100.95983723991537</v>
      </c>
      <c r="J536" s="306">
        <f t="shared" ca="1" si="246"/>
        <v>698.24654548588239</v>
      </c>
      <c r="K536" s="307">
        <f t="shared" ca="1" si="247"/>
        <v>-1.7305421799780669</v>
      </c>
      <c r="L536" s="304">
        <f t="shared" ca="1" si="232"/>
        <v>698.24868998030001</v>
      </c>
      <c r="M536" s="306">
        <f t="shared" ca="1" si="248"/>
        <v>-1.493857600009979</v>
      </c>
      <c r="N536" s="304">
        <f t="shared" ca="1" si="249"/>
        <v>-85.591735674114076</v>
      </c>
      <c r="P536" s="310">
        <f t="shared" ca="1" si="250"/>
        <v>23</v>
      </c>
      <c r="Q536" s="304">
        <f t="shared" ca="1" si="251"/>
        <v>0</v>
      </c>
      <c r="R536" s="306">
        <f t="shared" ca="1" si="252"/>
        <v>0</v>
      </c>
      <c r="S536" s="307">
        <f t="shared" ca="1" si="253"/>
        <v>2.8949999999999996</v>
      </c>
      <c r="T536" s="304">
        <f t="shared" ca="1" si="233"/>
        <v>28.399949999999997</v>
      </c>
      <c r="U536" s="311">
        <f t="shared" ca="1" si="234"/>
        <v>0</v>
      </c>
      <c r="V536" s="306">
        <f t="shared" ca="1" si="235"/>
        <v>1.2252120097616392</v>
      </c>
      <c r="W536" s="304">
        <f t="shared" ca="1" si="236"/>
        <v>25.572983483548501</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0.94750341020934137</v>
      </c>
      <c r="AH536" s="304">
        <f t="shared" ca="1" si="260"/>
        <v>-8.8334748674658634</v>
      </c>
    </row>
    <row r="537" spans="1:34" x14ac:dyDescent="0.2">
      <c r="A537" s="347">
        <f t="shared" ca="1" si="238"/>
        <v>1E-4</v>
      </c>
      <c r="B537" s="304">
        <f t="shared" ca="1" si="239"/>
        <v>32.015500000000678</v>
      </c>
      <c r="D537" s="306">
        <f t="shared" ca="1" si="240"/>
        <v>-0.67896794017210726</v>
      </c>
      <c r="E537" s="307">
        <f t="shared" ca="1" si="241"/>
        <v>-1.0026320169750775</v>
      </c>
      <c r="F537" s="304">
        <f t="shared" ca="1" si="242"/>
        <v>1.2108957119608057</v>
      </c>
      <c r="G537" s="306">
        <f t="shared" ca="1" si="243"/>
        <v>7.7599921127707763</v>
      </c>
      <c r="H537" s="307">
        <f t="shared" ca="1" si="244"/>
        <v>-100.66126558607165</v>
      </c>
      <c r="I537" s="304">
        <f t="shared" ca="1" si="245"/>
        <v>100.95993198779364</v>
      </c>
      <c r="J537" s="306">
        <f t="shared" ca="1" si="246"/>
        <v>698.24654548588239</v>
      </c>
      <c r="K537" s="307">
        <f t="shared" ca="1" si="247"/>
        <v>-1.7406083015235141</v>
      </c>
      <c r="L537" s="304">
        <f t="shared" ca="1" si="232"/>
        <v>698.24871500077086</v>
      </c>
      <c r="M537" s="306">
        <f t="shared" ca="1" si="248"/>
        <v>-1.4938583468651563</v>
      </c>
      <c r="N537" s="304">
        <f t="shared" ca="1" si="249"/>
        <v>-85.591778465763653</v>
      </c>
      <c r="P537" s="310">
        <f t="shared" ca="1" si="250"/>
        <v>23</v>
      </c>
      <c r="Q537" s="304">
        <f t="shared" ca="1" si="251"/>
        <v>0</v>
      </c>
      <c r="R537" s="306">
        <f t="shared" ca="1" si="252"/>
        <v>0</v>
      </c>
      <c r="S537" s="307">
        <f t="shared" ca="1" si="253"/>
        <v>2.8949999999999996</v>
      </c>
      <c r="T537" s="304">
        <f t="shared" ca="1" si="233"/>
        <v>28.399949999999997</v>
      </c>
      <c r="U537" s="311">
        <f t="shared" ca="1" si="234"/>
        <v>0</v>
      </c>
      <c r="V537" s="306">
        <f t="shared" ca="1" si="235"/>
        <v>1.22521324307557</v>
      </c>
      <c r="W537" s="304">
        <f t="shared" ca="1" si="236"/>
        <v>25.573057224714677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0.94747850109058795</v>
      </c>
      <c r="AH537" s="304">
        <f t="shared" ca="1" si="260"/>
        <v>-8.8335003397404162</v>
      </c>
    </row>
    <row r="538" spans="1:34" x14ac:dyDescent="0.2">
      <c r="A538" s="347">
        <f t="shared" ca="1" si="238"/>
        <v>1E-4</v>
      </c>
      <c r="B538" s="304">
        <f t="shared" ca="1" si="239"/>
        <v>32.015600000000681</v>
      </c>
      <c r="D538" s="306">
        <f t="shared" ca="1" si="240"/>
        <v>-0.6789633201676134</v>
      </c>
      <c r="E538" s="307">
        <f t="shared" ca="1" si="241"/>
        <v>-1.0026061133340871</v>
      </c>
      <c r="F538" s="304">
        <f t="shared" ca="1" si="242"/>
        <v>1.2108716730636295</v>
      </c>
      <c r="G538" s="306">
        <f t="shared" ca="1" si="243"/>
        <v>7.7599242164387592</v>
      </c>
      <c r="H538" s="307">
        <f t="shared" ca="1" si="244"/>
        <v>-100.66136584668298</v>
      </c>
      <c r="I538" s="304">
        <f t="shared" ca="1" si="245"/>
        <v>100.96002673318104</v>
      </c>
      <c r="J538" s="306">
        <f t="shared" ca="1" si="246"/>
        <v>698.24654548588239</v>
      </c>
      <c r="K538" s="307">
        <f t="shared" ca="1" si="247"/>
        <v>-1.7506744330951518</v>
      </c>
      <c r="L538" s="304">
        <f t="shared" ca="1" si="232"/>
        <v>698.24874016638159</v>
      </c>
      <c r="M538" s="306">
        <f t="shared" ca="1" si="248"/>
        <v>-1.4938590937123974</v>
      </c>
      <c r="N538" s="304">
        <f t="shared" ca="1" si="249"/>
        <v>-85.591821256958511</v>
      </c>
      <c r="P538" s="310">
        <f t="shared" ca="1" si="250"/>
        <v>23</v>
      </c>
      <c r="Q538" s="304">
        <f t="shared" ca="1" si="251"/>
        <v>0</v>
      </c>
      <c r="R538" s="306">
        <f t="shared" ca="1" si="252"/>
        <v>0</v>
      </c>
      <c r="S538" s="307">
        <f t="shared" ca="1" si="253"/>
        <v>2.8949999999999996</v>
      </c>
      <c r="T538" s="304">
        <f t="shared" ca="1" si="233"/>
        <v>28.399949999999997</v>
      </c>
      <c r="U538" s="311">
        <f t="shared" ca="1" si="234"/>
        <v>0</v>
      </c>
      <c r="V538" s="306">
        <f t="shared" ca="1" si="235"/>
        <v>1.2252144763919712</v>
      </c>
      <c r="W538" s="304">
        <f t="shared" ca="1" si="236"/>
        <v>25.573130964812222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0.94745359232953064</v>
      </c>
      <c r="AH538" s="304">
        <f t="shared" ca="1" si="260"/>
        <v>-8.8335258116458313</v>
      </c>
    </row>
    <row r="539" spans="1:34" x14ac:dyDescent="0.2">
      <c r="A539" s="347">
        <f t="shared" ca="1" si="238"/>
        <v>1E-4</v>
      </c>
      <c r="B539" s="304">
        <f t="shared" ca="1" si="239"/>
        <v>32.015700000000685</v>
      </c>
      <c r="D539" s="306">
        <f t="shared" ca="1" si="240"/>
        <v>-0.67895870016633053</v>
      </c>
      <c r="E539" s="307">
        <f t="shared" ca="1" si="241"/>
        <v>-1.0025802100685102</v>
      </c>
      <c r="F539" s="304">
        <f t="shared" ca="1" si="242"/>
        <v>1.2108476345736368</v>
      </c>
      <c r="G539" s="306">
        <f t="shared" ca="1" si="243"/>
        <v>7.7598563205687423</v>
      </c>
      <c r="H539" s="307">
        <f t="shared" ca="1" si="244"/>
        <v>-100.66146610470399</v>
      </c>
      <c r="I539" s="304">
        <f t="shared" ca="1" si="245"/>
        <v>100.96012147607759</v>
      </c>
      <c r="J539" s="306">
        <f t="shared" ca="1" si="246"/>
        <v>698.24654548588239</v>
      </c>
      <c r="K539" s="307">
        <f t="shared" ca="1" si="247"/>
        <v>-1.7607405746927212</v>
      </c>
      <c r="L539" s="304">
        <f t="shared" ca="1" si="232"/>
        <v>698.24876547713257</v>
      </c>
      <c r="M539" s="306">
        <f t="shared" ca="1" si="248"/>
        <v>-1.4938598405517023</v>
      </c>
      <c r="N539" s="304">
        <f t="shared" ca="1" si="249"/>
        <v>-85.59186404769865</v>
      </c>
      <c r="P539" s="310">
        <f t="shared" ca="1" si="250"/>
        <v>23</v>
      </c>
      <c r="Q539" s="304">
        <f t="shared" ca="1" si="251"/>
        <v>0</v>
      </c>
      <c r="R539" s="306">
        <f t="shared" ca="1" si="252"/>
        <v>0</v>
      </c>
      <c r="S539" s="307">
        <f t="shared" ca="1" si="253"/>
        <v>2.8949999999999996</v>
      </c>
      <c r="T539" s="304">
        <f t="shared" ca="1" si="233"/>
        <v>28.399949999999997</v>
      </c>
      <c r="U539" s="311">
        <f t="shared" ca="1" si="234"/>
        <v>0</v>
      </c>
      <c r="V539" s="306">
        <f t="shared" ca="1" si="235"/>
        <v>1.225215709710842</v>
      </c>
      <c r="W539" s="304">
        <f t="shared" ca="1" si="236"/>
        <v>25.573204703841125</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0.94742868392616586</v>
      </c>
      <c r="AH539" s="304">
        <f t="shared" ca="1" si="260"/>
        <v>-8.8335512831821159</v>
      </c>
    </row>
    <row r="540" spans="1:34" x14ac:dyDescent="0.2">
      <c r="A540" s="347">
        <f t="shared" ca="1" si="238"/>
        <v>1E-4</v>
      </c>
      <c r="B540" s="304">
        <f t="shared" ca="1" si="239"/>
        <v>32.015800000000688</v>
      </c>
      <c r="D540" s="306">
        <f t="shared" ca="1" si="240"/>
        <v>-0.67895408016826131</v>
      </c>
      <c r="E540" s="307">
        <f t="shared" ca="1" si="241"/>
        <v>-1.0025543071783538</v>
      </c>
      <c r="F540" s="304">
        <f t="shared" ca="1" si="242"/>
        <v>1.2108235964908345</v>
      </c>
      <c r="G540" s="306">
        <f t="shared" ca="1" si="243"/>
        <v>7.7597884251607256</v>
      </c>
      <c r="H540" s="307">
        <f t="shared" ca="1" si="244"/>
        <v>-100.66156636013471</v>
      </c>
      <c r="I540" s="304">
        <f t="shared" ca="1" si="245"/>
        <v>100.96021621648333</v>
      </c>
      <c r="J540" s="306">
        <f t="shared" ca="1" si="246"/>
        <v>698.24654548588239</v>
      </c>
      <c r="K540" s="307">
        <f t="shared" ca="1" si="247"/>
        <v>-1.770806726315963</v>
      </c>
      <c r="L540" s="304">
        <f t="shared" ca="1" si="232"/>
        <v>698.24879093302434</v>
      </c>
      <c r="M540" s="306">
        <f t="shared" ca="1" si="248"/>
        <v>-1.4938605873830708</v>
      </c>
      <c r="N540" s="304">
        <f t="shared" ca="1" si="249"/>
        <v>-85.59190683798407</v>
      </c>
      <c r="P540" s="310">
        <f t="shared" ca="1" si="250"/>
        <v>23</v>
      </c>
      <c r="Q540" s="304">
        <f t="shared" ca="1" si="251"/>
        <v>0</v>
      </c>
      <c r="R540" s="306">
        <f t="shared" ca="1" si="252"/>
        <v>0</v>
      </c>
      <c r="S540" s="307">
        <f t="shared" ca="1" si="253"/>
        <v>2.8949999999999996</v>
      </c>
      <c r="T540" s="304">
        <f t="shared" ca="1" si="233"/>
        <v>28.399949999999997</v>
      </c>
      <c r="U540" s="311">
        <f t="shared" ca="1" si="234"/>
        <v>0</v>
      </c>
      <c r="V540" s="306">
        <f t="shared" ca="1" si="235"/>
        <v>1.2252169430321826</v>
      </c>
      <c r="W540" s="304">
        <f t="shared" ca="1" si="236"/>
        <v>25.573278441801396</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0.94740377588049363</v>
      </c>
      <c r="AH540" s="304">
        <f t="shared" ca="1" si="260"/>
        <v>-8.8335767543492665</v>
      </c>
    </row>
    <row r="541" spans="1:34" x14ac:dyDescent="0.2">
      <c r="A541" s="347">
        <f t="shared" ca="1" si="238"/>
        <v>1E-4</v>
      </c>
      <c r="B541" s="304">
        <f t="shared" ca="1" si="239"/>
        <v>32.015900000000691</v>
      </c>
      <c r="D541" s="306">
        <f t="shared" ca="1" si="240"/>
        <v>-0.67894946017340829</v>
      </c>
      <c r="E541" s="307">
        <f t="shared" ca="1" si="241"/>
        <v>-1.0025284046636092</v>
      </c>
      <c r="F541" s="304">
        <f t="shared" ca="1" si="242"/>
        <v>1.2107995588152169</v>
      </c>
      <c r="G541" s="306">
        <f t="shared" ca="1" si="243"/>
        <v>7.7597205302147083</v>
      </c>
      <c r="H541" s="307">
        <f t="shared" ca="1" si="244"/>
        <v>-100.66166661297518</v>
      </c>
      <c r="I541" s="304">
        <f t="shared" ca="1" si="245"/>
        <v>100.9603109543983</v>
      </c>
      <c r="J541" s="306">
        <f t="shared" ca="1" si="246"/>
        <v>698.24654548588239</v>
      </c>
      <c r="K541" s="307">
        <f t="shared" ca="1" si="247"/>
        <v>-1.7808728879646185</v>
      </c>
      <c r="L541" s="304">
        <f t="shared" ca="1" si="232"/>
        <v>698.24881653405726</v>
      </c>
      <c r="M541" s="306">
        <f t="shared" ca="1" si="248"/>
        <v>-1.4938613342065032</v>
      </c>
      <c r="N541" s="304">
        <f t="shared" ca="1" si="249"/>
        <v>-85.591949627814799</v>
      </c>
      <c r="P541" s="310">
        <f t="shared" ca="1" si="250"/>
        <v>23</v>
      </c>
      <c r="Q541" s="304">
        <f t="shared" ca="1" si="251"/>
        <v>0</v>
      </c>
      <c r="R541" s="306">
        <f t="shared" ca="1" si="252"/>
        <v>0</v>
      </c>
      <c r="S541" s="307">
        <f t="shared" ca="1" si="253"/>
        <v>2.8949999999999996</v>
      </c>
      <c r="T541" s="304">
        <f t="shared" ca="1" si="233"/>
        <v>28.399949999999997</v>
      </c>
      <c r="U541" s="311">
        <f t="shared" ca="1" si="234"/>
        <v>0</v>
      </c>
      <c r="V541" s="306">
        <f t="shared" ca="1" si="235"/>
        <v>1.2252181763559935</v>
      </c>
      <c r="W541" s="304">
        <f t="shared" ca="1" si="236"/>
        <v>25.573352178693057</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0.94737886819251038</v>
      </c>
      <c r="AH541" s="304">
        <f t="shared" ca="1" si="260"/>
        <v>-8.8336022251472883</v>
      </c>
    </row>
    <row r="542" spans="1:34" x14ac:dyDescent="0.2">
      <c r="A542" s="347">
        <f t="shared" ca="1" si="238"/>
        <v>1E-4</v>
      </c>
      <c r="B542" s="304">
        <f t="shared" ca="1" si="239"/>
        <v>32.016000000000695</v>
      </c>
      <c r="D542" s="306">
        <f t="shared" ca="1" si="240"/>
        <v>-0.6789448401817707</v>
      </c>
      <c r="E542" s="307">
        <f t="shared" ca="1" si="241"/>
        <v>-1.0025025025242726</v>
      </c>
      <c r="F542" s="304">
        <f t="shared" ca="1" si="242"/>
        <v>1.210775521546781</v>
      </c>
      <c r="G542" s="306">
        <f t="shared" ca="1" si="243"/>
        <v>7.7596526357306903</v>
      </c>
      <c r="H542" s="307">
        <f t="shared" ca="1" si="244"/>
        <v>-100.66176686322544</v>
      </c>
      <c r="I542" s="304">
        <f t="shared" ca="1" si="245"/>
        <v>100.96040568982255</v>
      </c>
      <c r="J542" s="306">
        <f t="shared" ca="1" si="246"/>
        <v>698.24654548588239</v>
      </c>
      <c r="K542" s="307">
        <f t="shared" ca="1" si="247"/>
        <v>-1.7909390596384285</v>
      </c>
      <c r="L542" s="304">
        <f t="shared" ca="1" si="232"/>
        <v>698.24884228023154</v>
      </c>
      <c r="M542" s="306">
        <f t="shared" ca="1" si="248"/>
        <v>-1.4938620810219998</v>
      </c>
      <c r="N542" s="304">
        <f t="shared" ca="1" si="249"/>
        <v>-85.591992417190824</v>
      </c>
      <c r="P542" s="310">
        <f t="shared" ca="1" si="250"/>
        <v>23</v>
      </c>
      <c r="Q542" s="304">
        <f t="shared" ca="1" si="251"/>
        <v>0</v>
      </c>
      <c r="R542" s="306">
        <f t="shared" ca="1" si="252"/>
        <v>0</v>
      </c>
      <c r="S542" s="307">
        <f t="shared" ca="1" si="253"/>
        <v>2.8949999999999996</v>
      </c>
      <c r="T542" s="304">
        <f t="shared" ca="1" si="233"/>
        <v>28.399949999999997</v>
      </c>
      <c r="U542" s="311">
        <f t="shared" ca="1" si="234"/>
        <v>0</v>
      </c>
      <c r="V542" s="306">
        <f t="shared" ca="1" si="235"/>
        <v>1.2252194096822746</v>
      </c>
      <c r="W542" s="304">
        <f t="shared" ca="1" si="236"/>
        <v>25.573425914516147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0.94735396086221257</v>
      </c>
      <c r="AH542" s="304">
        <f t="shared" ca="1" si="260"/>
        <v>-8.8336276955761868</v>
      </c>
    </row>
    <row r="543" spans="1:34" x14ac:dyDescent="0.2">
      <c r="A543" s="347">
        <f t="shared" ca="1" si="238"/>
        <v>1E-4</v>
      </c>
      <c r="B543" s="304">
        <f t="shared" ca="1" si="239"/>
        <v>32.016100000000698</v>
      </c>
      <c r="D543" s="306">
        <f t="shared" ca="1" si="240"/>
        <v>-0.67894022019334954</v>
      </c>
      <c r="E543" s="307">
        <f t="shared" ca="1" si="241"/>
        <v>-1.0024766007603318</v>
      </c>
      <c r="F543" s="304">
        <f t="shared" ca="1" si="242"/>
        <v>1.210751484685517</v>
      </c>
      <c r="G543" s="306">
        <f t="shared" ca="1" si="243"/>
        <v>7.7595847417086707</v>
      </c>
      <c r="H543" s="307">
        <f t="shared" ca="1" si="244"/>
        <v>-100.66186711088551</v>
      </c>
      <c r="I543" s="304">
        <f t="shared" ca="1" si="245"/>
        <v>100.9605004227561</v>
      </c>
      <c r="J543" s="306">
        <f t="shared" ca="1" si="246"/>
        <v>698.24654548588239</v>
      </c>
      <c r="K543" s="307">
        <f t="shared" ca="1" si="247"/>
        <v>-1.801005241337134</v>
      </c>
      <c r="L543" s="304">
        <f t="shared" ca="1" si="232"/>
        <v>698.24886817154788</v>
      </c>
      <c r="M543" s="306">
        <f t="shared" ca="1" si="248"/>
        <v>-1.4938628278295607</v>
      </c>
      <c r="N543" s="304">
        <f t="shared" ca="1" si="249"/>
        <v>-85.592035206112172</v>
      </c>
      <c r="P543" s="310">
        <f t="shared" ca="1" si="250"/>
        <v>23</v>
      </c>
      <c r="Q543" s="304">
        <f t="shared" ca="1" si="251"/>
        <v>0</v>
      </c>
      <c r="R543" s="306">
        <f t="shared" ca="1" si="252"/>
        <v>0</v>
      </c>
      <c r="S543" s="307">
        <f t="shared" ca="1" si="253"/>
        <v>2.8949999999999996</v>
      </c>
      <c r="T543" s="304">
        <f t="shared" ca="1" si="233"/>
        <v>28.399949999999997</v>
      </c>
      <c r="U543" s="311">
        <f t="shared" ca="1" si="234"/>
        <v>0</v>
      </c>
      <c r="V543" s="306">
        <f t="shared" ca="1" si="235"/>
        <v>1.2252206430110248</v>
      </c>
      <c r="W543" s="304">
        <f t="shared" ca="1" si="236"/>
        <v>25.573499649270623</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0.94732905388958422</v>
      </c>
      <c r="AH543" s="304">
        <f t="shared" ca="1" si="260"/>
        <v>-8.833653165635976</v>
      </c>
    </row>
    <row r="544" spans="1:34" x14ac:dyDescent="0.2">
      <c r="A544" s="347">
        <f t="shared" ca="1" si="238"/>
        <v>1E-4</v>
      </c>
      <c r="B544" s="304">
        <f t="shared" ca="1" si="239"/>
        <v>32.016200000000701</v>
      </c>
      <c r="D544" s="306">
        <f t="shared" ca="1" si="240"/>
        <v>-0.67893560020814303</v>
      </c>
      <c r="E544" s="307">
        <f t="shared" ca="1" si="241"/>
        <v>-1.0024506993717974</v>
      </c>
      <c r="F544" s="304">
        <f t="shared" ca="1" si="242"/>
        <v>1.210727448231433</v>
      </c>
      <c r="G544" s="306">
        <f t="shared" ca="1" si="243"/>
        <v>7.7595168481486496</v>
      </c>
      <c r="H544" s="307">
        <f t="shared" ca="1" si="244"/>
        <v>-100.66196735595544</v>
      </c>
      <c r="I544" s="304">
        <f t="shared" ca="1" si="245"/>
        <v>100.96059515319895</v>
      </c>
      <c r="J544" s="306">
        <f t="shared" ca="1" si="246"/>
        <v>698.24654548588239</v>
      </c>
      <c r="K544" s="307">
        <f t="shared" ca="1" si="247"/>
        <v>-1.811071433060476</v>
      </c>
      <c r="L544" s="304">
        <f t="shared" ca="1" si="232"/>
        <v>698.24889420800662</v>
      </c>
      <c r="M544" s="306">
        <f t="shared" ca="1" si="248"/>
        <v>-1.4938635746291855</v>
      </c>
      <c r="N544" s="304">
        <f t="shared" ca="1" si="249"/>
        <v>-85.592077994578815</v>
      </c>
      <c r="P544" s="310">
        <f t="shared" ca="1" si="250"/>
        <v>23</v>
      </c>
      <c r="Q544" s="304">
        <f t="shared" ca="1" si="251"/>
        <v>0</v>
      </c>
      <c r="R544" s="306">
        <f t="shared" ca="1" si="252"/>
        <v>0</v>
      </c>
      <c r="S544" s="307">
        <f t="shared" ca="1" si="253"/>
        <v>2.8949999999999996</v>
      </c>
      <c r="T544" s="304">
        <f t="shared" ca="1" si="233"/>
        <v>28.399949999999997</v>
      </c>
      <c r="U544" s="311">
        <f t="shared" ca="1" si="234"/>
        <v>0</v>
      </c>
      <c r="V544" s="306">
        <f t="shared" ca="1" si="235"/>
        <v>1.2252218763422453</v>
      </c>
      <c r="W544" s="304">
        <f t="shared" ca="1" si="236"/>
        <v>25.573573382956507</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0.94730414727464129</v>
      </c>
      <c r="AH544" s="304">
        <f t="shared" ca="1" si="260"/>
        <v>-8.8336786353266419</v>
      </c>
    </row>
    <row r="545" spans="1:34" x14ac:dyDescent="0.2">
      <c r="A545" s="347">
        <f t="shared" ca="1" si="238"/>
        <v>1E-4</v>
      </c>
      <c r="B545" s="304">
        <f t="shared" ca="1" si="239"/>
        <v>32.016300000000705</v>
      </c>
      <c r="D545" s="306">
        <f t="shared" ca="1" si="240"/>
        <v>-0.67893098022615694</v>
      </c>
      <c r="E545" s="307">
        <f t="shared" ca="1" si="241"/>
        <v>-1.002424798358664</v>
      </c>
      <c r="F545" s="304">
        <f t="shared" ca="1" si="242"/>
        <v>1.2107034121845277</v>
      </c>
      <c r="G545" s="306">
        <f t="shared" ca="1" si="243"/>
        <v>7.7594489550506269</v>
      </c>
      <c r="H545" s="307">
        <f t="shared" ca="1" si="244"/>
        <v>-100.66206759843527</v>
      </c>
      <c r="I545" s="304">
        <f t="shared" ca="1" si="245"/>
        <v>100.96068988115121</v>
      </c>
      <c r="J545" s="306">
        <f t="shared" ca="1" si="246"/>
        <v>698.24654548588239</v>
      </c>
      <c r="K545" s="307">
        <f t="shared" ca="1" si="247"/>
        <v>-1.8211376348081956</v>
      </c>
      <c r="L545" s="304">
        <f t="shared" ca="1" si="232"/>
        <v>698.24892038960809</v>
      </c>
      <c r="M545" s="306">
        <f t="shared" ca="1" si="248"/>
        <v>-1.4938643214208749</v>
      </c>
      <c r="N545" s="304">
        <f t="shared" ca="1" si="249"/>
        <v>-85.592120782590783</v>
      </c>
      <c r="P545" s="310">
        <f t="shared" ca="1" si="250"/>
        <v>23</v>
      </c>
      <c r="Q545" s="304">
        <f t="shared" ca="1" si="251"/>
        <v>0</v>
      </c>
      <c r="R545" s="306">
        <f t="shared" ca="1" si="252"/>
        <v>0</v>
      </c>
      <c r="S545" s="307">
        <f t="shared" ca="1" si="253"/>
        <v>2.8949999999999996</v>
      </c>
      <c r="T545" s="304">
        <f t="shared" ca="1" si="233"/>
        <v>28.399949999999997</v>
      </c>
      <c r="U545" s="311">
        <f t="shared" ca="1" si="234"/>
        <v>0</v>
      </c>
      <c r="V545" s="306">
        <f t="shared" ca="1" si="235"/>
        <v>1.2252231096759354</v>
      </c>
      <c r="W545" s="304">
        <f t="shared" ca="1" si="236"/>
        <v>25.573647115573838</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0.94727924101737848</v>
      </c>
      <c r="AH545" s="304">
        <f t="shared" ca="1" si="260"/>
        <v>-8.8337041046481897</v>
      </c>
    </row>
    <row r="546" spans="1:34" x14ac:dyDescent="0.2">
      <c r="A546" s="347">
        <f t="shared" ca="1" si="238"/>
        <v>1E-4</v>
      </c>
      <c r="B546" s="304">
        <f t="shared" ca="1" si="239"/>
        <v>32.016400000000708</v>
      </c>
      <c r="D546" s="306">
        <f t="shared" ca="1" si="240"/>
        <v>-0.67892636024738828</v>
      </c>
      <c r="E546" s="307">
        <f t="shared" ca="1" si="241"/>
        <v>-1.0023988977209193</v>
      </c>
      <c r="F546" s="304">
        <f t="shared" ca="1" si="242"/>
        <v>1.2106793765447896</v>
      </c>
      <c r="G546" s="306">
        <f t="shared" ca="1" si="243"/>
        <v>7.7593810624146018</v>
      </c>
      <c r="H546" s="307">
        <f t="shared" ca="1" si="244"/>
        <v>-100.66216783832505</v>
      </c>
      <c r="I546" s="304">
        <f t="shared" ca="1" si="245"/>
        <v>100.96078460661289</v>
      </c>
      <c r="J546" s="306">
        <f t="shared" ca="1" si="246"/>
        <v>698.24654548588239</v>
      </c>
      <c r="K546" s="307">
        <f t="shared" ca="1" si="247"/>
        <v>-1.8312038465800335</v>
      </c>
      <c r="L546" s="304">
        <f t="shared" ca="1" si="232"/>
        <v>698.24894671635286</v>
      </c>
      <c r="M546" s="306">
        <f t="shared" ca="1" si="248"/>
        <v>-1.4938650682046288</v>
      </c>
      <c r="N546" s="304">
        <f t="shared" ca="1" si="249"/>
        <v>-85.592163570148102</v>
      </c>
      <c r="P546" s="310">
        <f t="shared" ca="1" si="250"/>
        <v>23</v>
      </c>
      <c r="Q546" s="304">
        <f t="shared" ca="1" si="251"/>
        <v>0</v>
      </c>
      <c r="R546" s="306">
        <f t="shared" ca="1" si="252"/>
        <v>0</v>
      </c>
      <c r="S546" s="307">
        <f t="shared" ca="1" si="253"/>
        <v>2.8949999999999996</v>
      </c>
      <c r="T546" s="304">
        <f t="shared" ca="1" si="233"/>
        <v>28.399949999999997</v>
      </c>
      <c r="U546" s="311">
        <f t="shared" ca="1" si="234"/>
        <v>0</v>
      </c>
      <c r="V546" s="306">
        <f t="shared" ca="1" si="235"/>
        <v>1.2252243430120955</v>
      </c>
      <c r="W546" s="304">
        <f t="shared" ca="1" si="236"/>
        <v>25.573720847122626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0.94725433511777801</v>
      </c>
      <c r="AH546" s="304">
        <f t="shared" ca="1" si="260"/>
        <v>-8.8337295736006354</v>
      </c>
    </row>
    <row r="547" spans="1:34" x14ac:dyDescent="0.2">
      <c r="A547" s="347">
        <f t="shared" ca="1" si="238"/>
        <v>1E-4</v>
      </c>
      <c r="B547" s="304">
        <f t="shared" ca="1" si="239"/>
        <v>32.016500000000711</v>
      </c>
      <c r="D547" s="306">
        <f t="shared" ca="1" si="240"/>
        <v>-0.67892174027183838</v>
      </c>
      <c r="E547" s="307">
        <f t="shared" ca="1" si="241"/>
        <v>-1.002372997458556</v>
      </c>
      <c r="F547" s="304">
        <f t="shared" ca="1" si="242"/>
        <v>1.2106553413122134</v>
      </c>
      <c r="G547" s="306">
        <f t="shared" ca="1" si="243"/>
        <v>7.7593131702405742</v>
      </c>
      <c r="H547" s="307">
        <f t="shared" ca="1" si="244"/>
        <v>-100.66226807562479</v>
      </c>
      <c r="I547" s="304">
        <f t="shared" ca="1" si="245"/>
        <v>100.96087932958399</v>
      </c>
      <c r="J547" s="306">
        <f t="shared" ca="1" si="246"/>
        <v>698.24654548588239</v>
      </c>
      <c r="K547" s="307">
        <f t="shared" ca="1" si="247"/>
        <v>-1.841270068375731</v>
      </c>
      <c r="L547" s="304">
        <f t="shared" ca="1" si="232"/>
        <v>698.24897318824117</v>
      </c>
      <c r="M547" s="306">
        <f t="shared" ca="1" si="248"/>
        <v>-1.4938658149804471</v>
      </c>
      <c r="N547" s="304">
        <f t="shared" ca="1" si="249"/>
        <v>-85.592206357250731</v>
      </c>
      <c r="P547" s="310">
        <f t="shared" ca="1" si="250"/>
        <v>23</v>
      </c>
      <c r="Q547" s="304">
        <f t="shared" ca="1" si="251"/>
        <v>0</v>
      </c>
      <c r="R547" s="306">
        <f t="shared" ca="1" si="252"/>
        <v>0</v>
      </c>
      <c r="S547" s="307">
        <f t="shared" ca="1" si="253"/>
        <v>2.8949999999999996</v>
      </c>
      <c r="T547" s="304">
        <f t="shared" ca="1" si="233"/>
        <v>28.399949999999997</v>
      </c>
      <c r="U547" s="311">
        <f t="shared" ca="1" si="234"/>
        <v>0</v>
      </c>
      <c r="V547" s="306">
        <f t="shared" ca="1" si="235"/>
        <v>1.2252255763507254</v>
      </c>
      <c r="W547" s="304">
        <f t="shared" ca="1" si="236"/>
        <v>25.573794577602854</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0.94722942957584166</v>
      </c>
      <c r="AH547" s="304">
        <f t="shared" ca="1" si="260"/>
        <v>-8.8337550421839826</v>
      </c>
    </row>
    <row r="548" spans="1:34" x14ac:dyDescent="0.2">
      <c r="A548" s="347">
        <f t="shared" ca="1" si="238"/>
        <v>1E-4</v>
      </c>
      <c r="B548" s="304">
        <f t="shared" ca="1" si="239"/>
        <v>32.016600000000714</v>
      </c>
      <c r="D548" s="306">
        <f t="shared" ca="1" si="240"/>
        <v>-0.67891712029951035</v>
      </c>
      <c r="E548" s="307">
        <f t="shared" ca="1" si="241"/>
        <v>-1.0023470975715831</v>
      </c>
      <c r="F548" s="304">
        <f t="shared" ca="1" si="242"/>
        <v>1.2106313064868084</v>
      </c>
      <c r="G548" s="306">
        <f t="shared" ca="1" si="243"/>
        <v>7.7592452785285442</v>
      </c>
      <c r="H548" s="307">
        <f t="shared" ca="1" si="244"/>
        <v>-100.66236831033456</v>
      </c>
      <c r="I548" s="304">
        <f t="shared" ca="1" si="245"/>
        <v>100.96097405006459</v>
      </c>
      <c r="J548" s="306">
        <f t="shared" ca="1" si="246"/>
        <v>698.24654548588239</v>
      </c>
      <c r="K548" s="307">
        <f t="shared" ca="1" si="247"/>
        <v>-1.8513363001950289</v>
      </c>
      <c r="L548" s="304">
        <f t="shared" ca="1" si="232"/>
        <v>698.24899980527346</v>
      </c>
      <c r="M548" s="306">
        <f t="shared" ca="1" si="248"/>
        <v>-1.4938665617483304</v>
      </c>
      <c r="N548" s="304">
        <f t="shared" ca="1" si="249"/>
        <v>-85.592249143898727</v>
      </c>
      <c r="P548" s="310">
        <f t="shared" ca="1" si="250"/>
        <v>23</v>
      </c>
      <c r="Q548" s="304">
        <f t="shared" ca="1" si="251"/>
        <v>0</v>
      </c>
      <c r="R548" s="306">
        <f t="shared" ca="1" si="252"/>
        <v>0</v>
      </c>
      <c r="S548" s="307">
        <f t="shared" ca="1" si="253"/>
        <v>2.8949999999999996</v>
      </c>
      <c r="T548" s="304">
        <f t="shared" ca="1" si="233"/>
        <v>28.399949999999997</v>
      </c>
      <c r="U548" s="311">
        <f t="shared" ca="1" si="234"/>
        <v>0</v>
      </c>
      <c r="V548" s="306">
        <f t="shared" ca="1" si="235"/>
        <v>1.2252268096918246</v>
      </c>
      <c r="W548" s="304">
        <f t="shared" ca="1" si="236"/>
        <v>25.57386830701455</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0.94720452439156944</v>
      </c>
      <c r="AH548" s="304">
        <f t="shared" ca="1" si="260"/>
        <v>-8.8337805103982241</v>
      </c>
    </row>
    <row r="549" spans="1:34" x14ac:dyDescent="0.2">
      <c r="A549" s="347">
        <f t="shared" ca="1" si="238"/>
        <v>1E-4</v>
      </c>
      <c r="B549" s="304">
        <f t="shared" ca="1" si="239"/>
        <v>32.016700000000718</v>
      </c>
      <c r="D549" s="306">
        <f t="shared" ca="1" si="240"/>
        <v>-0.67891250033040051</v>
      </c>
      <c r="E549" s="307">
        <f t="shared" ca="1" si="241"/>
        <v>-1.00232119805999</v>
      </c>
      <c r="F549" s="304">
        <f t="shared" ca="1" si="242"/>
        <v>1.2106072720685639</v>
      </c>
      <c r="G549" s="306">
        <f t="shared" ca="1" si="243"/>
        <v>7.7591773872785108</v>
      </c>
      <c r="H549" s="307">
        <f t="shared" ca="1" si="244"/>
        <v>-100.66246854245436</v>
      </c>
      <c r="I549" s="304">
        <f t="shared" ca="1" si="245"/>
        <v>100.96106876805469</v>
      </c>
      <c r="J549" s="306">
        <f t="shared" ca="1" si="246"/>
        <v>698.24654548588239</v>
      </c>
      <c r="K549" s="307">
        <f t="shared" ca="1" si="247"/>
        <v>-1.8614025420376683</v>
      </c>
      <c r="L549" s="304">
        <f t="shared" ca="1" si="232"/>
        <v>698.2490265674503</v>
      </c>
      <c r="M549" s="306">
        <f t="shared" ca="1" si="248"/>
        <v>-1.4938673085082783</v>
      </c>
      <c r="N549" s="304">
        <f t="shared" ca="1" si="249"/>
        <v>-85.592291930092046</v>
      </c>
      <c r="P549" s="310">
        <f t="shared" ca="1" si="250"/>
        <v>23</v>
      </c>
      <c r="Q549" s="304">
        <f t="shared" ca="1" si="251"/>
        <v>0</v>
      </c>
      <c r="R549" s="306">
        <f t="shared" ca="1" si="252"/>
        <v>0</v>
      </c>
      <c r="S549" s="307">
        <f t="shared" ca="1" si="253"/>
        <v>2.8949999999999996</v>
      </c>
      <c r="T549" s="304">
        <f t="shared" ca="1" si="233"/>
        <v>28.399949999999997</v>
      </c>
      <c r="U549" s="311">
        <f t="shared" ca="1" si="234"/>
        <v>0</v>
      </c>
      <c r="V549" s="306">
        <f t="shared" ca="1" si="235"/>
        <v>1.2252280430353941</v>
      </c>
      <c r="W549" s="304">
        <f t="shared" ca="1" si="236"/>
        <v>25.57394203535771</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0.94717961956495955</v>
      </c>
      <c r="AH549" s="304">
        <f t="shared" ca="1" si="260"/>
        <v>-8.8338059782433689</v>
      </c>
    </row>
    <row r="550" spans="1:34" x14ac:dyDescent="0.2">
      <c r="A550" s="347">
        <f t="shared" ca="1" si="238"/>
        <v>1E-4</v>
      </c>
      <c r="B550" s="304">
        <f t="shared" ca="1" si="239"/>
        <v>32.016800000000721</v>
      </c>
      <c r="D550" s="306">
        <f t="shared" ca="1" si="240"/>
        <v>-0.67890788036451399</v>
      </c>
      <c r="E550" s="307">
        <f t="shared" ca="1" si="241"/>
        <v>-1.0022952989237783</v>
      </c>
      <c r="F550" s="304">
        <f t="shared" ca="1" si="242"/>
        <v>1.2105832380574841</v>
      </c>
      <c r="G550" s="306">
        <f t="shared" ca="1" si="243"/>
        <v>7.7591094964904741</v>
      </c>
      <c r="H550" s="307">
        <f t="shared" ca="1" si="244"/>
        <v>-100.66256877198425</v>
      </c>
      <c r="I550" s="304">
        <f t="shared" ca="1" si="245"/>
        <v>100.96116348355434</v>
      </c>
      <c r="J550" s="306">
        <f t="shared" ca="1" si="246"/>
        <v>698.24654548588239</v>
      </c>
      <c r="K550" s="307">
        <f t="shared" ca="1" si="247"/>
        <v>-1.8714687939033903</v>
      </c>
      <c r="L550" s="304">
        <f t="shared" ca="1" si="232"/>
        <v>698.24905347477193</v>
      </c>
      <c r="M550" s="306">
        <f t="shared" ca="1" si="248"/>
        <v>-1.4938680552602912</v>
      </c>
      <c r="N550" s="304">
        <f t="shared" ca="1" si="249"/>
        <v>-85.592334715830731</v>
      </c>
      <c r="P550" s="310">
        <f t="shared" ca="1" si="250"/>
        <v>23</v>
      </c>
      <c r="Q550" s="304">
        <f t="shared" ca="1" si="251"/>
        <v>0</v>
      </c>
      <c r="R550" s="306">
        <f t="shared" ca="1" si="252"/>
        <v>0</v>
      </c>
      <c r="S550" s="307">
        <f t="shared" ca="1" si="253"/>
        <v>2.8949999999999996</v>
      </c>
      <c r="T550" s="304">
        <f t="shared" ca="1" si="233"/>
        <v>28.399949999999997</v>
      </c>
      <c r="U550" s="311">
        <f t="shared" ca="1" si="234"/>
        <v>0</v>
      </c>
      <c r="V550" s="306">
        <f t="shared" ca="1" si="235"/>
        <v>1.225229276381433</v>
      </c>
      <c r="W550" s="304">
        <f t="shared" ca="1" si="236"/>
        <v>25.574015762632367</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0.94715471509600846</v>
      </c>
      <c r="AH550" s="304">
        <f t="shared" ca="1" si="260"/>
        <v>-8.8338314457194169</v>
      </c>
    </row>
    <row r="551" spans="1:34" x14ac:dyDescent="0.2">
      <c r="A551" s="347">
        <f t="shared" ca="1" si="238"/>
        <v>1E-4</v>
      </c>
      <c r="B551" s="304">
        <f t="shared" ca="1" si="239"/>
        <v>32.016900000000724</v>
      </c>
      <c r="D551" s="306">
        <f t="shared" ca="1" si="240"/>
        <v>-0.67890326040184934</v>
      </c>
      <c r="E551" s="307">
        <f t="shared" ca="1" si="241"/>
        <v>-1.0022694001629358</v>
      </c>
      <c r="F551" s="304">
        <f t="shared" ca="1" si="242"/>
        <v>1.2105592044535585</v>
      </c>
      <c r="G551" s="306">
        <f t="shared" ca="1" si="243"/>
        <v>7.7590416061644341</v>
      </c>
      <c r="H551" s="307">
        <f t="shared" ca="1" si="244"/>
        <v>-100.66266899892427</v>
      </c>
      <c r="I551" s="304">
        <f t="shared" ca="1" si="245"/>
        <v>100.96125819656361</v>
      </c>
      <c r="J551" s="306">
        <f t="shared" ca="1" si="246"/>
        <v>698.24654548588239</v>
      </c>
      <c r="K551" s="307">
        <f t="shared" ca="1" si="247"/>
        <v>-1.8815350557919357</v>
      </c>
      <c r="L551" s="304">
        <f t="shared" ca="1" si="232"/>
        <v>698.2490805272389</v>
      </c>
      <c r="M551" s="306">
        <f t="shared" ca="1" si="248"/>
        <v>-1.4938688020043691</v>
      </c>
      <c r="N551" s="304">
        <f t="shared" ca="1" si="249"/>
        <v>-85.592377501114768</v>
      </c>
      <c r="P551" s="310">
        <f t="shared" ca="1" si="250"/>
        <v>23</v>
      </c>
      <c r="Q551" s="304">
        <f t="shared" ca="1" si="251"/>
        <v>0</v>
      </c>
      <c r="R551" s="306">
        <f t="shared" ca="1" si="252"/>
        <v>0</v>
      </c>
      <c r="S551" s="307">
        <f t="shared" ca="1" si="253"/>
        <v>2.8949999999999996</v>
      </c>
      <c r="T551" s="304">
        <f t="shared" ca="1" si="233"/>
        <v>28.399949999999997</v>
      </c>
      <c r="U551" s="311">
        <f t="shared" ca="1" si="234"/>
        <v>0</v>
      </c>
      <c r="V551" s="306">
        <f t="shared" ca="1" si="235"/>
        <v>1.2252305097299416</v>
      </c>
      <c r="W551" s="304">
        <f t="shared" ca="1" si="236"/>
        <v>25.574089488838524</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0.94712981098470372</v>
      </c>
      <c r="AH551" s="304">
        <f t="shared" ca="1" si="260"/>
        <v>-8.8338569128263806</v>
      </c>
    </row>
    <row r="552" spans="1:34" x14ac:dyDescent="0.2">
      <c r="A552" s="347">
        <f t="shared" ca="1" si="238"/>
        <v>1E-4</v>
      </c>
      <c r="B552" s="304">
        <f t="shared" ca="1" si="239"/>
        <v>32.017000000000728</v>
      </c>
      <c r="D552" s="306">
        <f t="shared" ca="1" si="240"/>
        <v>-0.678898640442408</v>
      </c>
      <c r="E552" s="307">
        <f t="shared" ca="1" si="241"/>
        <v>-1.002243501777464</v>
      </c>
      <c r="F552" s="304">
        <f t="shared" ca="1" si="242"/>
        <v>1.2105351712567889</v>
      </c>
      <c r="G552" s="306">
        <f t="shared" ca="1" si="243"/>
        <v>7.7589737163003898</v>
      </c>
      <c r="H552" s="307">
        <f t="shared" ca="1" si="244"/>
        <v>-100.66276922327445</v>
      </c>
      <c r="I552" s="304">
        <f t="shared" ca="1" si="245"/>
        <v>100.96135290708247</v>
      </c>
      <c r="J552" s="306">
        <f t="shared" ca="1" si="246"/>
        <v>698.24654548588239</v>
      </c>
      <c r="K552" s="307">
        <f t="shared" ca="1" si="247"/>
        <v>-1.8916013277030457</v>
      </c>
      <c r="L552" s="304">
        <f t="shared" ca="1" si="232"/>
        <v>698.24910772485157</v>
      </c>
      <c r="M552" s="306">
        <f t="shared" ca="1" si="248"/>
        <v>-1.4938695487405123</v>
      </c>
      <c r="N552" s="304">
        <f t="shared" ca="1" si="249"/>
        <v>-85.592420285944172</v>
      </c>
      <c r="P552" s="310">
        <f t="shared" ca="1" si="250"/>
        <v>23</v>
      </c>
      <c r="Q552" s="304">
        <f t="shared" ca="1" si="251"/>
        <v>0</v>
      </c>
      <c r="R552" s="306">
        <f t="shared" ca="1" si="252"/>
        <v>0</v>
      </c>
      <c r="S552" s="307">
        <f t="shared" ca="1" si="253"/>
        <v>2.8949999999999996</v>
      </c>
      <c r="T552" s="304">
        <f t="shared" ca="1" si="233"/>
        <v>28.399949999999997</v>
      </c>
      <c r="U552" s="311">
        <f t="shared" ca="1" si="234"/>
        <v>0</v>
      </c>
      <c r="V552" s="306">
        <f t="shared" ca="1" si="235"/>
        <v>1.2252317430809199</v>
      </c>
      <c r="W552" s="304">
        <f t="shared" ca="1" si="236"/>
        <v>25.574163213976167</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0.9471049072310489</v>
      </c>
      <c r="AH552" s="304">
        <f t="shared" ca="1" si="260"/>
        <v>-8.8338823795642583</v>
      </c>
    </row>
    <row r="553" spans="1:34" x14ac:dyDescent="0.2">
      <c r="A553" s="347">
        <f t="shared" ca="1" si="238"/>
        <v>1E-4</v>
      </c>
      <c r="B553" s="304">
        <f t="shared" ca="1" si="239"/>
        <v>32.017100000000731</v>
      </c>
      <c r="D553" s="306">
        <f t="shared" ca="1" si="240"/>
        <v>-0.67889402048618919</v>
      </c>
      <c r="E553" s="307">
        <f t="shared" ca="1" si="241"/>
        <v>-1.0022176037673631</v>
      </c>
      <c r="F553" s="304">
        <f t="shared" ca="1" si="242"/>
        <v>1.2105111384671756</v>
      </c>
      <c r="G553" s="306">
        <f t="shared" ca="1" si="243"/>
        <v>7.7589058268983413</v>
      </c>
      <c r="H553" s="307">
        <f t="shared" ca="1" si="244"/>
        <v>-100.66286944503483</v>
      </c>
      <c r="I553" s="304">
        <f t="shared" ca="1" si="245"/>
        <v>100.96144761511101</v>
      </c>
      <c r="J553" s="306">
        <f t="shared" ca="1" si="246"/>
        <v>698.24654548588239</v>
      </c>
      <c r="K553" s="307">
        <f t="shared" ca="1" si="247"/>
        <v>-1.9016676096364611</v>
      </c>
      <c r="L553" s="304">
        <f t="shared" ca="1" si="232"/>
        <v>698.24913506761038</v>
      </c>
      <c r="M553" s="306">
        <f t="shared" ca="1" si="248"/>
        <v>-1.4938702954687204</v>
      </c>
      <c r="N553" s="304">
        <f t="shared" ca="1" si="249"/>
        <v>-85.592463070318942</v>
      </c>
      <c r="P553" s="310">
        <f t="shared" ca="1" si="250"/>
        <v>23</v>
      </c>
      <c r="Q553" s="304">
        <f t="shared" ca="1" si="251"/>
        <v>0</v>
      </c>
      <c r="R553" s="306">
        <f t="shared" ca="1" si="252"/>
        <v>0</v>
      </c>
      <c r="S553" s="307">
        <f t="shared" ca="1" si="253"/>
        <v>2.8949999999999996</v>
      </c>
      <c r="T553" s="304">
        <f t="shared" ca="1" si="233"/>
        <v>28.399949999999997</v>
      </c>
      <c r="U553" s="311">
        <f t="shared" ca="1" si="234"/>
        <v>0</v>
      </c>
      <c r="V553" s="306">
        <f t="shared" ca="1" si="235"/>
        <v>1.2252329764343675</v>
      </c>
      <c r="W553" s="304">
        <f t="shared" ca="1" si="236"/>
        <v>25.574236938045342</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0.94708000383504753</v>
      </c>
      <c r="AH553" s="304">
        <f t="shared" ca="1" si="260"/>
        <v>-8.8339078459330462</v>
      </c>
    </row>
    <row r="554" spans="1:34" x14ac:dyDescent="0.2">
      <c r="A554" s="347">
        <f t="shared" ca="1" si="238"/>
        <v>1E-4</v>
      </c>
      <c r="B554" s="304">
        <f t="shared" ca="1" si="239"/>
        <v>32.017200000000734</v>
      </c>
      <c r="D554" s="306">
        <f t="shared" ca="1" si="240"/>
        <v>-0.67888940053319746</v>
      </c>
      <c r="E554" s="307">
        <f t="shared" ca="1" si="241"/>
        <v>-1.0021917061326189</v>
      </c>
      <c r="F554" s="304">
        <f t="shared" ca="1" si="242"/>
        <v>1.2104871060847091</v>
      </c>
      <c r="G554" s="306">
        <f t="shared" ca="1" si="243"/>
        <v>7.7588379379582877</v>
      </c>
      <c r="H554" s="307">
        <f t="shared" ca="1" si="244"/>
        <v>-100.66296966420545</v>
      </c>
      <c r="I554" s="304">
        <f t="shared" ca="1" si="245"/>
        <v>100.96154232064923</v>
      </c>
      <c r="J554" s="306">
        <f t="shared" ca="1" si="246"/>
        <v>698.24654548588239</v>
      </c>
      <c r="K554" s="307">
        <f t="shared" ca="1" si="247"/>
        <v>-1.911733901591923</v>
      </c>
      <c r="L554" s="304">
        <f t="shared" ca="1" si="232"/>
        <v>698.24916255551568</v>
      </c>
      <c r="M554" s="306">
        <f t="shared" ca="1" si="248"/>
        <v>-1.493871042188994</v>
      </c>
      <c r="N554" s="304">
        <f t="shared" ca="1" si="249"/>
        <v>-85.592505854239107</v>
      </c>
      <c r="P554" s="310">
        <f t="shared" ca="1" si="250"/>
        <v>23</v>
      </c>
      <c r="Q554" s="304">
        <f t="shared" ca="1" si="251"/>
        <v>0</v>
      </c>
      <c r="R554" s="306">
        <f t="shared" ca="1" si="252"/>
        <v>0</v>
      </c>
      <c r="S554" s="307">
        <f t="shared" ca="1" si="253"/>
        <v>2.8949999999999996</v>
      </c>
      <c r="T554" s="304">
        <f t="shared" ca="1" si="233"/>
        <v>28.399949999999997</v>
      </c>
      <c r="U554" s="311">
        <f t="shared" ca="1" si="234"/>
        <v>0</v>
      </c>
      <c r="V554" s="306">
        <f t="shared" ca="1" si="235"/>
        <v>1.2252342097902849</v>
      </c>
      <c r="W554" s="304">
        <f t="shared" ca="1" si="236"/>
        <v>25.574310661046031</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0.94705510079668365</v>
      </c>
      <c r="AH554" s="304">
        <f t="shared" ca="1" si="260"/>
        <v>-8.8339333119327623</v>
      </c>
    </row>
    <row r="555" spans="1:34" x14ac:dyDescent="0.2">
      <c r="A555" s="347">
        <f t="shared" ca="1" si="238"/>
        <v>1E-4</v>
      </c>
      <c r="B555" s="304">
        <f t="shared" ca="1" si="239"/>
        <v>32.017300000000738</v>
      </c>
      <c r="D555" s="306">
        <f t="shared" ca="1" si="240"/>
        <v>-0.67888478058342971</v>
      </c>
      <c r="E555" s="307">
        <f t="shared" ca="1" si="241"/>
        <v>-1.0021658088732401</v>
      </c>
      <c r="F555" s="304">
        <f t="shared" ca="1" si="242"/>
        <v>1.2104630741093951</v>
      </c>
      <c r="G555" s="306">
        <f t="shared" ca="1" si="243"/>
        <v>7.758770049480229</v>
      </c>
      <c r="H555" s="307">
        <f t="shared" ca="1" si="244"/>
        <v>-100.66306988078634</v>
      </c>
      <c r="I555" s="304">
        <f t="shared" ca="1" si="245"/>
        <v>100.96163702369721</v>
      </c>
      <c r="J555" s="306">
        <f t="shared" ca="1" si="246"/>
        <v>698.24654548588239</v>
      </c>
      <c r="K555" s="307">
        <f t="shared" ca="1" si="247"/>
        <v>-1.9218002035691726</v>
      </c>
      <c r="L555" s="304">
        <f t="shared" ca="1" si="232"/>
        <v>698.24919018856792</v>
      </c>
      <c r="M555" s="306">
        <f t="shared" ca="1" si="248"/>
        <v>-1.4938717889013333</v>
      </c>
      <c r="N555" s="304">
        <f t="shared" ca="1" si="249"/>
        <v>-85.592548637704652</v>
      </c>
      <c r="P555" s="310">
        <f t="shared" ca="1" si="250"/>
        <v>23</v>
      </c>
      <c r="Q555" s="304">
        <f t="shared" ca="1" si="251"/>
        <v>0</v>
      </c>
      <c r="R555" s="306">
        <f t="shared" ca="1" si="252"/>
        <v>0</v>
      </c>
      <c r="S555" s="307">
        <f t="shared" ca="1" si="253"/>
        <v>2.8949999999999996</v>
      </c>
      <c r="T555" s="304">
        <f t="shared" ca="1" si="233"/>
        <v>28.399949999999997</v>
      </c>
      <c r="U555" s="311">
        <f t="shared" ca="1" si="234"/>
        <v>0</v>
      </c>
      <c r="V555" s="306">
        <f t="shared" ca="1" si="235"/>
        <v>1.2252354431486721</v>
      </c>
      <c r="W555" s="304">
        <f t="shared" ca="1" si="236"/>
        <v>25.574384382978291</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0.94703019811596434</v>
      </c>
      <c r="AH555" s="304">
        <f t="shared" ca="1" si="260"/>
        <v>-8.8339587775633976</v>
      </c>
    </row>
    <row r="556" spans="1:34" x14ac:dyDescent="0.2">
      <c r="A556" s="347">
        <f t="shared" ca="1" si="238"/>
        <v>1E-4</v>
      </c>
      <c r="B556" s="304">
        <f t="shared" ca="1" si="239"/>
        <v>32.017400000000741</v>
      </c>
      <c r="D556" s="306">
        <f t="shared" ca="1" si="240"/>
        <v>-0.67888016063688705</v>
      </c>
      <c r="E556" s="307">
        <f t="shared" ca="1" si="241"/>
        <v>-1.0021399119892056</v>
      </c>
      <c r="F556" s="304">
        <f t="shared" ca="1" si="242"/>
        <v>1.210439042541217</v>
      </c>
      <c r="G556" s="306">
        <f t="shared" ca="1" si="243"/>
        <v>7.7587021614641651</v>
      </c>
      <c r="H556" s="307">
        <f t="shared" ca="1" si="244"/>
        <v>-100.66317009477754</v>
      </c>
      <c r="I556" s="304">
        <f t="shared" ca="1" si="245"/>
        <v>100.96173172425493</v>
      </c>
      <c r="J556" s="306">
        <f t="shared" ca="1" si="246"/>
        <v>698.24654548588239</v>
      </c>
      <c r="K556" s="307">
        <f t="shared" ca="1" si="247"/>
        <v>-1.9318665155679509</v>
      </c>
      <c r="L556" s="304">
        <f t="shared" ca="1" si="232"/>
        <v>698.24921796676745</v>
      </c>
      <c r="M556" s="306">
        <f t="shared" ca="1" si="248"/>
        <v>-1.4938725356057381</v>
      </c>
      <c r="N556" s="304">
        <f t="shared" ca="1" si="249"/>
        <v>-85.592591420715593</v>
      </c>
      <c r="P556" s="310">
        <f t="shared" ca="1" si="250"/>
        <v>23</v>
      </c>
      <c r="Q556" s="304">
        <f t="shared" ca="1" si="251"/>
        <v>0</v>
      </c>
      <c r="R556" s="306">
        <f t="shared" ca="1" si="252"/>
        <v>0</v>
      </c>
      <c r="S556" s="307">
        <f t="shared" ca="1" si="253"/>
        <v>2.8949999999999996</v>
      </c>
      <c r="T556" s="304">
        <f t="shared" ca="1" si="233"/>
        <v>28.399949999999997</v>
      </c>
      <c r="U556" s="311">
        <f t="shared" ca="1" si="234"/>
        <v>0</v>
      </c>
      <c r="V556" s="306">
        <f t="shared" ca="1" si="235"/>
        <v>1.2252366765095286</v>
      </c>
      <c r="W556" s="304">
        <f t="shared" ca="1" si="236"/>
        <v>25.574458103842076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0.9470052957928683</v>
      </c>
      <c r="AH556" s="304">
        <f t="shared" ca="1" si="260"/>
        <v>-8.8339842428249717</v>
      </c>
    </row>
    <row r="557" spans="1:34" x14ac:dyDescent="0.2">
      <c r="A557" s="347">
        <f t="shared" ca="1" si="238"/>
        <v>1E-4</v>
      </c>
      <c r="B557" s="304">
        <f t="shared" ca="1" si="239"/>
        <v>32.017500000000744</v>
      </c>
      <c r="D557" s="306">
        <f t="shared" ca="1" si="240"/>
        <v>-0.67887554069357181</v>
      </c>
      <c r="E557" s="307">
        <f t="shared" ca="1" si="241"/>
        <v>-1.0021140154805277</v>
      </c>
      <c r="F557" s="304">
        <f t="shared" ca="1" si="242"/>
        <v>1.2104150113801864</v>
      </c>
      <c r="G557" s="306">
        <f t="shared" ca="1" si="243"/>
        <v>7.7586342739100962</v>
      </c>
      <c r="H557" s="307">
        <f t="shared" ca="1" si="244"/>
        <v>-100.66327030617909</v>
      </c>
      <c r="I557" s="304">
        <f t="shared" ca="1" si="245"/>
        <v>100.96182642232246</v>
      </c>
      <c r="J557" s="306">
        <f t="shared" ca="1" si="246"/>
        <v>698.24654548588239</v>
      </c>
      <c r="K557" s="307">
        <f t="shared" ca="1" si="247"/>
        <v>-1.9419328375879987</v>
      </c>
      <c r="L557" s="304">
        <f t="shared" ca="1" si="232"/>
        <v>698.24924589011493</v>
      </c>
      <c r="M557" s="306">
        <f t="shared" ca="1" si="248"/>
        <v>-1.4938732823022085</v>
      </c>
      <c r="N557" s="304">
        <f t="shared" ca="1" si="249"/>
        <v>-85.592634203271928</v>
      </c>
      <c r="P557" s="310">
        <f t="shared" ca="1" si="250"/>
        <v>23</v>
      </c>
      <c r="Q557" s="304">
        <f t="shared" ca="1" si="251"/>
        <v>0</v>
      </c>
      <c r="R557" s="306">
        <f t="shared" ca="1" si="252"/>
        <v>0</v>
      </c>
      <c r="S557" s="307">
        <f t="shared" ca="1" si="253"/>
        <v>2.8949999999999996</v>
      </c>
      <c r="T557" s="304">
        <f t="shared" ca="1" si="233"/>
        <v>28.399949999999997</v>
      </c>
      <c r="U557" s="311">
        <f t="shared" ca="1" si="234"/>
        <v>0</v>
      </c>
      <c r="V557" s="306">
        <f t="shared" ca="1" si="235"/>
        <v>1.2252379098728543</v>
      </c>
      <c r="W557" s="304">
        <f t="shared" ca="1" si="236"/>
        <v>25.574531823637422</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0.94698039382741328</v>
      </c>
      <c r="AH557" s="304">
        <f t="shared" ca="1" si="260"/>
        <v>-8.8340097077174722</v>
      </c>
    </row>
    <row r="558" spans="1:34" x14ac:dyDescent="0.2">
      <c r="A558" s="347">
        <f t="shared" ca="1" si="238"/>
        <v>1E-4</v>
      </c>
      <c r="B558" s="304">
        <f t="shared" ca="1" si="239"/>
        <v>32.017600000000748</v>
      </c>
      <c r="D558" s="306">
        <f t="shared" ca="1" si="240"/>
        <v>-0.6788709207534841</v>
      </c>
      <c r="E558" s="307">
        <f t="shared" ca="1" si="241"/>
        <v>-1.0020881193472011</v>
      </c>
      <c r="F558" s="304">
        <f t="shared" ca="1" si="242"/>
        <v>1.2103909806262989</v>
      </c>
      <c r="G558" s="306">
        <f t="shared" ca="1" si="243"/>
        <v>7.7585663868180212</v>
      </c>
      <c r="H558" s="307">
        <f t="shared" ca="1" si="244"/>
        <v>-100.66337051499102</v>
      </c>
      <c r="I558" s="304">
        <f t="shared" ca="1" si="245"/>
        <v>100.96192111789982</v>
      </c>
      <c r="J558" s="306">
        <f t="shared" ca="1" si="246"/>
        <v>698.24654548588239</v>
      </c>
      <c r="K558" s="307">
        <f t="shared" ca="1" si="247"/>
        <v>-1.9519991696290573</v>
      </c>
      <c r="L558" s="304">
        <f t="shared" ca="1" si="232"/>
        <v>698.2492739586105</v>
      </c>
      <c r="M558" s="306">
        <f t="shared" ca="1" si="248"/>
        <v>-1.4938740289907446</v>
      </c>
      <c r="N558" s="304">
        <f t="shared" ca="1" si="249"/>
        <v>-85.592676985373657</v>
      </c>
      <c r="P558" s="310">
        <f t="shared" ca="1" si="250"/>
        <v>23</v>
      </c>
      <c r="Q558" s="304">
        <f t="shared" ca="1" si="251"/>
        <v>0</v>
      </c>
      <c r="R558" s="306">
        <f t="shared" ca="1" si="252"/>
        <v>0</v>
      </c>
      <c r="S558" s="307">
        <f t="shared" ca="1" si="253"/>
        <v>2.8949999999999996</v>
      </c>
      <c r="T558" s="304">
        <f t="shared" ca="1" si="233"/>
        <v>28.399949999999997</v>
      </c>
      <c r="U558" s="311">
        <f t="shared" ca="1" si="234"/>
        <v>0</v>
      </c>
      <c r="V558" s="306">
        <f t="shared" ca="1" si="235"/>
        <v>1.2252391432386498</v>
      </c>
      <c r="W558" s="304">
        <f t="shared" ca="1" si="236"/>
        <v>25.574605542364328</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0.94695549221958863</v>
      </c>
      <c r="AH558" s="304">
        <f t="shared" ca="1" si="260"/>
        <v>-8.8340351722409061</v>
      </c>
    </row>
    <row r="559" spans="1:34" x14ac:dyDescent="0.2">
      <c r="A559" s="347">
        <f t="shared" ca="1" si="238"/>
        <v>1E-4</v>
      </c>
      <c r="B559" s="304">
        <f t="shared" ca="1" si="239"/>
        <v>32.017700000000751</v>
      </c>
      <c r="D559" s="306">
        <f t="shared" ca="1" si="240"/>
        <v>-0.67886630081662591</v>
      </c>
      <c r="E559" s="307">
        <f t="shared" ca="1" si="241"/>
        <v>-1.0020622235892187</v>
      </c>
      <c r="F559" s="304">
        <f t="shared" ca="1" si="242"/>
        <v>1.21036695027955</v>
      </c>
      <c r="G559" s="306">
        <f t="shared" ca="1" si="243"/>
        <v>7.7584985001879394</v>
      </c>
      <c r="H559" s="307">
        <f t="shared" ca="1" si="244"/>
        <v>-100.66347072121337</v>
      </c>
      <c r="I559" s="304">
        <f t="shared" ca="1" si="245"/>
        <v>100.96201581098705</v>
      </c>
      <c r="J559" s="306">
        <f t="shared" ca="1" si="246"/>
        <v>698.24654548588239</v>
      </c>
      <c r="K559" s="307">
        <f t="shared" ca="1" si="247"/>
        <v>-1.9620655116908674</v>
      </c>
      <c r="L559" s="304">
        <f t="shared" ca="1" si="232"/>
        <v>698.2493021722546</v>
      </c>
      <c r="M559" s="306">
        <f t="shared" ca="1" si="248"/>
        <v>-1.4938747756713469</v>
      </c>
      <c r="N559" s="304">
        <f t="shared" ca="1" si="249"/>
        <v>-85.59271976702081</v>
      </c>
      <c r="P559" s="310">
        <f t="shared" ca="1" si="250"/>
        <v>23</v>
      </c>
      <c r="Q559" s="304">
        <f t="shared" ca="1" si="251"/>
        <v>0</v>
      </c>
      <c r="R559" s="306">
        <f t="shared" ca="1" si="252"/>
        <v>0</v>
      </c>
      <c r="S559" s="307">
        <f t="shared" ca="1" si="253"/>
        <v>2.8949999999999996</v>
      </c>
      <c r="T559" s="304">
        <f t="shared" ca="1" si="233"/>
        <v>28.399949999999997</v>
      </c>
      <c r="U559" s="311">
        <f t="shared" ca="1" si="234"/>
        <v>0</v>
      </c>
      <c r="V559" s="306">
        <f t="shared" ca="1" si="235"/>
        <v>1.2252403766069149</v>
      </c>
      <c r="W559" s="304">
        <f t="shared" ca="1" si="236"/>
        <v>25.574679260022823</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0.94693059096939081</v>
      </c>
      <c r="AH559" s="304">
        <f t="shared" ca="1" si="260"/>
        <v>-8.8340606363952787</v>
      </c>
    </row>
    <row r="560" spans="1:34" x14ac:dyDescent="0.2">
      <c r="A560" s="347">
        <f t="shared" ca="1" si="238"/>
        <v>1E-4</v>
      </c>
      <c r="B560" s="304">
        <f t="shared" ca="1" si="239"/>
        <v>32.017800000000754</v>
      </c>
      <c r="D560" s="306">
        <f t="shared" ca="1" si="240"/>
        <v>-0.67886168088299481</v>
      </c>
      <c r="E560" s="307">
        <f t="shared" ca="1" si="241"/>
        <v>-1.0020363282065752</v>
      </c>
      <c r="F560" s="304">
        <f t="shared" ca="1" si="242"/>
        <v>1.2103429203399343</v>
      </c>
      <c r="G560" s="306">
        <f t="shared" ca="1" si="243"/>
        <v>7.7584306140198507</v>
      </c>
      <c r="H560" s="307">
        <f t="shared" ca="1" si="244"/>
        <v>-100.6635709248462</v>
      </c>
      <c r="I560" s="304">
        <f t="shared" ca="1" si="245"/>
        <v>100.96211050158421</v>
      </c>
      <c r="J560" s="306">
        <f t="shared" ca="1" si="246"/>
        <v>698.24654548588239</v>
      </c>
      <c r="K560" s="307">
        <f t="shared" ca="1" si="247"/>
        <v>-1.9721318637731704</v>
      </c>
      <c r="L560" s="304">
        <f t="shared" ca="1" si="232"/>
        <v>698.24933053104792</v>
      </c>
      <c r="M560" s="306">
        <f t="shared" ca="1" si="248"/>
        <v>-1.493875522344015</v>
      </c>
      <c r="N560" s="304">
        <f t="shared" ca="1" si="249"/>
        <v>-85.592762548213372</v>
      </c>
      <c r="P560" s="310">
        <f t="shared" ca="1" si="250"/>
        <v>23</v>
      </c>
      <c r="Q560" s="304">
        <f t="shared" ca="1" si="251"/>
        <v>0</v>
      </c>
      <c r="R560" s="306">
        <f t="shared" ca="1" si="252"/>
        <v>0</v>
      </c>
      <c r="S560" s="307">
        <f t="shared" ca="1" si="253"/>
        <v>2.8949999999999996</v>
      </c>
      <c r="T560" s="304">
        <f t="shared" ca="1" si="233"/>
        <v>28.399949999999997</v>
      </c>
      <c r="U560" s="311">
        <f t="shared" ca="1" si="234"/>
        <v>0</v>
      </c>
      <c r="V560" s="306">
        <f t="shared" ca="1" si="235"/>
        <v>1.2252416099776493</v>
      </c>
      <c r="W560" s="304">
        <f t="shared" ca="1" si="236"/>
        <v>25.57475297661291</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0.94690569007681447</v>
      </c>
      <c r="AH560" s="304">
        <f t="shared" ca="1" si="260"/>
        <v>-8.8340861001805955</v>
      </c>
    </row>
    <row r="561" spans="1:34" x14ac:dyDescent="0.2">
      <c r="A561" s="347">
        <f t="shared" ca="1" si="238"/>
        <v>1E-4</v>
      </c>
      <c r="B561" s="304">
        <f t="shared" ca="1" si="239"/>
        <v>32.017900000000758</v>
      </c>
      <c r="D561" s="306">
        <f t="shared" ca="1" si="240"/>
        <v>-0.6788570609525949</v>
      </c>
      <c r="E561" s="307">
        <f t="shared" ca="1" si="241"/>
        <v>-1.0020104331992652</v>
      </c>
      <c r="F561" s="304">
        <f t="shared" ca="1" si="242"/>
        <v>1.2103188908074494</v>
      </c>
      <c r="G561" s="306">
        <f t="shared" ca="1" si="243"/>
        <v>7.7583627283137551</v>
      </c>
      <c r="H561" s="307">
        <f t="shared" ca="1" si="244"/>
        <v>-100.66367112588952</v>
      </c>
      <c r="I561" s="304">
        <f t="shared" ca="1" si="245"/>
        <v>100.9622051896913</v>
      </c>
      <c r="J561" s="306">
        <f t="shared" ca="1" si="246"/>
        <v>698.24654548588239</v>
      </c>
      <c r="K561" s="307">
        <f t="shared" ca="1" si="247"/>
        <v>-1.9821982258757072</v>
      </c>
      <c r="L561" s="304">
        <f t="shared" ca="1" si="232"/>
        <v>698.24935903499045</v>
      </c>
      <c r="M561" s="306">
        <f t="shared" ca="1" si="248"/>
        <v>-1.4938762690087493</v>
      </c>
      <c r="N561" s="304">
        <f t="shared" ca="1" si="249"/>
        <v>-85.592805328951357</v>
      </c>
      <c r="P561" s="310">
        <f t="shared" ca="1" si="250"/>
        <v>23</v>
      </c>
      <c r="Q561" s="304">
        <f t="shared" ca="1" si="251"/>
        <v>0</v>
      </c>
      <c r="R561" s="306">
        <f t="shared" ca="1" si="252"/>
        <v>0</v>
      </c>
      <c r="S561" s="307">
        <f t="shared" ca="1" si="253"/>
        <v>2.8949999999999996</v>
      </c>
      <c r="T561" s="304">
        <f t="shared" ca="1" si="233"/>
        <v>28.399949999999997</v>
      </c>
      <c r="U561" s="311">
        <f t="shared" ca="1" si="234"/>
        <v>0</v>
      </c>
      <c r="V561" s="306">
        <f t="shared" ca="1" si="235"/>
        <v>1.2252428433508529</v>
      </c>
      <c r="W561" s="304">
        <f t="shared" ca="1" si="236"/>
        <v>25.574826692134597</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0.94688078954185428</v>
      </c>
      <c r="AH561" s="304">
        <f t="shared" ca="1" si="260"/>
        <v>-8.8341115635968617</v>
      </c>
    </row>
    <row r="562" spans="1:34" x14ac:dyDescent="0.2">
      <c r="A562" s="347">
        <f t="shared" ca="1" si="238"/>
        <v>1E-4</v>
      </c>
      <c r="B562" s="304">
        <f t="shared" ca="1" si="239"/>
        <v>32.018000000000761</v>
      </c>
      <c r="D562" s="306">
        <f t="shared" ca="1" si="240"/>
        <v>-0.67885244102542541</v>
      </c>
      <c r="E562" s="307">
        <f t="shared" ca="1" si="241"/>
        <v>-1.0019845385672923</v>
      </c>
      <c r="F562" s="304">
        <f t="shared" ca="1" si="242"/>
        <v>1.2102948616820979</v>
      </c>
      <c r="G562" s="306">
        <f t="shared" ca="1" si="243"/>
        <v>7.7582948430696526</v>
      </c>
      <c r="H562" s="307">
        <f t="shared" ca="1" si="244"/>
        <v>-100.66377132434337</v>
      </c>
      <c r="I562" s="304">
        <f t="shared" ca="1" si="245"/>
        <v>100.96229987530839</v>
      </c>
      <c r="J562" s="306">
        <f t="shared" ca="1" si="246"/>
        <v>698.24654548588239</v>
      </c>
      <c r="K562" s="307">
        <f t="shared" ca="1" si="247"/>
        <v>-1.9922645979982188</v>
      </c>
      <c r="L562" s="304">
        <f t="shared" ca="1" si="232"/>
        <v>698.24938768408299</v>
      </c>
      <c r="M562" s="306">
        <f t="shared" ca="1" si="248"/>
        <v>-1.4938770156655496</v>
      </c>
      <c r="N562" s="304">
        <f t="shared" ca="1" si="249"/>
        <v>-85.592848109234765</v>
      </c>
      <c r="P562" s="310">
        <f t="shared" ca="1" si="250"/>
        <v>23</v>
      </c>
      <c r="Q562" s="304">
        <f t="shared" ca="1" si="251"/>
        <v>0</v>
      </c>
      <c r="R562" s="306">
        <f t="shared" ca="1" si="252"/>
        <v>0</v>
      </c>
      <c r="S562" s="307">
        <f t="shared" ca="1" si="253"/>
        <v>2.8949999999999996</v>
      </c>
      <c r="T562" s="304">
        <f t="shared" ca="1" si="233"/>
        <v>28.399949999999997</v>
      </c>
      <c r="U562" s="311">
        <f t="shared" ca="1" si="234"/>
        <v>0</v>
      </c>
      <c r="V562" s="306">
        <f t="shared" ca="1" si="235"/>
        <v>1.2252440767265258</v>
      </c>
      <c r="W562" s="304">
        <f t="shared" ca="1" si="236"/>
        <v>25.574900406587904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0.94685588936451204</v>
      </c>
      <c r="AH562" s="304">
        <f t="shared" ca="1" si="260"/>
        <v>-8.8341370266440755</v>
      </c>
    </row>
    <row r="563" spans="1:34" x14ac:dyDescent="0.2">
      <c r="A563" s="347">
        <f t="shared" ca="1" si="238"/>
        <v>1E-4</v>
      </c>
      <c r="B563" s="304">
        <f t="shared" ca="1" si="239"/>
        <v>32.018100000000764</v>
      </c>
      <c r="D563" s="306">
        <f t="shared" ca="1" si="240"/>
        <v>-0.67884782110148856</v>
      </c>
      <c r="E563" s="307">
        <f t="shared" ca="1" si="241"/>
        <v>-1.0019586443106441</v>
      </c>
      <c r="F563" s="304">
        <f t="shared" ca="1" si="242"/>
        <v>1.2102708329638712</v>
      </c>
      <c r="G563" s="306">
        <f t="shared" ca="1" si="243"/>
        <v>7.7582269582875423</v>
      </c>
      <c r="H563" s="307">
        <f t="shared" ca="1" si="244"/>
        <v>-100.66387152020781</v>
      </c>
      <c r="I563" s="304">
        <f t="shared" ca="1" si="245"/>
        <v>100.96239455843549</v>
      </c>
      <c r="J563" s="306">
        <f t="shared" ca="1" si="246"/>
        <v>698.24654548588239</v>
      </c>
      <c r="K563" s="307">
        <f t="shared" ca="1" si="247"/>
        <v>-2.0023309801404463</v>
      </c>
      <c r="L563" s="304">
        <f t="shared" ca="1" si="232"/>
        <v>698.24941647832577</v>
      </c>
      <c r="M563" s="306">
        <f t="shared" ca="1" si="248"/>
        <v>-1.4938777623144166</v>
      </c>
      <c r="N563" s="304">
        <f t="shared" ca="1" si="249"/>
        <v>-85.592890889063611</v>
      </c>
      <c r="P563" s="310">
        <f t="shared" ca="1" si="250"/>
        <v>23</v>
      </c>
      <c r="Q563" s="304">
        <f t="shared" ca="1" si="251"/>
        <v>0</v>
      </c>
      <c r="R563" s="306">
        <f t="shared" ca="1" si="252"/>
        <v>0</v>
      </c>
      <c r="S563" s="307">
        <f t="shared" ca="1" si="253"/>
        <v>2.8949999999999996</v>
      </c>
      <c r="T563" s="304">
        <f t="shared" ca="1" si="233"/>
        <v>28.399949999999997</v>
      </c>
      <c r="U563" s="311">
        <f t="shared" ca="1" si="234"/>
        <v>0</v>
      </c>
      <c r="V563" s="306">
        <f t="shared" ca="1" si="235"/>
        <v>1.2252453101046683</v>
      </c>
      <c r="W563" s="304">
        <f t="shared" ca="1" si="236"/>
        <v>25.574974119972833</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0.94683098954477707</v>
      </c>
      <c r="AH563" s="304">
        <f t="shared" ca="1" si="260"/>
        <v>-8.8341624893222477</v>
      </c>
    </row>
    <row r="564" spans="1:34" x14ac:dyDescent="0.2">
      <c r="A564" s="347">
        <f t="shared" ca="1" si="238"/>
        <v>1E-4</v>
      </c>
      <c r="B564" s="304">
        <f t="shared" ca="1" si="239"/>
        <v>32.018200000000768</v>
      </c>
      <c r="D564" s="306">
        <f t="shared" ca="1" si="240"/>
        <v>-0.67884320118078201</v>
      </c>
      <c r="E564" s="307">
        <f t="shared" ca="1" si="241"/>
        <v>-1.0019327504293205</v>
      </c>
      <c r="F564" s="304">
        <f t="shared" ca="1" si="242"/>
        <v>1.2102468046527677</v>
      </c>
      <c r="G564" s="306">
        <f t="shared" ca="1" si="243"/>
        <v>7.7581590739674242</v>
      </c>
      <c r="H564" s="307">
        <f t="shared" ca="1" si="244"/>
        <v>-100.66397171348285</v>
      </c>
      <c r="I564" s="304">
        <f t="shared" ca="1" si="245"/>
        <v>100.96248923907264</v>
      </c>
      <c r="J564" s="306">
        <f t="shared" ca="1" si="246"/>
        <v>698.24654548588239</v>
      </c>
      <c r="K564" s="307">
        <f t="shared" ca="1" si="247"/>
        <v>-2.0123973723021309</v>
      </c>
      <c r="L564" s="304">
        <f t="shared" ca="1" si="232"/>
        <v>698.24944541771924</v>
      </c>
      <c r="M564" s="306">
        <f t="shared" ca="1" si="248"/>
        <v>-1.4938785089553499</v>
      </c>
      <c r="N564" s="304">
        <f t="shared" ca="1" si="249"/>
        <v>-85.592933668437908</v>
      </c>
      <c r="P564" s="310">
        <f t="shared" ca="1" si="250"/>
        <v>23</v>
      </c>
      <c r="Q564" s="304">
        <f t="shared" ca="1" si="251"/>
        <v>0</v>
      </c>
      <c r="R564" s="306">
        <f t="shared" ca="1" si="252"/>
        <v>0</v>
      </c>
      <c r="S564" s="307">
        <f t="shared" ca="1" si="253"/>
        <v>2.8949999999999996</v>
      </c>
      <c r="T564" s="304">
        <f t="shared" ca="1" si="233"/>
        <v>28.399949999999997</v>
      </c>
      <c r="U564" s="311">
        <f t="shared" ca="1" si="234"/>
        <v>0</v>
      </c>
      <c r="V564" s="306">
        <f t="shared" ca="1" si="235"/>
        <v>1.2252465434852802</v>
      </c>
      <c r="W564" s="304">
        <f t="shared" ca="1" si="236"/>
        <v>25.575047832289396</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0.94680609008265471</v>
      </c>
      <c r="AH564" s="304">
        <f t="shared" ca="1" si="260"/>
        <v>-8.8341879516313764</v>
      </c>
    </row>
    <row r="565" spans="1:34" x14ac:dyDescent="0.2">
      <c r="A565" s="347">
        <f t="shared" ca="1" si="238"/>
        <v>1E-4</v>
      </c>
      <c r="B565" s="304">
        <f t="shared" ca="1" si="239"/>
        <v>32.018300000000771</v>
      </c>
      <c r="D565" s="306">
        <f t="shared" ca="1" si="240"/>
        <v>-0.67883858126330932</v>
      </c>
      <c r="E565" s="307">
        <f t="shared" ca="1" si="241"/>
        <v>-1.001906856923318</v>
      </c>
      <c r="F565" s="304">
        <f t="shared" ca="1" si="242"/>
        <v>1.2102227767487872</v>
      </c>
      <c r="G565" s="306">
        <f t="shared" ca="1" si="243"/>
        <v>7.7580911901092975</v>
      </c>
      <c r="H565" s="307">
        <f t="shared" ca="1" si="244"/>
        <v>-100.66407190416854</v>
      </c>
      <c r="I565" s="304">
        <f t="shared" ca="1" si="245"/>
        <v>100.96258391721987</v>
      </c>
      <c r="J565" s="306">
        <f t="shared" ca="1" si="246"/>
        <v>698.24654548588239</v>
      </c>
      <c r="K565" s="307">
        <f t="shared" ca="1" si="247"/>
        <v>-2.0224637744830134</v>
      </c>
      <c r="L565" s="304">
        <f t="shared" ca="1" si="232"/>
        <v>698.24947450226375</v>
      </c>
      <c r="M565" s="306">
        <f t="shared" ca="1" si="248"/>
        <v>-1.4938792555883498</v>
      </c>
      <c r="N565" s="304">
        <f t="shared" ca="1" si="249"/>
        <v>-85.592976447357643</v>
      </c>
      <c r="P565" s="310">
        <f t="shared" ca="1" si="250"/>
        <v>23</v>
      </c>
      <c r="Q565" s="304">
        <f t="shared" ca="1" si="251"/>
        <v>0</v>
      </c>
      <c r="R565" s="306">
        <f t="shared" ca="1" si="252"/>
        <v>0</v>
      </c>
      <c r="S565" s="307">
        <f t="shared" ca="1" si="253"/>
        <v>2.8949999999999996</v>
      </c>
      <c r="T565" s="304">
        <f t="shared" ca="1" si="233"/>
        <v>28.399949999999997</v>
      </c>
      <c r="U565" s="311">
        <f t="shared" ca="1" si="234"/>
        <v>0</v>
      </c>
      <c r="V565" s="306">
        <f t="shared" ca="1" si="235"/>
        <v>1.2252477768683612</v>
      </c>
      <c r="W565" s="304">
        <f t="shared" ca="1" si="236"/>
        <v>25.575121543537598</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0.94678119097813251</v>
      </c>
      <c r="AH565" s="304">
        <f t="shared" ca="1" si="260"/>
        <v>-8.8342134135714687</v>
      </c>
    </row>
    <row r="566" spans="1:34" x14ac:dyDescent="0.2">
      <c r="A566" s="347">
        <f t="shared" ca="1" si="238"/>
        <v>1E-4</v>
      </c>
      <c r="B566" s="304">
        <f t="shared" ca="1" si="239"/>
        <v>32.018400000000774</v>
      </c>
      <c r="D566" s="306">
        <f t="shared" ca="1" si="240"/>
        <v>-0.67883396134907004</v>
      </c>
      <c r="E566" s="307">
        <f t="shared" ca="1" si="241"/>
        <v>-1.0018809637926367</v>
      </c>
      <c r="F566" s="304">
        <f t="shared" ca="1" si="242"/>
        <v>1.2101987492519288</v>
      </c>
      <c r="G566" s="306">
        <f t="shared" ca="1" si="243"/>
        <v>7.758023306713163</v>
      </c>
      <c r="H566" s="307">
        <f t="shared" ca="1" si="244"/>
        <v>-100.66417209226492</v>
      </c>
      <c r="I566" s="304">
        <f t="shared" ca="1" si="245"/>
        <v>100.96267859287724</v>
      </c>
      <c r="J566" s="306">
        <f t="shared" ca="1" si="246"/>
        <v>698.24654548588239</v>
      </c>
      <c r="K566" s="307">
        <f t="shared" ca="1" si="247"/>
        <v>-2.0325301866828349</v>
      </c>
      <c r="L566" s="304">
        <f t="shared" ca="1" si="232"/>
        <v>698.24950373195986</v>
      </c>
      <c r="M566" s="306">
        <f t="shared" ca="1" si="248"/>
        <v>-1.4938800022134164</v>
      </c>
      <c r="N566" s="304">
        <f t="shared" ca="1" si="249"/>
        <v>-85.593019225822843</v>
      </c>
      <c r="P566" s="310">
        <f t="shared" ca="1" si="250"/>
        <v>23</v>
      </c>
      <c r="Q566" s="304">
        <f t="shared" ca="1" si="251"/>
        <v>0</v>
      </c>
      <c r="R566" s="306">
        <f t="shared" ca="1" si="252"/>
        <v>0</v>
      </c>
      <c r="S566" s="307">
        <f t="shared" ca="1" si="253"/>
        <v>2.8949999999999996</v>
      </c>
      <c r="T566" s="304">
        <f t="shared" ca="1" si="233"/>
        <v>28.399949999999997</v>
      </c>
      <c r="U566" s="311">
        <f t="shared" ca="1" si="234"/>
        <v>0</v>
      </c>
      <c r="V566" s="306">
        <f t="shared" ca="1" si="235"/>
        <v>1.2252490102539118</v>
      </c>
      <c r="W566" s="304">
        <f t="shared" ca="1" si="236"/>
        <v>25.57519525371746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0.9467562922312176</v>
      </c>
      <c r="AH566" s="304">
        <f t="shared" ca="1" si="260"/>
        <v>-8.8342388751425229</v>
      </c>
    </row>
    <row r="567" spans="1:34" x14ac:dyDescent="0.2">
      <c r="A567" s="347">
        <f t="shared" ca="1" si="238"/>
        <v>1E-4</v>
      </c>
      <c r="B567" s="304">
        <f t="shared" ca="1" si="239"/>
        <v>32.018500000000778</v>
      </c>
      <c r="D567" s="306">
        <f t="shared" ca="1" si="240"/>
        <v>-0.67882934143806439</v>
      </c>
      <c r="E567" s="307">
        <f t="shared" ca="1" si="241"/>
        <v>-1.0018550710372658</v>
      </c>
      <c r="F567" s="304">
        <f t="shared" ca="1" si="242"/>
        <v>1.2101747221621848</v>
      </c>
      <c r="G567" s="306">
        <f t="shared" ca="1" si="243"/>
        <v>7.7579554237790189</v>
      </c>
      <c r="H567" s="307">
        <f t="shared" ca="1" si="244"/>
        <v>-100.66427227777203</v>
      </c>
      <c r="I567" s="304">
        <f t="shared" ca="1" si="245"/>
        <v>100.96277326604476</v>
      </c>
      <c r="J567" s="306">
        <f t="shared" ca="1" si="246"/>
        <v>698.24654548588239</v>
      </c>
      <c r="K567" s="307">
        <f t="shared" ca="1" si="247"/>
        <v>-2.042596608901337</v>
      </c>
      <c r="L567" s="304">
        <f t="shared" ca="1" si="232"/>
        <v>698.2495331068078</v>
      </c>
      <c r="M567" s="306">
        <f t="shared" ca="1" si="248"/>
        <v>-1.4938807488305497</v>
      </c>
      <c r="N567" s="304">
        <f t="shared" ca="1" si="249"/>
        <v>-85.593062003833481</v>
      </c>
      <c r="P567" s="310">
        <f t="shared" ca="1" si="250"/>
        <v>23</v>
      </c>
      <c r="Q567" s="304">
        <f t="shared" ca="1" si="251"/>
        <v>0</v>
      </c>
      <c r="R567" s="306">
        <f t="shared" ca="1" si="252"/>
        <v>0</v>
      </c>
      <c r="S567" s="307">
        <f t="shared" ca="1" si="253"/>
        <v>2.8949999999999996</v>
      </c>
      <c r="T567" s="304">
        <f t="shared" ca="1" si="233"/>
        <v>28.399949999999997</v>
      </c>
      <c r="U567" s="311">
        <f t="shared" ca="1" si="234"/>
        <v>0</v>
      </c>
      <c r="V567" s="306">
        <f t="shared" ca="1" si="235"/>
        <v>1.2252502436419312</v>
      </c>
      <c r="W567" s="304">
        <f t="shared" ca="1" si="236"/>
        <v>25.575268962828986</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0.9467313938418993</v>
      </c>
      <c r="AH567" s="304">
        <f t="shared" ca="1" si="260"/>
        <v>-8.8342643363445479</v>
      </c>
    </row>
    <row r="568" spans="1:34" x14ac:dyDescent="0.2">
      <c r="A568" s="347">
        <f t="shared" ca="1" si="238"/>
        <v>1E-4</v>
      </c>
      <c r="B568" s="304">
        <f t="shared" ca="1" si="239"/>
        <v>32.018600000000781</v>
      </c>
      <c r="D568" s="306">
        <f t="shared" ca="1" si="240"/>
        <v>-0.67882472153029572</v>
      </c>
      <c r="E568" s="307">
        <f t="shared" ca="1" si="241"/>
        <v>-1.0018291786572089</v>
      </c>
      <c r="F568" s="304">
        <f t="shared" ca="1" si="242"/>
        <v>1.2101506954795593</v>
      </c>
      <c r="G568" s="306">
        <f t="shared" ca="1" si="243"/>
        <v>7.7578875413068662</v>
      </c>
      <c r="H568" s="307">
        <f t="shared" ca="1" si="244"/>
        <v>-100.66437246068989</v>
      </c>
      <c r="I568" s="304">
        <f t="shared" ca="1" si="245"/>
        <v>100.96286793672249</v>
      </c>
      <c r="J568" s="306">
        <f t="shared" ca="1" si="246"/>
        <v>698.24654548588239</v>
      </c>
      <c r="K568" s="307">
        <f t="shared" ca="1" si="247"/>
        <v>-2.0526630411382603</v>
      </c>
      <c r="L568" s="304">
        <f t="shared" ca="1" si="232"/>
        <v>698.24956262680814</v>
      </c>
      <c r="M568" s="306">
        <f t="shared" ca="1" si="248"/>
        <v>-1.4938814954397499</v>
      </c>
      <c r="N568" s="304">
        <f t="shared" ca="1" si="249"/>
        <v>-85.593104781389613</v>
      </c>
      <c r="P568" s="310">
        <f t="shared" ca="1" si="250"/>
        <v>23</v>
      </c>
      <c r="Q568" s="304">
        <f t="shared" ca="1" si="251"/>
        <v>0</v>
      </c>
      <c r="R568" s="306">
        <f t="shared" ca="1" si="252"/>
        <v>0</v>
      </c>
      <c r="S568" s="307">
        <f t="shared" ca="1" si="253"/>
        <v>2.8949999999999996</v>
      </c>
      <c r="T568" s="304">
        <f t="shared" ca="1" si="233"/>
        <v>28.399949999999997</v>
      </c>
      <c r="U568" s="311">
        <f t="shared" ca="1" si="234"/>
        <v>0</v>
      </c>
      <c r="V568" s="306">
        <f t="shared" ca="1" si="235"/>
        <v>1.2252514770324199</v>
      </c>
      <c r="W568" s="304">
        <f t="shared" ca="1" si="236"/>
        <v>25.575342670872189</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0.94670649581017763</v>
      </c>
      <c r="AH568" s="304">
        <f t="shared" ca="1" si="260"/>
        <v>-8.8342897971775436</v>
      </c>
    </row>
    <row r="569" spans="1:34" x14ac:dyDescent="0.2">
      <c r="A569" s="347">
        <f t="shared" ca="1" si="238"/>
        <v>1E-4</v>
      </c>
      <c r="B569" s="304">
        <f t="shared" ca="1" si="239"/>
        <v>32.018700000000784</v>
      </c>
      <c r="D569" s="306">
        <f t="shared" ca="1" si="240"/>
        <v>-0.67882010162576201</v>
      </c>
      <c r="E569" s="307">
        <f t="shared" ca="1" si="241"/>
        <v>-1.0018032866524553</v>
      </c>
      <c r="F569" s="304">
        <f t="shared" ca="1" si="242"/>
        <v>1.2101266692040431</v>
      </c>
      <c r="G569" s="306">
        <f t="shared" ca="1" si="243"/>
        <v>7.7578196592967039</v>
      </c>
      <c r="H569" s="307">
        <f t="shared" ca="1" si="244"/>
        <v>-100.66447264101855</v>
      </c>
      <c r="I569" s="304">
        <f t="shared" ca="1" si="245"/>
        <v>100.96296260491043</v>
      </c>
      <c r="J569" s="306">
        <f t="shared" ca="1" si="246"/>
        <v>698.24654548588239</v>
      </c>
      <c r="K569" s="307">
        <f t="shared" ca="1" si="247"/>
        <v>-2.0627294833933458</v>
      </c>
      <c r="L569" s="304">
        <f t="shared" ca="1" si="232"/>
        <v>698.24959229196122</v>
      </c>
      <c r="M569" s="306">
        <f t="shared" ca="1" si="248"/>
        <v>-1.4938822420410172</v>
      </c>
      <c r="N569" s="304">
        <f t="shared" ca="1" si="249"/>
        <v>-85.593147558491196</v>
      </c>
      <c r="P569" s="310">
        <f t="shared" ca="1" si="250"/>
        <v>23</v>
      </c>
      <c r="Q569" s="304">
        <f t="shared" ca="1" si="251"/>
        <v>0</v>
      </c>
      <c r="R569" s="306">
        <f t="shared" ca="1" si="252"/>
        <v>0</v>
      </c>
      <c r="S569" s="307">
        <f t="shared" ca="1" si="253"/>
        <v>2.8949999999999996</v>
      </c>
      <c r="T569" s="304">
        <f t="shared" ca="1" si="233"/>
        <v>28.399949999999997</v>
      </c>
      <c r="U569" s="311">
        <f t="shared" ca="1" si="234"/>
        <v>0</v>
      </c>
      <c r="V569" s="306">
        <f t="shared" ca="1" si="235"/>
        <v>1.2252527104253781</v>
      </c>
      <c r="W569" s="304">
        <f t="shared" ca="1" si="236"/>
        <v>25.57541637784708</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0.94668159813604369</v>
      </c>
      <c r="AH569" s="304">
        <f t="shared" ca="1" si="260"/>
        <v>-8.8343152576415171</v>
      </c>
    </row>
    <row r="570" spans="1:34" x14ac:dyDescent="0.2">
      <c r="A570" s="347">
        <f t="shared" ca="1" si="238"/>
        <v>1E-4</v>
      </c>
      <c r="B570" s="304">
        <f t="shared" ca="1" si="239"/>
        <v>32.018800000000788</v>
      </c>
      <c r="D570" s="306">
        <f t="shared" ca="1" si="240"/>
        <v>-0.67881548172446504</v>
      </c>
      <c r="E570" s="307">
        <f t="shared" ca="1" si="241"/>
        <v>-1.0017773950230051</v>
      </c>
      <c r="F570" s="304">
        <f t="shared" ca="1" si="242"/>
        <v>1.210102643335637</v>
      </c>
      <c r="G570" s="306">
        <f t="shared" ca="1" si="243"/>
        <v>7.7577517777485312</v>
      </c>
      <c r="H570" s="307">
        <f t="shared" ca="1" si="244"/>
        <v>-100.66457281875805</v>
      </c>
      <c r="I570" s="304">
        <f t="shared" ca="1" si="245"/>
        <v>100.96305727060866</v>
      </c>
      <c r="J570" s="306">
        <f t="shared" ca="1" si="246"/>
        <v>698.24654548588239</v>
      </c>
      <c r="K570" s="307">
        <f t="shared" ca="1" si="247"/>
        <v>-2.0727959356663348</v>
      </c>
      <c r="L570" s="304">
        <f t="shared" ca="1" si="232"/>
        <v>698.24962210226749</v>
      </c>
      <c r="M570" s="306">
        <f t="shared" ca="1" si="248"/>
        <v>-1.4938829886343516</v>
      </c>
      <c r="N570" s="304">
        <f t="shared" ca="1" si="249"/>
        <v>-85.593190335138274</v>
      </c>
      <c r="P570" s="310">
        <f t="shared" ca="1" si="250"/>
        <v>23</v>
      </c>
      <c r="Q570" s="304">
        <f t="shared" ca="1" si="251"/>
        <v>0</v>
      </c>
      <c r="R570" s="306">
        <f t="shared" ca="1" si="252"/>
        <v>0</v>
      </c>
      <c r="S570" s="307">
        <f t="shared" ca="1" si="253"/>
        <v>2.8949999999999996</v>
      </c>
      <c r="T570" s="304">
        <f t="shared" ca="1" si="233"/>
        <v>28.399949999999997</v>
      </c>
      <c r="U570" s="311">
        <f t="shared" ca="1" si="234"/>
        <v>0</v>
      </c>
      <c r="V570" s="306">
        <f t="shared" ca="1" si="235"/>
        <v>1.2252539438208052</v>
      </c>
      <c r="W570" s="304">
        <f t="shared" ca="1" si="236"/>
        <v>25.575490083753671</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0.94665670081949926</v>
      </c>
      <c r="AH570" s="304">
        <f t="shared" ca="1" si="260"/>
        <v>-8.8343407177364721</v>
      </c>
    </row>
    <row r="571" spans="1:34" x14ac:dyDescent="0.2">
      <c r="A571" s="347">
        <f t="shared" ca="1" si="238"/>
        <v>1E-4</v>
      </c>
      <c r="B571" s="304">
        <f t="shared" ca="1" si="239"/>
        <v>32.018900000000791</v>
      </c>
      <c r="D571" s="306">
        <f t="shared" ca="1" si="240"/>
        <v>-0.67881086182640415</v>
      </c>
      <c r="E571" s="307">
        <f t="shared" ca="1" si="241"/>
        <v>-1.0017515037688529</v>
      </c>
      <c r="F571" s="304">
        <f t="shared" ca="1" si="242"/>
        <v>1.2100786178743361</v>
      </c>
      <c r="G571" s="306">
        <f t="shared" ca="1" si="243"/>
        <v>7.7576838966623489</v>
      </c>
      <c r="H571" s="307">
        <f t="shared" ca="1" si="244"/>
        <v>-100.66467299390843</v>
      </c>
      <c r="I571" s="304">
        <f t="shared" ca="1" si="245"/>
        <v>100.96315193381717</v>
      </c>
      <c r="J571" s="306">
        <f t="shared" ca="1" si="246"/>
        <v>698.24654548588239</v>
      </c>
      <c r="K571" s="307">
        <f t="shared" ca="1" si="247"/>
        <v>-2.0828623979569683</v>
      </c>
      <c r="L571" s="304">
        <f t="shared" ca="1" si="232"/>
        <v>698.2496520577273</v>
      </c>
      <c r="M571" s="306">
        <f t="shared" ca="1" si="248"/>
        <v>-1.4938837352197532</v>
      </c>
      <c r="N571" s="304">
        <f t="shared" ca="1" si="249"/>
        <v>-85.593233111330832</v>
      </c>
      <c r="P571" s="310">
        <f t="shared" ca="1" si="250"/>
        <v>23</v>
      </c>
      <c r="Q571" s="304">
        <f t="shared" ca="1" si="251"/>
        <v>0</v>
      </c>
      <c r="R571" s="306">
        <f t="shared" ca="1" si="252"/>
        <v>0</v>
      </c>
      <c r="S571" s="307">
        <f t="shared" ca="1" si="253"/>
        <v>2.8949999999999996</v>
      </c>
      <c r="T571" s="304">
        <f t="shared" ca="1" si="233"/>
        <v>28.399949999999997</v>
      </c>
      <c r="U571" s="311">
        <f t="shared" ca="1" si="234"/>
        <v>0</v>
      </c>
      <c r="V571" s="306">
        <f t="shared" ca="1" si="235"/>
        <v>1.2252551772187015</v>
      </c>
      <c r="W571" s="304">
        <f t="shared" ca="1" si="236"/>
        <v>25.575563788591957</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0.9466318038605408</v>
      </c>
      <c r="AH571" s="304">
        <f t="shared" ca="1" si="260"/>
        <v>-8.8343661774624085</v>
      </c>
    </row>
    <row r="572" spans="1:34" x14ac:dyDescent="0.2">
      <c r="A572" s="347">
        <f t="shared" ca="1" si="238"/>
        <v>1E-4</v>
      </c>
      <c r="B572" s="304">
        <f t="shared" ca="1" si="239"/>
        <v>32.019000000000794</v>
      </c>
      <c r="D572" s="306">
        <f t="shared" ca="1" si="240"/>
        <v>-0.67880624193158345</v>
      </c>
      <c r="E572" s="307">
        <f t="shared" ca="1" si="241"/>
        <v>-1.0017256128900005</v>
      </c>
      <c r="F572" s="304">
        <f t="shared" ca="1" si="242"/>
        <v>1.2100545928201449</v>
      </c>
      <c r="G572" s="306">
        <f t="shared" ca="1" si="243"/>
        <v>7.7576160160381562</v>
      </c>
      <c r="H572" s="307">
        <f t="shared" ca="1" si="244"/>
        <v>-100.66477316646971</v>
      </c>
      <c r="I572" s="304">
        <f t="shared" ca="1" si="245"/>
        <v>100.96324659453603</v>
      </c>
      <c r="J572" s="306">
        <f t="shared" ca="1" si="246"/>
        <v>698.24654548588239</v>
      </c>
      <c r="K572" s="307">
        <f t="shared" ca="1" si="247"/>
        <v>-2.0929288702649873</v>
      </c>
      <c r="L572" s="304">
        <f t="shared" ca="1" si="232"/>
        <v>698.2496821583411</v>
      </c>
      <c r="M572" s="306">
        <f t="shared" ca="1" si="248"/>
        <v>-1.4938844817972221</v>
      </c>
      <c r="N572" s="304">
        <f t="shared" ca="1" si="249"/>
        <v>-85.593275887068884</v>
      </c>
      <c r="P572" s="310">
        <f t="shared" ca="1" si="250"/>
        <v>23</v>
      </c>
      <c r="Q572" s="304">
        <f t="shared" ca="1" si="251"/>
        <v>0</v>
      </c>
      <c r="R572" s="306">
        <f t="shared" ca="1" si="252"/>
        <v>0</v>
      </c>
      <c r="S572" s="307">
        <f t="shared" ca="1" si="253"/>
        <v>2.8949999999999996</v>
      </c>
      <c r="T572" s="304">
        <f t="shared" ca="1" si="233"/>
        <v>28.399949999999997</v>
      </c>
      <c r="U572" s="311">
        <f t="shared" ca="1" si="234"/>
        <v>0</v>
      </c>
      <c r="V572" s="306">
        <f t="shared" ca="1" si="235"/>
        <v>1.2252564106190669</v>
      </c>
      <c r="W572" s="304">
        <f t="shared" ca="1" si="236"/>
        <v>25.575637492361977</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0.94660690725916474</v>
      </c>
      <c r="AH572" s="304">
        <f t="shared" ca="1" si="260"/>
        <v>-8.8343916368193298</v>
      </c>
    </row>
    <row r="573" spans="1:34" x14ac:dyDescent="0.2">
      <c r="A573" s="347">
        <f t="shared" ca="1" si="238"/>
        <v>1E-4</v>
      </c>
      <c r="B573" s="304">
        <f t="shared" ca="1" si="239"/>
        <v>32.019100000000797</v>
      </c>
      <c r="D573" s="306">
        <f t="shared" ca="1" si="240"/>
        <v>-0.67880162204000083</v>
      </c>
      <c r="E573" s="307">
        <f t="shared" ca="1" si="241"/>
        <v>-1.0016997223864355</v>
      </c>
      <c r="F573" s="304">
        <f t="shared" ca="1" si="242"/>
        <v>1.2100305681730517</v>
      </c>
      <c r="G573" s="306">
        <f t="shared" ca="1" si="243"/>
        <v>7.7575481358759522</v>
      </c>
      <c r="H573" s="307">
        <f t="shared" ca="1" si="244"/>
        <v>-100.66487333644196</v>
      </c>
      <c r="I573" s="304">
        <f t="shared" ca="1" si="245"/>
        <v>100.96334125276528</v>
      </c>
      <c r="J573" s="306">
        <f t="shared" ca="1" si="246"/>
        <v>698.24654548588239</v>
      </c>
      <c r="K573" s="307">
        <f t="shared" ca="1" si="247"/>
        <v>-2.102995352590133</v>
      </c>
      <c r="L573" s="304">
        <f t="shared" ca="1" si="232"/>
        <v>698.24971240410935</v>
      </c>
      <c r="M573" s="306">
        <f t="shared" ca="1" si="248"/>
        <v>-1.4938852283667585</v>
      </c>
      <c r="N573" s="304">
        <f t="shared" ca="1" si="249"/>
        <v>-85.593318662352431</v>
      </c>
      <c r="P573" s="310">
        <f t="shared" ca="1" si="250"/>
        <v>23</v>
      </c>
      <c r="Q573" s="304">
        <f t="shared" ca="1" si="251"/>
        <v>0</v>
      </c>
      <c r="R573" s="306">
        <f t="shared" ca="1" si="252"/>
        <v>0</v>
      </c>
      <c r="S573" s="307">
        <f t="shared" ca="1" si="253"/>
        <v>2.8949999999999996</v>
      </c>
      <c r="T573" s="304">
        <f t="shared" ca="1" si="233"/>
        <v>28.399949999999997</v>
      </c>
      <c r="U573" s="311">
        <f t="shared" ca="1" si="234"/>
        <v>0</v>
      </c>
      <c r="V573" s="306">
        <f t="shared" ca="1" si="235"/>
        <v>1.2252576440219014</v>
      </c>
      <c r="W573" s="304">
        <f t="shared" ca="1" si="236"/>
        <v>25.575711195063725</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0.94658201101536399</v>
      </c>
      <c r="AH573" s="304">
        <f t="shared" ca="1" si="260"/>
        <v>-8.8344170958072468</v>
      </c>
    </row>
    <row r="574" spans="1:34" x14ac:dyDescent="0.2">
      <c r="A574" s="347">
        <f t="shared" ca="1" si="238"/>
        <v>1E-4</v>
      </c>
      <c r="B574" s="304">
        <f t="shared" ca="1" si="239"/>
        <v>32.019200000000801</v>
      </c>
      <c r="D574" s="306">
        <f t="shared" ca="1" si="240"/>
        <v>-0.67879700215165795</v>
      </c>
      <c r="E574" s="307">
        <f t="shared" ca="1" si="241"/>
        <v>-1.001673832258156</v>
      </c>
      <c r="F574" s="304">
        <f t="shared" ca="1" si="242"/>
        <v>1.2100065439330558</v>
      </c>
      <c r="G574" s="306">
        <f t="shared" ca="1" si="243"/>
        <v>7.7574802561757368</v>
      </c>
      <c r="H574" s="307">
        <f t="shared" ca="1" si="244"/>
        <v>-100.66497350382518</v>
      </c>
      <c r="I574" s="304">
        <f t="shared" ca="1" si="245"/>
        <v>100.96343590850492</v>
      </c>
      <c r="J574" s="306">
        <f t="shared" ca="1" si="246"/>
        <v>698.24654548588239</v>
      </c>
      <c r="K574" s="307">
        <f t="shared" ca="1" si="247"/>
        <v>-2.1130618449321465</v>
      </c>
      <c r="L574" s="304">
        <f t="shared" ca="1" si="232"/>
        <v>698.24974279503238</v>
      </c>
      <c r="M574" s="306">
        <f t="shared" ca="1" si="248"/>
        <v>-1.4938859749283626</v>
      </c>
      <c r="N574" s="304">
        <f t="shared" ca="1" si="249"/>
        <v>-85.593361437181485</v>
      </c>
      <c r="P574" s="310">
        <f t="shared" ca="1" si="250"/>
        <v>23</v>
      </c>
      <c r="Q574" s="304">
        <f t="shared" ca="1" si="251"/>
        <v>0</v>
      </c>
      <c r="R574" s="306">
        <f t="shared" ca="1" si="252"/>
        <v>0</v>
      </c>
      <c r="S574" s="307">
        <f t="shared" ca="1" si="253"/>
        <v>2.8949999999999996</v>
      </c>
      <c r="T574" s="304">
        <f t="shared" ca="1" si="233"/>
        <v>28.399949999999997</v>
      </c>
      <c r="U574" s="311">
        <f t="shared" ca="1" si="234"/>
        <v>0</v>
      </c>
      <c r="V574" s="306">
        <f t="shared" ca="1" si="235"/>
        <v>1.2252588774272051</v>
      </c>
      <c r="W574" s="304">
        <f t="shared" ca="1" si="236"/>
        <v>25.575784896697211</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0.94655711512913676</v>
      </c>
      <c r="AH574" s="304">
        <f t="shared" ca="1" si="260"/>
        <v>-8.8344425544261593</v>
      </c>
    </row>
    <row r="575" spans="1:34" x14ac:dyDescent="0.2">
      <c r="A575" s="347">
        <f t="shared" ca="1" si="238"/>
        <v>1E-4</v>
      </c>
      <c r="B575" s="304">
        <f t="shared" ca="1" si="239"/>
        <v>32.019300000000804</v>
      </c>
      <c r="D575" s="306">
        <f t="shared" ca="1" si="240"/>
        <v>-0.67879238226655425</v>
      </c>
      <c r="E575" s="307">
        <f t="shared" ca="1" si="241"/>
        <v>-1.0016479425051639</v>
      </c>
      <c r="F575" s="304">
        <f t="shared" ca="1" si="242"/>
        <v>1.2099825201001591</v>
      </c>
      <c r="G575" s="306">
        <f t="shared" ca="1" si="243"/>
        <v>7.7574123769375101</v>
      </c>
      <c r="H575" s="307">
        <f t="shared" ca="1" si="244"/>
        <v>-100.66507366861943</v>
      </c>
      <c r="I575" s="304">
        <f t="shared" ca="1" si="245"/>
        <v>100.96353056175501</v>
      </c>
      <c r="J575" s="306">
        <f t="shared" ca="1" si="246"/>
        <v>698.24654548588239</v>
      </c>
      <c r="K575" s="307">
        <f t="shared" ca="1" si="247"/>
        <v>-2.1231283472907689</v>
      </c>
      <c r="L575" s="304">
        <f t="shared" ca="1" si="232"/>
        <v>698.24977333111076</v>
      </c>
      <c r="M575" s="306">
        <f t="shared" ca="1" si="248"/>
        <v>-1.4938867214820342</v>
      </c>
      <c r="N575" s="304">
        <f t="shared" ca="1" si="249"/>
        <v>-85.593404211556049</v>
      </c>
      <c r="P575" s="310">
        <f t="shared" ca="1" si="250"/>
        <v>23</v>
      </c>
      <c r="Q575" s="304">
        <f t="shared" ca="1" si="251"/>
        <v>0</v>
      </c>
      <c r="R575" s="306">
        <f t="shared" ca="1" si="252"/>
        <v>0</v>
      </c>
      <c r="S575" s="307">
        <f t="shared" ca="1" si="253"/>
        <v>2.8949999999999996</v>
      </c>
      <c r="T575" s="304">
        <f t="shared" ca="1" si="233"/>
        <v>28.399949999999997</v>
      </c>
      <c r="U575" s="311">
        <f t="shared" ca="1" si="234"/>
        <v>0</v>
      </c>
      <c r="V575" s="306">
        <f t="shared" ca="1" si="235"/>
        <v>1.2252601108349777</v>
      </c>
      <c r="W575" s="304">
        <f t="shared" ca="1" si="236"/>
        <v>25.575858597262442</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0.94653221960047951</v>
      </c>
      <c r="AH575" s="304">
        <f t="shared" ca="1" si="260"/>
        <v>-8.8344680126760675</v>
      </c>
    </row>
    <row r="576" spans="1:34" x14ac:dyDescent="0.2">
      <c r="A576" s="347">
        <f t="shared" ca="1" si="238"/>
        <v>1E-4</v>
      </c>
      <c r="B576" s="304">
        <f t="shared" ca="1" si="239"/>
        <v>32.019400000000807</v>
      </c>
      <c r="D576" s="306">
        <f t="shared" ca="1" si="240"/>
        <v>-0.67878776238469352</v>
      </c>
      <c r="E576" s="307">
        <f t="shared" ca="1" si="241"/>
        <v>-1.001622053127452</v>
      </c>
      <c r="F576" s="304">
        <f t="shared" ca="1" si="242"/>
        <v>1.2099584966743575</v>
      </c>
      <c r="G576" s="306">
        <f t="shared" ca="1" si="243"/>
        <v>7.757344498161272</v>
      </c>
      <c r="H576" s="307">
        <f t="shared" ca="1" si="244"/>
        <v>-100.66517383082474</v>
      </c>
      <c r="I576" s="304">
        <f t="shared" ca="1" si="245"/>
        <v>100.96362521251559</v>
      </c>
      <c r="J576" s="306">
        <f t="shared" ca="1" si="246"/>
        <v>698.24654548588239</v>
      </c>
      <c r="K576" s="307">
        <f t="shared" ca="1" si="247"/>
        <v>-2.1331948596657413</v>
      </c>
      <c r="L576" s="304">
        <f t="shared" ca="1" si="232"/>
        <v>698.24980401234461</v>
      </c>
      <c r="M576" s="306">
        <f t="shared" ca="1" si="248"/>
        <v>-1.4938874680277736</v>
      </c>
      <c r="N576" s="304">
        <f t="shared" ca="1" si="249"/>
        <v>-85.593446985476135</v>
      </c>
      <c r="P576" s="310">
        <f t="shared" ca="1" si="250"/>
        <v>23</v>
      </c>
      <c r="Q576" s="304">
        <f t="shared" ca="1" si="251"/>
        <v>0</v>
      </c>
      <c r="R576" s="306">
        <f t="shared" ca="1" si="252"/>
        <v>0</v>
      </c>
      <c r="S576" s="307">
        <f t="shared" ca="1" si="253"/>
        <v>2.8949999999999996</v>
      </c>
      <c r="T576" s="304">
        <f t="shared" ca="1" si="233"/>
        <v>28.399949999999997</v>
      </c>
      <c r="U576" s="311">
        <f t="shared" ca="1" si="234"/>
        <v>0</v>
      </c>
      <c r="V576" s="306">
        <f t="shared" ca="1" si="235"/>
        <v>1.2252613442452194</v>
      </c>
      <c r="W576" s="304">
        <f t="shared" ca="1" si="236"/>
        <v>25.575932296759451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0.94650732442939578</v>
      </c>
      <c r="AH576" s="304">
        <f t="shared" ca="1" si="260"/>
        <v>-8.8344934705569766</v>
      </c>
    </row>
    <row r="577" spans="1:34" x14ac:dyDescent="0.2">
      <c r="A577" s="347">
        <f t="shared" ca="1" si="238"/>
        <v>1E-4</v>
      </c>
      <c r="B577" s="304">
        <f t="shared" ca="1" si="239"/>
        <v>32.019500000000811</v>
      </c>
      <c r="D577" s="306">
        <f t="shared" ca="1" si="240"/>
        <v>-0.67878314250607397</v>
      </c>
      <c r="E577" s="307">
        <f t="shared" ca="1" si="241"/>
        <v>-1.0015961641250151</v>
      </c>
      <c r="F577" s="304">
        <f t="shared" ca="1" si="242"/>
        <v>1.2099344736556461</v>
      </c>
      <c r="G577" s="306">
        <f t="shared" ca="1" si="243"/>
        <v>7.7572766198470218</v>
      </c>
      <c r="H577" s="307">
        <f t="shared" ca="1" si="244"/>
        <v>-100.66527399044115</v>
      </c>
      <c r="I577" s="304">
        <f t="shared" ca="1" si="245"/>
        <v>100.96371986078668</v>
      </c>
      <c r="J577" s="306">
        <f t="shared" ca="1" si="246"/>
        <v>698.24654548588239</v>
      </c>
      <c r="K577" s="307">
        <f t="shared" ca="1" si="247"/>
        <v>-2.1432613820568047</v>
      </c>
      <c r="L577" s="304">
        <f t="shared" ca="1" si="232"/>
        <v>698.24983483873461</v>
      </c>
      <c r="M577" s="306">
        <f t="shared" ca="1" si="248"/>
        <v>-1.4938882145655807</v>
      </c>
      <c r="N577" s="304">
        <f t="shared" ca="1" si="249"/>
        <v>-85.593489758941729</v>
      </c>
      <c r="P577" s="310">
        <f t="shared" ca="1" si="250"/>
        <v>23</v>
      </c>
      <c r="Q577" s="304">
        <f t="shared" ca="1" si="251"/>
        <v>0</v>
      </c>
      <c r="R577" s="306">
        <f t="shared" ca="1" si="252"/>
        <v>0</v>
      </c>
      <c r="S577" s="307">
        <f t="shared" ca="1" si="253"/>
        <v>2.8949999999999996</v>
      </c>
      <c r="T577" s="304">
        <f t="shared" ca="1" si="233"/>
        <v>28.399949999999997</v>
      </c>
      <c r="U577" s="311">
        <f t="shared" ca="1" si="234"/>
        <v>0</v>
      </c>
      <c r="V577" s="306">
        <f t="shared" ca="1" si="235"/>
        <v>1.22526257765793</v>
      </c>
      <c r="W577" s="304">
        <f t="shared" ca="1" si="236"/>
        <v>25.576005995188211</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0.94648242961586782</v>
      </c>
      <c r="AH577" s="304">
        <f t="shared" ca="1" si="260"/>
        <v>-8.8345189280688956</v>
      </c>
    </row>
    <row r="578" spans="1:34" x14ac:dyDescent="0.2">
      <c r="A578" s="347">
        <f t="shared" ca="1" si="238"/>
        <v>1E-4</v>
      </c>
      <c r="B578" s="304">
        <f t="shared" ca="1" si="239"/>
        <v>32.019600000000814</v>
      </c>
      <c r="D578" s="306">
        <f t="shared" ca="1" si="240"/>
        <v>-0.67877852263069849</v>
      </c>
      <c r="E578" s="307">
        <f t="shared" ca="1" si="241"/>
        <v>-1.001570275497853</v>
      </c>
      <c r="F578" s="304">
        <f t="shared" ca="1" si="242"/>
        <v>1.2099104510440262</v>
      </c>
      <c r="G578" s="306">
        <f t="shared" ca="1" si="243"/>
        <v>7.7572087419947584</v>
      </c>
      <c r="H578" s="307">
        <f t="shared" ca="1" si="244"/>
        <v>-100.6653741474687</v>
      </c>
      <c r="I578" s="304">
        <f t="shared" ca="1" si="245"/>
        <v>100.96381450656834</v>
      </c>
      <c r="J578" s="306">
        <f t="shared" ca="1" si="246"/>
        <v>698.24654548588239</v>
      </c>
      <c r="K578" s="307">
        <f t="shared" ca="1" si="247"/>
        <v>-2.1533279144637003</v>
      </c>
      <c r="L578" s="304">
        <f t="shared" ca="1" si="232"/>
        <v>698.24986581028111</v>
      </c>
      <c r="M578" s="306">
        <f t="shared" ca="1" si="248"/>
        <v>-1.4938889610954562</v>
      </c>
      <c r="N578" s="304">
        <f t="shared" ca="1" si="249"/>
        <v>-85.593532531952874</v>
      </c>
      <c r="P578" s="310">
        <f t="shared" ca="1" si="250"/>
        <v>23</v>
      </c>
      <c r="Q578" s="304">
        <f t="shared" ca="1" si="251"/>
        <v>0</v>
      </c>
      <c r="R578" s="306">
        <f t="shared" ca="1" si="252"/>
        <v>0</v>
      </c>
      <c r="S578" s="307">
        <f t="shared" ca="1" si="253"/>
        <v>2.8949999999999996</v>
      </c>
      <c r="T578" s="304">
        <f t="shared" ca="1" si="233"/>
        <v>28.399949999999997</v>
      </c>
      <c r="U578" s="311">
        <f t="shared" ca="1" si="234"/>
        <v>0</v>
      </c>
      <c r="V578" s="306">
        <f t="shared" ca="1" si="235"/>
        <v>1.2252638110731093</v>
      </c>
      <c r="W578" s="304">
        <f t="shared" ca="1" si="236"/>
        <v>25.576079692548767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0.94645753515990805</v>
      </c>
      <c r="AH578" s="304">
        <f t="shared" ca="1" si="260"/>
        <v>-8.8345443852118191</v>
      </c>
    </row>
    <row r="579" spans="1:34" x14ac:dyDescent="0.2">
      <c r="A579" s="347">
        <f t="shared" ca="1" si="238"/>
        <v>1E-4</v>
      </c>
      <c r="B579" s="304">
        <f t="shared" ca="1" si="239"/>
        <v>32.019700000000817</v>
      </c>
      <c r="D579" s="306">
        <f t="shared" ca="1" si="240"/>
        <v>-0.67877390275856375</v>
      </c>
      <c r="E579" s="307">
        <f t="shared" ca="1" si="241"/>
        <v>-1.0015443872459588</v>
      </c>
      <c r="F579" s="304">
        <f t="shared" ca="1" si="242"/>
        <v>1.2098864288394904</v>
      </c>
      <c r="G579" s="306">
        <f t="shared" ca="1" si="243"/>
        <v>7.7571408646044828</v>
      </c>
      <c r="H579" s="307">
        <f t="shared" ca="1" si="244"/>
        <v>-100.66547430190742</v>
      </c>
      <c r="I579" s="304">
        <f t="shared" ca="1" si="245"/>
        <v>100.96390914986057</v>
      </c>
      <c r="J579" s="306">
        <f t="shared" ca="1" si="246"/>
        <v>698.24654548588239</v>
      </c>
      <c r="K579" s="307">
        <f t="shared" ca="1" si="247"/>
        <v>-2.1633944568861692</v>
      </c>
      <c r="L579" s="304">
        <f t="shared" ca="1" si="232"/>
        <v>698.24989692698455</v>
      </c>
      <c r="M579" s="306">
        <f t="shared" ca="1" si="248"/>
        <v>-1.4938897076173996</v>
      </c>
      <c r="N579" s="304">
        <f t="shared" ca="1" si="249"/>
        <v>-85.593575304509542</v>
      </c>
      <c r="P579" s="310">
        <f t="shared" ca="1" si="250"/>
        <v>23</v>
      </c>
      <c r="Q579" s="304">
        <f t="shared" ca="1" si="251"/>
        <v>0</v>
      </c>
      <c r="R579" s="306">
        <f t="shared" ca="1" si="252"/>
        <v>0</v>
      </c>
      <c r="S579" s="307">
        <f t="shared" ca="1" si="253"/>
        <v>2.8949999999999996</v>
      </c>
      <c r="T579" s="304">
        <f t="shared" ca="1" si="233"/>
        <v>28.399949999999997</v>
      </c>
      <c r="U579" s="311">
        <f t="shared" ca="1" si="234"/>
        <v>0</v>
      </c>
      <c r="V579" s="306">
        <f t="shared" ca="1" si="235"/>
        <v>1.2252650444907576</v>
      </c>
      <c r="W579" s="304">
        <f t="shared" ca="1" si="236"/>
        <v>25.576153388841103</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0.94643264106150404</v>
      </c>
      <c r="AH579" s="304">
        <f t="shared" ca="1" si="260"/>
        <v>-8.8345698419857577</v>
      </c>
    </row>
    <row r="580" spans="1:34" x14ac:dyDescent="0.2">
      <c r="A580" s="347">
        <f t="shared" ca="1" si="238"/>
        <v>1E-4</v>
      </c>
      <c r="B580" s="304">
        <f t="shared" ca="1" si="239"/>
        <v>32.019800000000821</v>
      </c>
      <c r="D580" s="306">
        <f t="shared" ca="1" si="240"/>
        <v>-0.67876928288967464</v>
      </c>
      <c r="E580" s="307">
        <f t="shared" ca="1" si="241"/>
        <v>-1.0015184993693342</v>
      </c>
      <c r="F580" s="304">
        <f t="shared" ca="1" si="242"/>
        <v>1.2098624070420432</v>
      </c>
      <c r="G580" s="306">
        <f t="shared" ca="1" si="243"/>
        <v>7.7570729876761941</v>
      </c>
      <c r="H580" s="307">
        <f t="shared" ca="1" si="244"/>
        <v>-100.66557445375736</v>
      </c>
      <c r="I580" s="304">
        <f t="shared" ca="1" si="245"/>
        <v>100.96400379066345</v>
      </c>
      <c r="J580" s="306">
        <f t="shared" ca="1" si="246"/>
        <v>698.24654548588239</v>
      </c>
      <c r="K580" s="307">
        <f t="shared" ca="1" si="247"/>
        <v>-2.1734610093239524</v>
      </c>
      <c r="L580" s="304">
        <f t="shared" ref="L580:L643" ca="1" si="261">SQRT(pos_x^2+pos_z^2)</f>
        <v>698.24992818884516</v>
      </c>
      <c r="M580" s="306">
        <f t="shared" ca="1" si="248"/>
        <v>-1.4938904541314111</v>
      </c>
      <c r="N580" s="304">
        <f t="shared" ca="1" si="249"/>
        <v>-85.593618076611747</v>
      </c>
      <c r="P580" s="310">
        <f t="shared" ca="1" si="250"/>
        <v>23</v>
      </c>
      <c r="Q580" s="304">
        <f t="shared" ca="1" si="251"/>
        <v>0</v>
      </c>
      <c r="R580" s="306">
        <f t="shared" ca="1" si="252"/>
        <v>0</v>
      </c>
      <c r="S580" s="307">
        <f t="shared" ca="1" si="253"/>
        <v>2.8949999999999996</v>
      </c>
      <c r="T580" s="304">
        <f t="shared" ref="T580:T643" ca="1" si="262">m*g</f>
        <v>28.399949999999997</v>
      </c>
      <c r="U580" s="311">
        <f t="shared" ref="U580:U643" ca="1" si="263">IF(pos_xz&lt;L_rampe,Poids*COS(Beta),0)</f>
        <v>0</v>
      </c>
      <c r="V580" s="306">
        <f t="shared" ref="V580:V643" ca="1" si="264">Rho_moyen*(20000-Alt_rampe-pos_z)/(20000+Alt_rampe+pos_z)</f>
        <v>1.2252662779108749</v>
      </c>
      <c r="W580" s="304">
        <f t="shared" ref="W580:W643" ca="1" si="265">1/2*Rho*Sref*Cx*vit_xz^2</f>
        <v>25.576227084065273</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0.9464077473206558</v>
      </c>
      <c r="AH580" s="304">
        <f t="shared" ca="1" si="260"/>
        <v>-8.8345952983907097</v>
      </c>
    </row>
    <row r="581" spans="1:34" x14ac:dyDescent="0.2">
      <c r="A581" s="347">
        <f t="shared" ref="A581:A644" ca="1" si="267">IF(B580+0.01&lt;=T_ini+ROUNDUP(Temps_fin_propu,0), 0.01, IF(K580&gt;0, 0.1, 0.0001))</f>
        <v>1E-4</v>
      </c>
      <c r="B581" s="304">
        <f t="shared" ref="B581:B644" ca="1" si="268">B580+pas</f>
        <v>32.019900000000824</v>
      </c>
      <c r="D581" s="306">
        <f t="shared" ref="D581:D644" ca="1" si="269">IF(AND(L580&lt;L_rampe,Poussee&lt;Poids*SIN(M580)),0,(-W580+Poussee)/m*COS(M580)-U580/m*SIN(M580))</f>
        <v>-0.67876466302403227</v>
      </c>
      <c r="E581" s="307">
        <f t="shared" ref="E581:E644" ca="1" si="270">IF(AND(L580&lt;L_rampe,Poussee&lt;Poids*SIN(M580)),0,(-W580+Poussee)/m*SIN(M580)+U580/m*COS(M580)-Poids/m)</f>
        <v>-1.0014926118679597</v>
      </c>
      <c r="F581" s="304">
        <f t="shared" ref="F581:F644" ca="1" si="271">SQRT(acc_x^2+acc_z^2)</f>
        <v>1.2098383856516688</v>
      </c>
      <c r="G581" s="306">
        <f t="shared" ref="G581:G644" ca="1" si="272">G580+acc_x*pas</f>
        <v>7.7570051112098914</v>
      </c>
      <c r="H581" s="307">
        <f t="shared" ref="H581:H644" ca="1" si="273">H580+acc_z*pas</f>
        <v>-100.66567460301854</v>
      </c>
      <c r="I581" s="304">
        <f t="shared" ref="I581:I644" ca="1" si="274">SQRT(vit_x^2+vit_z^2)</f>
        <v>100.96409842897697</v>
      </c>
      <c r="J581" s="306">
        <f t="shared" ref="J581:J644" ca="1" si="275">J580+0.5*(vit_x+G580)*pas*(K580&gt;=0)</f>
        <v>698.24654548588239</v>
      </c>
      <c r="K581" s="307">
        <f t="shared" ref="K581:K644" ca="1" si="276">K580+0.5*(vit_z+H580)*pas</f>
        <v>-2.183527571776791</v>
      </c>
      <c r="L581" s="304">
        <f t="shared" ca="1" si="261"/>
        <v>698.24995959586363</v>
      </c>
      <c r="M581" s="306">
        <f t="shared" ref="M581:M644" ca="1" si="277">IF(AND(L580&gt;L_rampe,G581&gt;0),ATAN2(G581,H581),$M$4)</f>
        <v>-1.4938912006374909</v>
      </c>
      <c r="N581" s="304">
        <f t="shared" ref="N581:N644" ca="1" si="278">DEGREES(Beta)</f>
        <v>-85.593660848259503</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2.8949999999999996</v>
      </c>
      <c r="T581" s="304">
        <f t="shared" ca="1" si="262"/>
        <v>28.399949999999997</v>
      </c>
      <c r="U581" s="311">
        <f t="shared" ca="1" si="263"/>
        <v>0</v>
      </c>
      <c r="V581" s="306">
        <f t="shared" ca="1" si="264"/>
        <v>1.2252675113334617</v>
      </c>
      <c r="W581" s="304">
        <f t="shared" ca="1" si="265"/>
        <v>25.576300778221238</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0.94638285393734556</v>
      </c>
      <c r="AH581" s="304">
        <f t="shared" ref="AH581:AH644" ca="1" si="289">IF(AND(L580&lt;L_rampe,Poussee&lt;Poids*SIN(M580)), g*SIN(M580), (-W580+Poussee)/m)</f>
        <v>-8.8346207544266928</v>
      </c>
    </row>
    <row r="582" spans="1:34" x14ac:dyDescent="0.2">
      <c r="A582" s="347">
        <f t="shared" ca="1" si="267"/>
        <v>1E-4</v>
      </c>
      <c r="B582" s="304">
        <f t="shared" ca="1" si="268"/>
        <v>32.020000000000827</v>
      </c>
      <c r="D582" s="306">
        <f t="shared" ca="1" si="269"/>
        <v>-0.67876004316163496</v>
      </c>
      <c r="E582" s="307">
        <f t="shared" ca="1" si="270"/>
        <v>-1.0014667247418512</v>
      </c>
      <c r="F582" s="304">
        <f t="shared" ca="1" si="271"/>
        <v>1.2098143646683797</v>
      </c>
      <c r="G582" s="306">
        <f t="shared" ca="1" si="272"/>
        <v>7.7569372352055757</v>
      </c>
      <c r="H582" s="307">
        <f t="shared" ca="1" si="273"/>
        <v>-100.66577474969102</v>
      </c>
      <c r="I582" s="304">
        <f t="shared" ca="1" si="274"/>
        <v>100.96419306480119</v>
      </c>
      <c r="J582" s="306">
        <f t="shared" ca="1" si="275"/>
        <v>698.24654548588239</v>
      </c>
      <c r="K582" s="307">
        <f t="shared" ca="1" si="276"/>
        <v>-2.1935941442444267</v>
      </c>
      <c r="L582" s="304">
        <f t="shared" ca="1" si="261"/>
        <v>698.24999114804007</v>
      </c>
      <c r="M582" s="306">
        <f t="shared" ca="1" si="277"/>
        <v>-1.4938919471356393</v>
      </c>
      <c r="N582" s="304">
        <f t="shared" ca="1" si="278"/>
        <v>-85.593703619452825</v>
      </c>
      <c r="P582" s="310">
        <f t="shared" ca="1" si="279"/>
        <v>23</v>
      </c>
      <c r="Q582" s="304">
        <f t="shared" ca="1" si="280"/>
        <v>0</v>
      </c>
      <c r="R582" s="306">
        <f t="shared" ca="1" si="281"/>
        <v>0</v>
      </c>
      <c r="S582" s="307">
        <f t="shared" ca="1" si="282"/>
        <v>2.8949999999999996</v>
      </c>
      <c r="T582" s="304">
        <f t="shared" ca="1" si="262"/>
        <v>28.399949999999997</v>
      </c>
      <c r="U582" s="311">
        <f t="shared" ca="1" si="263"/>
        <v>0</v>
      </c>
      <c r="V582" s="306">
        <f t="shared" ca="1" si="264"/>
        <v>1.2252687447585167</v>
      </c>
      <c r="W582" s="304">
        <f t="shared" ca="1" si="265"/>
        <v>25.576374471309034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0.94635796091159285</v>
      </c>
      <c r="AH582" s="304">
        <f t="shared" ca="1" si="289"/>
        <v>-8.8346462100936929</v>
      </c>
    </row>
    <row r="583" spans="1:34" x14ac:dyDescent="0.2">
      <c r="A583" s="347">
        <f t="shared" ca="1" si="267"/>
        <v>1E-4</v>
      </c>
      <c r="B583" s="304">
        <f t="shared" ca="1" si="268"/>
        <v>32.020100000000831</v>
      </c>
      <c r="D583" s="306">
        <f t="shared" ca="1" si="269"/>
        <v>-0.67875542330248306</v>
      </c>
      <c r="E583" s="307">
        <f t="shared" ca="1" si="270"/>
        <v>-1.0014408379909927</v>
      </c>
      <c r="F583" s="304">
        <f t="shared" ca="1" si="271"/>
        <v>1.2097903440921631</v>
      </c>
      <c r="G583" s="306">
        <f t="shared" ca="1" si="272"/>
        <v>7.756869359663245</v>
      </c>
      <c r="H583" s="307">
        <f t="shared" ca="1" si="273"/>
        <v>-100.66587489377483</v>
      </c>
      <c r="I583" s="304">
        <f t="shared" ca="1" si="274"/>
        <v>100.96428769813616</v>
      </c>
      <c r="J583" s="306">
        <f t="shared" ca="1" si="275"/>
        <v>698.24654548588239</v>
      </c>
      <c r="K583" s="307">
        <f t="shared" ca="1" si="276"/>
        <v>-2.2036607267266</v>
      </c>
      <c r="L583" s="304">
        <f t="shared" ca="1" si="261"/>
        <v>698.25002284537516</v>
      </c>
      <c r="M583" s="306">
        <f t="shared" ca="1" si="277"/>
        <v>-1.4938926936258563</v>
      </c>
      <c r="N583" s="304">
        <f t="shared" ca="1" si="278"/>
        <v>-85.593746390191711</v>
      </c>
      <c r="P583" s="310">
        <f t="shared" ca="1" si="279"/>
        <v>23</v>
      </c>
      <c r="Q583" s="304">
        <f t="shared" ca="1" si="280"/>
        <v>0</v>
      </c>
      <c r="R583" s="306">
        <f t="shared" ca="1" si="281"/>
        <v>0</v>
      </c>
      <c r="S583" s="307">
        <f t="shared" ca="1" si="282"/>
        <v>2.8949999999999996</v>
      </c>
      <c r="T583" s="304">
        <f t="shared" ca="1" si="262"/>
        <v>28.399949999999997</v>
      </c>
      <c r="U583" s="311">
        <f t="shared" ca="1" si="263"/>
        <v>0</v>
      </c>
      <c r="V583" s="306">
        <f t="shared" ca="1" si="264"/>
        <v>1.2252699781860401</v>
      </c>
      <c r="W583" s="304">
        <f t="shared" ca="1" si="265"/>
        <v>25.576448163328653</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0.9463330682433817</v>
      </c>
      <c r="AH583" s="304">
        <f t="shared" ca="1" si="289"/>
        <v>-8.8346716653917223</v>
      </c>
    </row>
    <row r="584" spans="1:34" x14ac:dyDescent="0.2">
      <c r="A584" s="347">
        <f t="shared" ca="1" si="267"/>
        <v>1E-4</v>
      </c>
      <c r="B584" s="304">
        <f t="shared" ca="1" si="268"/>
        <v>32.020200000000834</v>
      </c>
      <c r="D584" s="306">
        <f t="shared" ca="1" si="269"/>
        <v>-0.6787508034465779</v>
      </c>
      <c r="E584" s="307">
        <f t="shared" ca="1" si="270"/>
        <v>-1.0014149516153914</v>
      </c>
      <c r="F584" s="304">
        <f t="shared" ca="1" si="271"/>
        <v>1.2097663239230259</v>
      </c>
      <c r="G584" s="306">
        <f t="shared" ca="1" si="272"/>
        <v>7.7568014845829003</v>
      </c>
      <c r="H584" s="307">
        <f t="shared" ca="1" si="273"/>
        <v>-100.66597503526999</v>
      </c>
      <c r="I584" s="304">
        <f t="shared" ca="1" si="274"/>
        <v>100.96438232898188</v>
      </c>
      <c r="J584" s="306">
        <f t="shared" ca="1" si="275"/>
        <v>698.24654548588239</v>
      </c>
      <c r="K584" s="307">
        <f t="shared" ca="1" si="276"/>
        <v>-2.213727319223052</v>
      </c>
      <c r="L584" s="304">
        <f t="shared" ca="1" si="261"/>
        <v>698.25005468786912</v>
      </c>
      <c r="M584" s="306">
        <f t="shared" ca="1" si="277"/>
        <v>-1.4938934401081418</v>
      </c>
      <c r="N584" s="304">
        <f t="shared" ca="1" si="278"/>
        <v>-85.593789160476149</v>
      </c>
      <c r="P584" s="310">
        <f t="shared" ca="1" si="279"/>
        <v>23</v>
      </c>
      <c r="Q584" s="304">
        <f t="shared" ca="1" si="280"/>
        <v>0</v>
      </c>
      <c r="R584" s="306">
        <f t="shared" ca="1" si="281"/>
        <v>0</v>
      </c>
      <c r="S584" s="307">
        <f t="shared" ca="1" si="282"/>
        <v>2.8949999999999996</v>
      </c>
      <c r="T584" s="304">
        <f t="shared" ca="1" si="262"/>
        <v>28.399949999999997</v>
      </c>
      <c r="U584" s="311">
        <f t="shared" ca="1" si="263"/>
        <v>0</v>
      </c>
      <c r="V584" s="306">
        <f t="shared" ca="1" si="264"/>
        <v>1.2252712116160331</v>
      </c>
      <c r="W584" s="304">
        <f t="shared" ca="1" si="265"/>
        <v>25.576521854280141</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0.94630817593271388</v>
      </c>
      <c r="AH584" s="304">
        <f t="shared" ca="1" si="289"/>
        <v>-8.8346971203207794</v>
      </c>
    </row>
    <row r="585" spans="1:34" x14ac:dyDescent="0.2">
      <c r="A585" s="347">
        <f t="shared" ca="1" si="267"/>
        <v>1E-4</v>
      </c>
      <c r="B585" s="304">
        <f t="shared" ca="1" si="268"/>
        <v>32.020300000000837</v>
      </c>
      <c r="D585" s="306">
        <f t="shared" ca="1" si="269"/>
        <v>-0.67874618359392225</v>
      </c>
      <c r="E585" s="307">
        <f t="shared" ca="1" si="270"/>
        <v>-1.0013890656150259</v>
      </c>
      <c r="F585" s="304">
        <f t="shared" ca="1" si="271"/>
        <v>1.2097423041609519</v>
      </c>
      <c r="G585" s="306">
        <f t="shared" ca="1" si="272"/>
        <v>7.7567336099645408</v>
      </c>
      <c r="H585" s="307">
        <f t="shared" ca="1" si="273"/>
        <v>-100.66607517417656</v>
      </c>
      <c r="I585" s="304">
        <f t="shared" ca="1" si="274"/>
        <v>100.96447695733841</v>
      </c>
      <c r="J585" s="306">
        <f t="shared" ca="1" si="275"/>
        <v>698.24654548588239</v>
      </c>
      <c r="K585" s="307">
        <f t="shared" ca="1" si="276"/>
        <v>-2.2237939217335243</v>
      </c>
      <c r="L585" s="304">
        <f t="shared" ca="1" si="261"/>
        <v>698.25008667552254</v>
      </c>
      <c r="M585" s="306">
        <f t="shared" ca="1" si="277"/>
        <v>-1.4938941865824962</v>
      </c>
      <c r="N585" s="304">
        <f t="shared" ca="1" si="278"/>
        <v>-85.593831930306166</v>
      </c>
      <c r="P585" s="310">
        <f t="shared" ca="1" si="279"/>
        <v>23</v>
      </c>
      <c r="Q585" s="304">
        <f t="shared" ca="1" si="280"/>
        <v>0</v>
      </c>
      <c r="R585" s="306">
        <f t="shared" ca="1" si="281"/>
        <v>0</v>
      </c>
      <c r="S585" s="307">
        <f t="shared" ca="1" si="282"/>
        <v>2.8949999999999996</v>
      </c>
      <c r="T585" s="304">
        <f t="shared" ca="1" si="262"/>
        <v>28.399949999999997</v>
      </c>
      <c r="U585" s="311">
        <f t="shared" ca="1" si="263"/>
        <v>0</v>
      </c>
      <c r="V585" s="306">
        <f t="shared" ca="1" si="264"/>
        <v>1.2252724450484946</v>
      </c>
      <c r="W585" s="304">
        <f t="shared" ca="1" si="265"/>
        <v>25.576595544163467</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0.9462832839795734</v>
      </c>
      <c r="AH585" s="304">
        <f t="shared" ca="1" si="289"/>
        <v>-8.83472257488088</v>
      </c>
    </row>
    <row r="586" spans="1:34" x14ac:dyDescent="0.2">
      <c r="A586" s="347">
        <f t="shared" ca="1" si="267"/>
        <v>1E-4</v>
      </c>
      <c r="B586" s="304">
        <f t="shared" ca="1" si="268"/>
        <v>32.020400000000841</v>
      </c>
      <c r="D586" s="306">
        <f t="shared" ca="1" si="269"/>
        <v>-0.67874156374451433</v>
      </c>
      <c r="E586" s="307">
        <f t="shared" ca="1" si="270"/>
        <v>-1.0013631799899141</v>
      </c>
      <c r="F586" s="304">
        <f t="shared" ca="1" si="271"/>
        <v>1.2097182848059549</v>
      </c>
      <c r="G586" s="306">
        <f t="shared" ca="1" si="272"/>
        <v>7.7566657358081663</v>
      </c>
      <c r="H586" s="307">
        <f t="shared" ca="1" si="273"/>
        <v>-100.66617531049455</v>
      </c>
      <c r="I586" s="304">
        <f t="shared" ca="1" si="274"/>
        <v>100.96457158320578</v>
      </c>
      <c r="J586" s="306">
        <f t="shared" ca="1" si="275"/>
        <v>698.24654548588239</v>
      </c>
      <c r="K586" s="307">
        <f t="shared" ca="1" si="276"/>
        <v>-2.233860534257758</v>
      </c>
      <c r="L586" s="304">
        <f t="shared" ca="1" si="261"/>
        <v>698.25011880833574</v>
      </c>
      <c r="M586" s="306">
        <f t="shared" ca="1" si="277"/>
        <v>-1.4938949330489193</v>
      </c>
      <c r="N586" s="304">
        <f t="shared" ca="1" si="278"/>
        <v>-85.593874699681763</v>
      </c>
      <c r="P586" s="310">
        <f t="shared" ca="1" si="279"/>
        <v>23</v>
      </c>
      <c r="Q586" s="304">
        <f t="shared" ca="1" si="280"/>
        <v>0</v>
      </c>
      <c r="R586" s="306">
        <f t="shared" ca="1" si="281"/>
        <v>0</v>
      </c>
      <c r="S586" s="307">
        <f t="shared" ca="1" si="282"/>
        <v>2.8949999999999996</v>
      </c>
      <c r="T586" s="304">
        <f t="shared" ca="1" si="262"/>
        <v>28.399949999999997</v>
      </c>
      <c r="U586" s="311">
        <f t="shared" ca="1" si="263"/>
        <v>0</v>
      </c>
      <c r="V586" s="306">
        <f t="shared" ca="1" si="264"/>
        <v>1.2252736784834248</v>
      </c>
      <c r="W586" s="304">
        <f t="shared" ca="1" si="265"/>
        <v>25.576669232978677</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0.94625839238397624</v>
      </c>
      <c r="AH586" s="304">
        <f t="shared" ca="1" si="289"/>
        <v>-8.83474802907201</v>
      </c>
    </row>
    <row r="587" spans="1:34" x14ac:dyDescent="0.2">
      <c r="A587" s="347">
        <f t="shared" ca="1" si="267"/>
        <v>1E-4</v>
      </c>
      <c r="B587" s="304">
        <f t="shared" ca="1" si="268"/>
        <v>32.020500000000844</v>
      </c>
      <c r="D587" s="306">
        <f t="shared" ca="1" si="269"/>
        <v>-0.67873694389835737</v>
      </c>
      <c r="E587" s="307">
        <f t="shared" ca="1" si="270"/>
        <v>-1.001337294740031</v>
      </c>
      <c r="F587" s="304">
        <f t="shared" ca="1" si="271"/>
        <v>1.2096942658580165</v>
      </c>
      <c r="G587" s="306">
        <f t="shared" ca="1" si="272"/>
        <v>7.7565978621137761</v>
      </c>
      <c r="H587" s="307">
        <f t="shared" ca="1" si="273"/>
        <v>-100.66627544422403</v>
      </c>
      <c r="I587" s="304">
        <f t="shared" ca="1" si="274"/>
        <v>100.96466620658403</v>
      </c>
      <c r="J587" s="306">
        <f t="shared" ca="1" si="275"/>
        <v>698.24654548588239</v>
      </c>
      <c r="K587" s="307">
        <f t="shared" ca="1" si="276"/>
        <v>-2.2439271567954937</v>
      </c>
      <c r="L587" s="304">
        <f t="shared" ca="1" si="261"/>
        <v>698.25015108630907</v>
      </c>
      <c r="M587" s="306">
        <f t="shared" ca="1" si="277"/>
        <v>-1.4938956795074116</v>
      </c>
      <c r="N587" s="304">
        <f t="shared" ca="1" si="278"/>
        <v>-85.593917468602953</v>
      </c>
      <c r="P587" s="310">
        <f t="shared" ca="1" si="279"/>
        <v>23</v>
      </c>
      <c r="Q587" s="304">
        <f t="shared" ca="1" si="280"/>
        <v>0</v>
      </c>
      <c r="R587" s="306">
        <f t="shared" ca="1" si="281"/>
        <v>0</v>
      </c>
      <c r="S587" s="307">
        <f t="shared" ca="1" si="282"/>
        <v>2.8949999999999996</v>
      </c>
      <c r="T587" s="304">
        <f t="shared" ca="1" si="262"/>
        <v>28.399949999999997</v>
      </c>
      <c r="U587" s="311">
        <f t="shared" ca="1" si="263"/>
        <v>0</v>
      </c>
      <c r="V587" s="306">
        <f t="shared" ca="1" si="264"/>
        <v>1.2252749119208237</v>
      </c>
      <c r="W587" s="304">
        <f t="shared" ca="1" si="265"/>
        <v>25.576742920725753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0.94623350114590288</v>
      </c>
      <c r="AH587" s="304">
        <f t="shared" ca="1" si="289"/>
        <v>-8.8347734828941906</v>
      </c>
    </row>
    <row r="588" spans="1:34" x14ac:dyDescent="0.2">
      <c r="A588" s="347">
        <f t="shared" ca="1" si="267"/>
        <v>1E-4</v>
      </c>
      <c r="B588" s="304">
        <f t="shared" ca="1" si="268"/>
        <v>32.020600000000847</v>
      </c>
      <c r="D588" s="306">
        <f t="shared" ca="1" si="269"/>
        <v>-0.67873232405544803</v>
      </c>
      <c r="E588" s="307">
        <f t="shared" ca="1" si="270"/>
        <v>-1.0013114098653908</v>
      </c>
      <c r="F588" s="304">
        <f t="shared" ca="1" si="271"/>
        <v>1.2096702473171466</v>
      </c>
      <c r="G588" s="306">
        <f t="shared" ca="1" si="272"/>
        <v>7.7565299888813701</v>
      </c>
      <c r="H588" s="307">
        <f t="shared" ca="1" si="273"/>
        <v>-100.66637557536501</v>
      </c>
      <c r="I588" s="304">
        <f t="shared" ca="1" si="274"/>
        <v>100.96476082747317</v>
      </c>
      <c r="J588" s="306">
        <f t="shared" ca="1" si="275"/>
        <v>698.24654548588239</v>
      </c>
      <c r="K588" s="307">
        <f t="shared" ca="1" si="276"/>
        <v>-2.253993789346473</v>
      </c>
      <c r="L588" s="304">
        <f t="shared" ca="1" si="261"/>
        <v>698.25018350944299</v>
      </c>
      <c r="M588" s="306">
        <f t="shared" ca="1" si="277"/>
        <v>-1.4938964259579728</v>
      </c>
      <c r="N588" s="304">
        <f t="shared" ca="1" si="278"/>
        <v>-85.593960237069723</v>
      </c>
      <c r="P588" s="310">
        <f t="shared" ca="1" si="279"/>
        <v>23</v>
      </c>
      <c r="Q588" s="304">
        <f t="shared" ca="1" si="280"/>
        <v>0</v>
      </c>
      <c r="R588" s="306">
        <f t="shared" ca="1" si="281"/>
        <v>0</v>
      </c>
      <c r="S588" s="307">
        <f t="shared" ca="1" si="282"/>
        <v>2.8949999999999996</v>
      </c>
      <c r="T588" s="304">
        <f t="shared" ca="1" si="262"/>
        <v>28.399949999999997</v>
      </c>
      <c r="U588" s="311">
        <f t="shared" ca="1" si="263"/>
        <v>0</v>
      </c>
      <c r="V588" s="306">
        <f t="shared" ca="1" si="264"/>
        <v>1.2252761453606913</v>
      </c>
      <c r="W588" s="304">
        <f t="shared" ca="1" si="265"/>
        <v>25.576816607404716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0.94620861026536041</v>
      </c>
      <c r="AH588" s="304">
        <f t="shared" ca="1" si="289"/>
        <v>-8.8347989363474113</v>
      </c>
    </row>
    <row r="589" spans="1:34" x14ac:dyDescent="0.2">
      <c r="A589" s="347">
        <f t="shared" ca="1" si="267"/>
        <v>1E-4</v>
      </c>
      <c r="B589" s="304">
        <f t="shared" ca="1" si="268"/>
        <v>32.020700000000851</v>
      </c>
      <c r="D589" s="306">
        <f t="shared" ca="1" si="269"/>
        <v>-0.67872770421579243</v>
      </c>
      <c r="E589" s="307">
        <f t="shared" ca="1" si="270"/>
        <v>-1.0012855253659829</v>
      </c>
      <c r="F589" s="304">
        <f t="shared" ca="1" si="271"/>
        <v>1.2096462291833396</v>
      </c>
      <c r="G589" s="306">
        <f t="shared" ca="1" si="272"/>
        <v>7.7564621161109484</v>
      </c>
      <c r="H589" s="307">
        <f t="shared" ca="1" si="273"/>
        <v>-100.66647570391754</v>
      </c>
      <c r="I589" s="304">
        <f t="shared" ca="1" si="274"/>
        <v>100.96485544587327</v>
      </c>
      <c r="J589" s="306">
        <f t="shared" ca="1" si="275"/>
        <v>698.24654548588239</v>
      </c>
      <c r="K589" s="307">
        <f t="shared" ca="1" si="276"/>
        <v>-2.2640604319104369</v>
      </c>
      <c r="L589" s="304">
        <f t="shared" ca="1" si="261"/>
        <v>698.25021607773795</v>
      </c>
      <c r="M589" s="306">
        <f t="shared" ca="1" si="277"/>
        <v>-1.4938971724006034</v>
      </c>
      <c r="N589" s="304">
        <f t="shared" ca="1" si="278"/>
        <v>-85.594003005082101</v>
      </c>
      <c r="P589" s="310">
        <f t="shared" ca="1" si="279"/>
        <v>23</v>
      </c>
      <c r="Q589" s="304">
        <f t="shared" ca="1" si="280"/>
        <v>0</v>
      </c>
      <c r="R589" s="306">
        <f t="shared" ca="1" si="281"/>
        <v>0</v>
      </c>
      <c r="S589" s="307">
        <f t="shared" ca="1" si="282"/>
        <v>2.8949999999999996</v>
      </c>
      <c r="T589" s="304">
        <f t="shared" ca="1" si="262"/>
        <v>28.399949999999997</v>
      </c>
      <c r="U589" s="311">
        <f t="shared" ca="1" si="263"/>
        <v>0</v>
      </c>
      <c r="V589" s="306">
        <f t="shared" ca="1" si="264"/>
        <v>1.2252773788030276</v>
      </c>
      <c r="W589" s="304">
        <f t="shared" ca="1" si="265"/>
        <v>25.576890293015584</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0.94618371974233995</v>
      </c>
      <c r="AH589" s="304">
        <f t="shared" ca="1" si="289"/>
        <v>-8.8348243894316827</v>
      </c>
    </row>
    <row r="590" spans="1:34" x14ac:dyDescent="0.2">
      <c r="A590" s="347">
        <f t="shared" ca="1" si="267"/>
        <v>1E-4</v>
      </c>
      <c r="B590" s="304">
        <f t="shared" ca="1" si="268"/>
        <v>32.020800000000854</v>
      </c>
      <c r="D590" s="306">
        <f t="shared" ca="1" si="269"/>
        <v>-0.67872308437938655</v>
      </c>
      <c r="E590" s="307">
        <f t="shared" ca="1" si="270"/>
        <v>-1.0012596412418002</v>
      </c>
      <c r="F590" s="304">
        <f t="shared" ca="1" si="271"/>
        <v>1.209622211456588</v>
      </c>
      <c r="G590" s="306">
        <f t="shared" ca="1" si="272"/>
        <v>7.7563942438025109</v>
      </c>
      <c r="H590" s="307">
        <f t="shared" ca="1" si="273"/>
        <v>-100.66657582988167</v>
      </c>
      <c r="I590" s="304">
        <f t="shared" ca="1" si="274"/>
        <v>100.96495006178435</v>
      </c>
      <c r="J590" s="306">
        <f t="shared" ca="1" si="275"/>
        <v>698.24654548588239</v>
      </c>
      <c r="K590" s="307">
        <f t="shared" ca="1" si="276"/>
        <v>-2.2741270844871271</v>
      </c>
      <c r="L590" s="304">
        <f t="shared" ca="1" si="261"/>
        <v>698.25024879119439</v>
      </c>
      <c r="M590" s="306">
        <f t="shared" ca="1" si="277"/>
        <v>-1.4938979188353032</v>
      </c>
      <c r="N590" s="304">
        <f t="shared" ca="1" si="278"/>
        <v>-85.594045772640087</v>
      </c>
      <c r="P590" s="310">
        <f t="shared" ca="1" si="279"/>
        <v>23</v>
      </c>
      <c r="Q590" s="304">
        <f t="shared" ca="1" si="280"/>
        <v>0</v>
      </c>
      <c r="R590" s="306">
        <f t="shared" ca="1" si="281"/>
        <v>0</v>
      </c>
      <c r="S590" s="307">
        <f t="shared" ca="1" si="282"/>
        <v>2.8949999999999996</v>
      </c>
      <c r="T590" s="304">
        <f t="shared" ca="1" si="262"/>
        <v>28.399949999999997</v>
      </c>
      <c r="U590" s="311">
        <f t="shared" ca="1" si="263"/>
        <v>0</v>
      </c>
      <c r="V590" s="306">
        <f t="shared" ca="1" si="264"/>
        <v>1.2252786122478325</v>
      </c>
      <c r="W590" s="304">
        <f t="shared" ca="1" si="265"/>
        <v>25.576963977558361</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0.94615882957683795</v>
      </c>
      <c r="AH590" s="304">
        <f t="shared" ca="1" si="289"/>
        <v>-8.8348498421470083</v>
      </c>
    </row>
    <row r="591" spans="1:34" x14ac:dyDescent="0.2">
      <c r="A591" s="347">
        <f t="shared" ca="1" si="267"/>
        <v>1E-4</v>
      </c>
      <c r="B591" s="304">
        <f t="shared" ca="1" si="268"/>
        <v>32.020900000000857</v>
      </c>
      <c r="D591" s="306">
        <f t="shared" ca="1" si="269"/>
        <v>-0.67871846454623375</v>
      </c>
      <c r="E591" s="307">
        <f t="shared" ca="1" si="270"/>
        <v>-1.0012337574928427</v>
      </c>
      <c r="F591" s="304">
        <f t="shared" ca="1" si="271"/>
        <v>1.2095981941368934</v>
      </c>
      <c r="G591" s="306">
        <f t="shared" ca="1" si="272"/>
        <v>7.7563263719560567</v>
      </c>
      <c r="H591" s="307">
        <f t="shared" ca="1" si="273"/>
        <v>-100.66667595325741</v>
      </c>
      <c r="I591" s="304">
        <f t="shared" ca="1" si="274"/>
        <v>100.96504467520646</v>
      </c>
      <c r="J591" s="306">
        <f t="shared" ca="1" si="275"/>
        <v>698.24654548588239</v>
      </c>
      <c r="K591" s="307">
        <f t="shared" ca="1" si="276"/>
        <v>-2.2841937470762841</v>
      </c>
      <c r="L591" s="304">
        <f t="shared" ca="1" si="261"/>
        <v>698.25028164981256</v>
      </c>
      <c r="M591" s="306">
        <f t="shared" ca="1" si="277"/>
        <v>-1.4938986652620723</v>
      </c>
      <c r="N591" s="304">
        <f t="shared" ca="1" si="278"/>
        <v>-85.594088539743666</v>
      </c>
      <c r="P591" s="310">
        <f t="shared" ca="1" si="279"/>
        <v>23</v>
      </c>
      <c r="Q591" s="304">
        <f t="shared" ca="1" si="280"/>
        <v>0</v>
      </c>
      <c r="R591" s="306">
        <f t="shared" ca="1" si="281"/>
        <v>0</v>
      </c>
      <c r="S591" s="307">
        <f t="shared" ca="1" si="282"/>
        <v>2.8949999999999996</v>
      </c>
      <c r="T591" s="304">
        <f t="shared" ca="1" si="262"/>
        <v>28.399949999999997</v>
      </c>
      <c r="U591" s="311">
        <f t="shared" ca="1" si="263"/>
        <v>0</v>
      </c>
      <c r="V591" s="306">
        <f t="shared" ca="1" si="264"/>
        <v>1.2252798456951064</v>
      </c>
      <c r="W591" s="304">
        <f t="shared" ca="1" si="265"/>
        <v>25.577037661033071</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0.9461339397688544</v>
      </c>
      <c r="AH591" s="304">
        <f t="shared" ca="1" si="289"/>
        <v>-8.8348752944933899</v>
      </c>
    </row>
    <row r="592" spans="1:34" x14ac:dyDescent="0.2">
      <c r="A592" s="347">
        <f t="shared" ca="1" si="267"/>
        <v>1E-4</v>
      </c>
      <c r="B592" s="304">
        <f t="shared" ca="1" si="268"/>
        <v>32.021000000000861</v>
      </c>
      <c r="D592" s="306">
        <f t="shared" ca="1" si="269"/>
        <v>-0.67871384471633645</v>
      </c>
      <c r="E592" s="307">
        <f t="shared" ca="1" si="270"/>
        <v>-1.0012078741191015</v>
      </c>
      <c r="F592" s="304">
        <f t="shared" ca="1" si="271"/>
        <v>1.2095741772242501</v>
      </c>
      <c r="G592" s="306">
        <f t="shared" ca="1" si="272"/>
        <v>7.7562585005715849</v>
      </c>
      <c r="H592" s="307">
        <f t="shared" ca="1" si="273"/>
        <v>-100.66677607404482</v>
      </c>
      <c r="I592" s="304">
        <f t="shared" ca="1" si="274"/>
        <v>100.9651392861396</v>
      </c>
      <c r="J592" s="306">
        <f t="shared" ca="1" si="275"/>
        <v>698.24654548588239</v>
      </c>
      <c r="K592" s="307">
        <f t="shared" ca="1" si="276"/>
        <v>-2.294260419677649</v>
      </c>
      <c r="L592" s="304">
        <f t="shared" ca="1" si="261"/>
        <v>698.25031465359302</v>
      </c>
      <c r="M592" s="306">
        <f t="shared" ca="1" si="277"/>
        <v>-1.493899411680911</v>
      </c>
      <c r="N592" s="304">
        <f t="shared" ca="1" si="278"/>
        <v>-85.594131306392882</v>
      </c>
      <c r="P592" s="310">
        <f t="shared" ca="1" si="279"/>
        <v>23</v>
      </c>
      <c r="Q592" s="304">
        <f t="shared" ca="1" si="280"/>
        <v>0</v>
      </c>
      <c r="R592" s="306">
        <f t="shared" ca="1" si="281"/>
        <v>0</v>
      </c>
      <c r="S592" s="307">
        <f t="shared" ca="1" si="282"/>
        <v>2.8949999999999996</v>
      </c>
      <c r="T592" s="304">
        <f t="shared" ca="1" si="262"/>
        <v>28.399949999999997</v>
      </c>
      <c r="U592" s="311">
        <f t="shared" ca="1" si="263"/>
        <v>0</v>
      </c>
      <c r="V592" s="306">
        <f t="shared" ca="1" si="264"/>
        <v>1.2252810791448483</v>
      </c>
      <c r="W592" s="304">
        <f t="shared" ca="1" si="265"/>
        <v>25.577111343439693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0.94610905031837689</v>
      </c>
      <c r="AH592" s="304">
        <f t="shared" ca="1" si="289"/>
        <v>-8.8349007464708382</v>
      </c>
    </row>
    <row r="593" spans="1:34" x14ac:dyDescent="0.2">
      <c r="A593" s="347">
        <f t="shared" ca="1" si="267"/>
        <v>1E-4</v>
      </c>
      <c r="B593" s="304">
        <f t="shared" ca="1" si="268"/>
        <v>32.021100000000864</v>
      </c>
      <c r="D593" s="306">
        <f t="shared" ca="1" si="269"/>
        <v>-0.67870922488969132</v>
      </c>
      <c r="E593" s="307">
        <f t="shared" ca="1" si="270"/>
        <v>-1.0011819911205837</v>
      </c>
      <c r="F593" s="304">
        <f t="shared" ca="1" si="271"/>
        <v>1.2095501607186625</v>
      </c>
      <c r="G593" s="306">
        <f t="shared" ca="1" si="272"/>
        <v>7.7561906296490957</v>
      </c>
      <c r="H593" s="307">
        <f t="shared" ca="1" si="273"/>
        <v>-100.66687619224393</v>
      </c>
      <c r="I593" s="304">
        <f t="shared" ca="1" si="274"/>
        <v>100.96523389458385</v>
      </c>
      <c r="J593" s="306">
        <f t="shared" ca="1" si="275"/>
        <v>698.24654548588239</v>
      </c>
      <c r="K593" s="307">
        <f t="shared" ca="1" si="276"/>
        <v>-2.3043271022909635</v>
      </c>
      <c r="L593" s="304">
        <f t="shared" ca="1" si="261"/>
        <v>698.25034780253623</v>
      </c>
      <c r="M593" s="306">
        <f t="shared" ca="1" si="277"/>
        <v>-1.4939001580918194</v>
      </c>
      <c r="N593" s="304">
        <f t="shared" ca="1" si="278"/>
        <v>-85.594174072587705</v>
      </c>
      <c r="P593" s="310">
        <f t="shared" ca="1" si="279"/>
        <v>23</v>
      </c>
      <c r="Q593" s="304">
        <f t="shared" ca="1" si="280"/>
        <v>0</v>
      </c>
      <c r="R593" s="306">
        <f t="shared" ca="1" si="281"/>
        <v>0</v>
      </c>
      <c r="S593" s="307">
        <f t="shared" ca="1" si="282"/>
        <v>2.8949999999999996</v>
      </c>
      <c r="T593" s="304">
        <f t="shared" ca="1" si="262"/>
        <v>28.399949999999997</v>
      </c>
      <c r="U593" s="311">
        <f t="shared" ca="1" si="263"/>
        <v>0</v>
      </c>
      <c r="V593" s="306">
        <f t="shared" ca="1" si="264"/>
        <v>1.2252823125970591</v>
      </c>
      <c r="W593" s="304">
        <f t="shared" ca="1" si="265"/>
        <v>25.57718502477827</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0.94608416122541961</v>
      </c>
      <c r="AH593" s="304">
        <f t="shared" ca="1" si="289"/>
        <v>-8.8349261980793425</v>
      </c>
    </row>
    <row r="594" spans="1:34" x14ac:dyDescent="0.2">
      <c r="A594" s="347">
        <f t="shared" ca="1" si="267"/>
        <v>1E-4</v>
      </c>
      <c r="B594" s="304">
        <f t="shared" ca="1" si="268"/>
        <v>32.021200000000867</v>
      </c>
      <c r="D594" s="306">
        <f t="shared" ca="1" si="269"/>
        <v>-0.67870460506630093</v>
      </c>
      <c r="E594" s="307">
        <f t="shared" ca="1" si="270"/>
        <v>-1.0011561084972733</v>
      </c>
      <c r="F594" s="304">
        <f t="shared" ca="1" si="271"/>
        <v>1.2095261446201184</v>
      </c>
      <c r="G594" s="306">
        <f t="shared" ca="1" si="272"/>
        <v>7.7561227591885888</v>
      </c>
      <c r="H594" s="307">
        <f t="shared" ca="1" si="273"/>
        <v>-100.66697630785478</v>
      </c>
      <c r="I594" s="304">
        <f t="shared" ca="1" si="274"/>
        <v>100.96532850053923</v>
      </c>
      <c r="J594" s="306">
        <f t="shared" ca="1" si="275"/>
        <v>698.24654548588239</v>
      </c>
      <c r="K594" s="307">
        <f t="shared" ca="1" si="276"/>
        <v>-2.3143937949159685</v>
      </c>
      <c r="L594" s="304">
        <f t="shared" ca="1" si="261"/>
        <v>698.2503810966424</v>
      </c>
      <c r="M594" s="306">
        <f t="shared" ca="1" si="277"/>
        <v>-1.4939009044947975</v>
      </c>
      <c r="N594" s="304">
        <f t="shared" ca="1" si="278"/>
        <v>-85.594216838328165</v>
      </c>
      <c r="P594" s="310">
        <f t="shared" ca="1" si="279"/>
        <v>23</v>
      </c>
      <c r="Q594" s="304">
        <f t="shared" ca="1" si="280"/>
        <v>0</v>
      </c>
      <c r="R594" s="306">
        <f t="shared" ca="1" si="281"/>
        <v>0</v>
      </c>
      <c r="S594" s="307">
        <f t="shared" ca="1" si="282"/>
        <v>2.8949999999999996</v>
      </c>
      <c r="T594" s="304">
        <f t="shared" ca="1" si="262"/>
        <v>28.399949999999997</v>
      </c>
      <c r="U594" s="311">
        <f t="shared" ca="1" si="263"/>
        <v>0</v>
      </c>
      <c r="V594" s="306">
        <f t="shared" ca="1" si="264"/>
        <v>1.2252835460517384</v>
      </c>
      <c r="W594" s="304">
        <f t="shared" ca="1" si="265"/>
        <v>25.577258705048802</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0.94605927248996124</v>
      </c>
      <c r="AH594" s="304">
        <f t="shared" ca="1" si="289"/>
        <v>-8.8349516493189206</v>
      </c>
    </row>
    <row r="595" spans="1:34" x14ac:dyDescent="0.2">
      <c r="A595" s="347">
        <f t="shared" ca="1" si="267"/>
        <v>1E-4</v>
      </c>
      <c r="B595" s="304">
        <f t="shared" ca="1" si="268"/>
        <v>32.021300000000871</v>
      </c>
      <c r="D595" s="306">
        <f t="shared" ca="1" si="269"/>
        <v>-0.67869998524616693</v>
      </c>
      <c r="E595" s="307">
        <f t="shared" ca="1" si="270"/>
        <v>-1.0011302262491721</v>
      </c>
      <c r="F595" s="304">
        <f t="shared" ca="1" si="271"/>
        <v>1.2095021289286207</v>
      </c>
      <c r="G595" s="306">
        <f t="shared" ca="1" si="272"/>
        <v>7.7560548891900645</v>
      </c>
      <c r="H595" s="307">
        <f t="shared" ca="1" si="273"/>
        <v>-100.66707642087741</v>
      </c>
      <c r="I595" s="304">
        <f t="shared" ca="1" si="274"/>
        <v>100.96542310400577</v>
      </c>
      <c r="J595" s="306">
        <f t="shared" ca="1" si="275"/>
        <v>698.24654548588239</v>
      </c>
      <c r="K595" s="307">
        <f t="shared" ca="1" si="276"/>
        <v>-2.3244604975524052</v>
      </c>
      <c r="L595" s="304">
        <f t="shared" ca="1" si="261"/>
        <v>698.25041453591211</v>
      </c>
      <c r="M595" s="306">
        <f t="shared" ca="1" si="277"/>
        <v>-1.4939016508898455</v>
      </c>
      <c r="N595" s="304">
        <f t="shared" ca="1" si="278"/>
        <v>-85.594259603614276</v>
      </c>
      <c r="P595" s="310">
        <f t="shared" ca="1" si="279"/>
        <v>23</v>
      </c>
      <c r="Q595" s="304">
        <f t="shared" ca="1" si="280"/>
        <v>0</v>
      </c>
      <c r="R595" s="306">
        <f t="shared" ca="1" si="281"/>
        <v>0</v>
      </c>
      <c r="S595" s="307">
        <f t="shared" ca="1" si="282"/>
        <v>2.8949999999999996</v>
      </c>
      <c r="T595" s="304">
        <f t="shared" ca="1" si="262"/>
        <v>28.399949999999997</v>
      </c>
      <c r="U595" s="311">
        <f t="shared" ca="1" si="263"/>
        <v>0</v>
      </c>
      <c r="V595" s="306">
        <f t="shared" ca="1" si="264"/>
        <v>1.2252847795088861</v>
      </c>
      <c r="W595" s="304">
        <f t="shared" ca="1" si="265"/>
        <v>25.577332384251292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0.94603438411200536</v>
      </c>
      <c r="AH595" s="304">
        <f t="shared" ca="1" si="289"/>
        <v>-8.8349771001895707</v>
      </c>
    </row>
    <row r="596" spans="1:34" x14ac:dyDescent="0.2">
      <c r="A596" s="347">
        <f t="shared" ca="1" si="267"/>
        <v>1E-4</v>
      </c>
      <c r="B596" s="304">
        <f t="shared" ca="1" si="268"/>
        <v>32.021400000000874</v>
      </c>
      <c r="D596" s="306">
        <f t="shared" ca="1" si="269"/>
        <v>-0.67869536542928877</v>
      </c>
      <c r="E596" s="307">
        <f t="shared" ca="1" si="270"/>
        <v>-1.0011043443762784</v>
      </c>
      <c r="F596" s="304">
        <f t="shared" ca="1" si="271"/>
        <v>1.2094781136441677</v>
      </c>
      <c r="G596" s="306">
        <f t="shared" ca="1" si="272"/>
        <v>7.7559870196535217</v>
      </c>
      <c r="H596" s="307">
        <f t="shared" ca="1" si="273"/>
        <v>-100.66717653131184</v>
      </c>
      <c r="I596" s="304">
        <f t="shared" ca="1" si="274"/>
        <v>100.9655177049835</v>
      </c>
      <c r="J596" s="306">
        <f t="shared" ca="1" si="275"/>
        <v>698.24654548588239</v>
      </c>
      <c r="K596" s="307">
        <f t="shared" ca="1" si="276"/>
        <v>-2.3345272102000147</v>
      </c>
      <c r="L596" s="304">
        <f t="shared" ca="1" si="261"/>
        <v>698.25044812034571</v>
      </c>
      <c r="M596" s="306">
        <f t="shared" ca="1" si="277"/>
        <v>-1.4939023972769636</v>
      </c>
      <c r="N596" s="304">
        <f t="shared" ca="1" si="278"/>
        <v>-85.594302368446023</v>
      </c>
      <c r="P596" s="310">
        <f t="shared" ca="1" si="279"/>
        <v>23</v>
      </c>
      <c r="Q596" s="304">
        <f t="shared" ca="1" si="280"/>
        <v>0</v>
      </c>
      <c r="R596" s="306">
        <f t="shared" ca="1" si="281"/>
        <v>0</v>
      </c>
      <c r="S596" s="307">
        <f t="shared" ca="1" si="282"/>
        <v>2.8949999999999996</v>
      </c>
      <c r="T596" s="304">
        <f t="shared" ca="1" si="262"/>
        <v>28.399949999999997</v>
      </c>
      <c r="U596" s="311">
        <f t="shared" ca="1" si="263"/>
        <v>0</v>
      </c>
      <c r="V596" s="306">
        <f t="shared" ca="1" si="264"/>
        <v>1.2252860129685026</v>
      </c>
      <c r="W596" s="304">
        <f t="shared" ca="1" si="265"/>
        <v>25.577406062385762</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0.94600949609155016</v>
      </c>
      <c r="AH596" s="304">
        <f t="shared" ca="1" si="289"/>
        <v>-8.8350025506912946</v>
      </c>
    </row>
    <row r="597" spans="1:34" x14ac:dyDescent="0.2">
      <c r="A597" s="347">
        <f t="shared" ca="1" si="267"/>
        <v>1E-4</v>
      </c>
      <c r="B597" s="304">
        <f t="shared" ca="1" si="268"/>
        <v>32.021500000000877</v>
      </c>
      <c r="D597" s="306">
        <f t="shared" ca="1" si="269"/>
        <v>-0.67869074561566656</v>
      </c>
      <c r="E597" s="307">
        <f t="shared" ca="1" si="270"/>
        <v>-1.0010784628785849</v>
      </c>
      <c r="F597" s="304">
        <f t="shared" ca="1" si="271"/>
        <v>1.2094540987667535</v>
      </c>
      <c r="G597" s="306">
        <f t="shared" ca="1" si="272"/>
        <v>7.7559191505789604</v>
      </c>
      <c r="H597" s="307">
        <f t="shared" ca="1" si="273"/>
        <v>-100.66727663915813</v>
      </c>
      <c r="I597" s="304">
        <f t="shared" ca="1" si="274"/>
        <v>100.96561230347247</v>
      </c>
      <c r="J597" s="306">
        <f t="shared" ca="1" si="275"/>
        <v>698.24654548588239</v>
      </c>
      <c r="K597" s="307">
        <f t="shared" ca="1" si="276"/>
        <v>-2.3445939328585381</v>
      </c>
      <c r="L597" s="304">
        <f t="shared" ca="1" si="261"/>
        <v>698.25048184994353</v>
      </c>
      <c r="M597" s="306">
        <f t="shared" ca="1" si="277"/>
        <v>-1.4939031436561516</v>
      </c>
      <c r="N597" s="304">
        <f t="shared" ca="1" si="278"/>
        <v>-85.594345132823406</v>
      </c>
      <c r="P597" s="310">
        <f t="shared" ca="1" si="279"/>
        <v>23</v>
      </c>
      <c r="Q597" s="304">
        <f t="shared" ca="1" si="280"/>
        <v>0</v>
      </c>
      <c r="R597" s="306">
        <f t="shared" ca="1" si="281"/>
        <v>0</v>
      </c>
      <c r="S597" s="307">
        <f t="shared" ca="1" si="282"/>
        <v>2.8949999999999996</v>
      </c>
      <c r="T597" s="304">
        <f t="shared" ca="1" si="262"/>
        <v>28.399949999999997</v>
      </c>
      <c r="U597" s="311">
        <f t="shared" ca="1" si="263"/>
        <v>0</v>
      </c>
      <c r="V597" s="306">
        <f t="shared" ca="1" si="264"/>
        <v>1.2252872464305873</v>
      </c>
      <c r="W597" s="304">
        <f t="shared" ca="1" si="265"/>
        <v>25.577479739452219</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0.94598460842859033</v>
      </c>
      <c r="AH597" s="304">
        <f t="shared" ca="1" si="289"/>
        <v>-8.8350280008240993</v>
      </c>
    </row>
    <row r="598" spans="1:34" x14ac:dyDescent="0.2">
      <c r="A598" s="347">
        <f t="shared" ca="1" si="267"/>
        <v>1E-4</v>
      </c>
      <c r="B598" s="304">
        <f t="shared" ca="1" si="268"/>
        <v>32.02160000000088</v>
      </c>
      <c r="D598" s="306">
        <f t="shared" ca="1" si="269"/>
        <v>-0.67868612580530363</v>
      </c>
      <c r="E598" s="307">
        <f t="shared" ca="1" si="270"/>
        <v>-1.0010525817560882</v>
      </c>
      <c r="F598" s="304">
        <f t="shared" ca="1" si="271"/>
        <v>1.2094300842963772</v>
      </c>
      <c r="G598" s="306">
        <f t="shared" ca="1" si="272"/>
        <v>7.7558512819663799</v>
      </c>
      <c r="H598" s="307">
        <f t="shared" ca="1" si="273"/>
        <v>-100.6673767444163</v>
      </c>
      <c r="I598" s="304">
        <f t="shared" ca="1" si="274"/>
        <v>100.96570689947269</v>
      </c>
      <c r="J598" s="306">
        <f t="shared" ca="1" si="275"/>
        <v>698.24654548588239</v>
      </c>
      <c r="K598" s="307">
        <f t="shared" ca="1" si="276"/>
        <v>-2.3546606655277169</v>
      </c>
      <c r="L598" s="304">
        <f t="shared" ca="1" si="261"/>
        <v>698.25051572470625</v>
      </c>
      <c r="M598" s="306">
        <f t="shared" ca="1" si="277"/>
        <v>-1.4939038900274098</v>
      </c>
      <c r="N598" s="304">
        <f t="shared" ca="1" si="278"/>
        <v>-85.594387896746454</v>
      </c>
      <c r="P598" s="310">
        <f t="shared" ca="1" si="279"/>
        <v>23</v>
      </c>
      <c r="Q598" s="304">
        <f t="shared" ca="1" si="280"/>
        <v>0</v>
      </c>
      <c r="R598" s="306">
        <f t="shared" ca="1" si="281"/>
        <v>0</v>
      </c>
      <c r="S598" s="307">
        <f t="shared" ca="1" si="282"/>
        <v>2.8949999999999996</v>
      </c>
      <c r="T598" s="304">
        <f t="shared" ca="1" si="262"/>
        <v>28.399949999999997</v>
      </c>
      <c r="U598" s="311">
        <f t="shared" ca="1" si="263"/>
        <v>0</v>
      </c>
      <c r="V598" s="306">
        <f t="shared" ca="1" si="264"/>
        <v>1.2252884798951404</v>
      </c>
      <c r="W598" s="304">
        <f t="shared" ca="1" si="265"/>
        <v>25.577553415450662</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0.94595972112312232</v>
      </c>
      <c r="AH598" s="304">
        <f t="shared" ca="1" si="289"/>
        <v>-8.8350534505879867</v>
      </c>
    </row>
    <row r="599" spans="1:34" x14ac:dyDescent="0.2">
      <c r="A599" s="347">
        <f t="shared" ca="1" si="267"/>
        <v>1E-4</v>
      </c>
      <c r="B599" s="304">
        <f t="shared" ca="1" si="268"/>
        <v>32.021700000000884</v>
      </c>
      <c r="D599" s="306">
        <f t="shared" ca="1" si="269"/>
        <v>-0.67868150599819976</v>
      </c>
      <c r="E599" s="307">
        <f t="shared" ca="1" si="270"/>
        <v>-1.0010267010087883</v>
      </c>
      <c r="F599" s="304">
        <f t="shared" ca="1" si="271"/>
        <v>1.2094060702330391</v>
      </c>
      <c r="G599" s="306">
        <f t="shared" ca="1" si="272"/>
        <v>7.75578341381578</v>
      </c>
      <c r="H599" s="307">
        <f t="shared" ca="1" si="273"/>
        <v>-100.66747684708641</v>
      </c>
      <c r="I599" s="304">
        <f t="shared" ca="1" si="274"/>
        <v>100.96580149298424</v>
      </c>
      <c r="J599" s="306">
        <f t="shared" ca="1" si="275"/>
        <v>698.24654548588239</v>
      </c>
      <c r="K599" s="307">
        <f t="shared" ca="1" si="276"/>
        <v>-2.3647274082072922</v>
      </c>
      <c r="L599" s="304">
        <f t="shared" ca="1" si="261"/>
        <v>698.25054974463399</v>
      </c>
      <c r="M599" s="306">
        <f t="shared" ca="1" si="277"/>
        <v>-1.4939046363907382</v>
      </c>
      <c r="N599" s="304">
        <f t="shared" ca="1" si="278"/>
        <v>-85.594430660215153</v>
      </c>
      <c r="P599" s="310">
        <f t="shared" ca="1" si="279"/>
        <v>23</v>
      </c>
      <c r="Q599" s="304">
        <f t="shared" ca="1" si="280"/>
        <v>0</v>
      </c>
      <c r="R599" s="306">
        <f t="shared" ca="1" si="281"/>
        <v>0</v>
      </c>
      <c r="S599" s="307">
        <f t="shared" ca="1" si="282"/>
        <v>2.8949999999999996</v>
      </c>
      <c r="T599" s="304">
        <f t="shared" ca="1" si="262"/>
        <v>28.399949999999997</v>
      </c>
      <c r="U599" s="311">
        <f t="shared" ca="1" si="263"/>
        <v>0</v>
      </c>
      <c r="V599" s="306">
        <f t="shared" ca="1" si="264"/>
        <v>1.2252897133621619</v>
      </c>
      <c r="W599" s="304">
        <f t="shared" ca="1" si="265"/>
        <v>25.577627090381121</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0.94593483417514435</v>
      </c>
      <c r="AH599" s="304">
        <f t="shared" ca="1" si="289"/>
        <v>-8.8350788999829586</v>
      </c>
    </row>
    <row r="600" spans="1:34" x14ac:dyDescent="0.2">
      <c r="A600" s="347">
        <f t="shared" ca="1" si="267"/>
        <v>1E-4</v>
      </c>
      <c r="B600" s="304">
        <f t="shared" ca="1" si="268"/>
        <v>32.021800000000887</v>
      </c>
      <c r="D600" s="306">
        <f t="shared" ca="1" si="269"/>
        <v>-0.67867688619435529</v>
      </c>
      <c r="E600" s="307">
        <f t="shared" ca="1" si="270"/>
        <v>-1.0010008206366781</v>
      </c>
      <c r="F600" s="304">
        <f t="shared" ca="1" si="271"/>
        <v>1.2093820565767333</v>
      </c>
      <c r="G600" s="306">
        <f t="shared" ca="1" si="272"/>
        <v>7.7557155461271607</v>
      </c>
      <c r="H600" s="307">
        <f t="shared" ca="1" si="273"/>
        <v>-100.66757694716847</v>
      </c>
      <c r="I600" s="304">
        <f t="shared" ca="1" si="274"/>
        <v>100.96589608400711</v>
      </c>
      <c r="J600" s="306">
        <f t="shared" ca="1" si="275"/>
        <v>698.24654548588239</v>
      </c>
      <c r="K600" s="307">
        <f t="shared" ca="1" si="276"/>
        <v>-2.3747941608970051</v>
      </c>
      <c r="L600" s="304">
        <f t="shared" ca="1" si="261"/>
        <v>698.2505839097272</v>
      </c>
      <c r="M600" s="306">
        <f t="shared" ca="1" si="277"/>
        <v>-1.4939053827461373</v>
      </c>
      <c r="N600" s="304">
        <f t="shared" ca="1" si="278"/>
        <v>-85.594473423229545</v>
      </c>
      <c r="P600" s="310">
        <f t="shared" ca="1" si="279"/>
        <v>23</v>
      </c>
      <c r="Q600" s="304">
        <f t="shared" ca="1" si="280"/>
        <v>0</v>
      </c>
      <c r="R600" s="306">
        <f t="shared" ca="1" si="281"/>
        <v>0</v>
      </c>
      <c r="S600" s="307">
        <f t="shared" ca="1" si="282"/>
        <v>2.8949999999999996</v>
      </c>
      <c r="T600" s="304">
        <f t="shared" ca="1" si="262"/>
        <v>28.399949999999997</v>
      </c>
      <c r="U600" s="311">
        <f t="shared" ca="1" si="263"/>
        <v>0</v>
      </c>
      <c r="V600" s="306">
        <f t="shared" ca="1" si="264"/>
        <v>1.2252909468316517</v>
      </c>
      <c r="W600" s="304">
        <f t="shared" ca="1" si="265"/>
        <v>25.577700764243584</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0.94590994758465108</v>
      </c>
      <c r="AH600" s="304">
        <f t="shared" ca="1" si="289"/>
        <v>-8.8351043490090237</v>
      </c>
    </row>
    <row r="601" spans="1:34" x14ac:dyDescent="0.2">
      <c r="A601" s="347">
        <f t="shared" ca="1" si="267"/>
        <v>1E-4</v>
      </c>
      <c r="B601" s="304">
        <f t="shared" ca="1" si="268"/>
        <v>32.02190000000089</v>
      </c>
      <c r="D601" s="306">
        <f t="shared" ca="1" si="269"/>
        <v>-0.6786722663937691</v>
      </c>
      <c r="E601" s="307">
        <f t="shared" ca="1" si="270"/>
        <v>-1.0009749406397557</v>
      </c>
      <c r="F601" s="304">
        <f t="shared" ca="1" si="271"/>
        <v>1.2093580433274578</v>
      </c>
      <c r="G601" s="306">
        <f t="shared" ca="1" si="272"/>
        <v>7.7556476789005213</v>
      </c>
      <c r="H601" s="307">
        <f t="shared" ca="1" si="273"/>
        <v>-100.66767704466254</v>
      </c>
      <c r="I601" s="304">
        <f t="shared" ca="1" si="274"/>
        <v>100.96599067254138</v>
      </c>
      <c r="J601" s="306">
        <f t="shared" ca="1" si="275"/>
        <v>698.24654548588239</v>
      </c>
      <c r="K601" s="307">
        <f t="shared" ca="1" si="276"/>
        <v>-2.3848609235965967</v>
      </c>
      <c r="L601" s="304">
        <f t="shared" ca="1" si="261"/>
        <v>698.25061821998645</v>
      </c>
      <c r="M601" s="306">
        <f t="shared" ca="1" si="277"/>
        <v>-1.4939061290936066</v>
      </c>
      <c r="N601" s="304">
        <f t="shared" ca="1" si="278"/>
        <v>-85.594516185789587</v>
      </c>
      <c r="P601" s="310">
        <f t="shared" ca="1" si="279"/>
        <v>23</v>
      </c>
      <c r="Q601" s="304">
        <f t="shared" ca="1" si="280"/>
        <v>0</v>
      </c>
      <c r="R601" s="306">
        <f t="shared" ca="1" si="281"/>
        <v>0</v>
      </c>
      <c r="S601" s="307">
        <f t="shared" ca="1" si="282"/>
        <v>2.8949999999999996</v>
      </c>
      <c r="T601" s="304">
        <f t="shared" ca="1" si="262"/>
        <v>28.399949999999997</v>
      </c>
      <c r="U601" s="311">
        <f t="shared" ca="1" si="263"/>
        <v>0</v>
      </c>
      <c r="V601" s="306">
        <f t="shared" ca="1" si="264"/>
        <v>1.2252921803036101</v>
      </c>
      <c r="W601" s="304">
        <f t="shared" ca="1" si="265"/>
        <v>25.577774437038091</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0.94588506135164074</v>
      </c>
      <c r="AH601" s="304">
        <f t="shared" ca="1" si="289"/>
        <v>-8.8351297976661787</v>
      </c>
    </row>
    <row r="602" spans="1:34" x14ac:dyDescent="0.2">
      <c r="A602" s="347">
        <f t="shared" ca="1" si="267"/>
        <v>1E-4</v>
      </c>
      <c r="B602" s="304">
        <f t="shared" ca="1" si="268"/>
        <v>32.022000000000894</v>
      </c>
      <c r="D602" s="306">
        <f t="shared" ca="1" si="269"/>
        <v>-0.67866764659644574</v>
      </c>
      <c r="E602" s="307">
        <f t="shared" ca="1" si="270"/>
        <v>-1.0009490610180123</v>
      </c>
      <c r="F602" s="304">
        <f t="shared" ca="1" si="271"/>
        <v>1.2093340304852083</v>
      </c>
      <c r="G602" s="306">
        <f t="shared" ca="1" si="272"/>
        <v>7.7555798121358617</v>
      </c>
      <c r="H602" s="307">
        <f t="shared" ca="1" si="273"/>
        <v>-100.66777713956864</v>
      </c>
      <c r="I602" s="304">
        <f t="shared" ca="1" si="274"/>
        <v>100.96608525858704</v>
      </c>
      <c r="J602" s="306">
        <f t="shared" ca="1" si="275"/>
        <v>698.24654548588239</v>
      </c>
      <c r="K602" s="307">
        <f t="shared" ca="1" si="276"/>
        <v>-2.3949276963058082</v>
      </c>
      <c r="L602" s="304">
        <f t="shared" ca="1" si="261"/>
        <v>698.25065267541208</v>
      </c>
      <c r="M602" s="306">
        <f t="shared" ca="1" si="277"/>
        <v>-1.4939068754331468</v>
      </c>
      <c r="N602" s="304">
        <f t="shared" ca="1" si="278"/>
        <v>-85.594558947895322</v>
      </c>
      <c r="P602" s="310">
        <f t="shared" ca="1" si="279"/>
        <v>23</v>
      </c>
      <c r="Q602" s="304">
        <f t="shared" ca="1" si="280"/>
        <v>0</v>
      </c>
      <c r="R602" s="306">
        <f t="shared" ca="1" si="281"/>
        <v>0</v>
      </c>
      <c r="S602" s="307">
        <f t="shared" ca="1" si="282"/>
        <v>2.8949999999999996</v>
      </c>
      <c r="T602" s="304">
        <f t="shared" ca="1" si="262"/>
        <v>28.399949999999997</v>
      </c>
      <c r="U602" s="311">
        <f t="shared" ca="1" si="263"/>
        <v>0</v>
      </c>
      <c r="V602" s="306">
        <f t="shared" ca="1" si="264"/>
        <v>1.2252934137780369</v>
      </c>
      <c r="W602" s="304">
        <f t="shared" ca="1" si="265"/>
        <v>25.577848108764631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0.94586017547610446</v>
      </c>
      <c r="AH602" s="304">
        <f t="shared" ca="1" si="289"/>
        <v>-8.8351552459544376</v>
      </c>
    </row>
    <row r="603" spans="1:34" x14ac:dyDescent="0.2">
      <c r="A603" s="347">
        <f t="shared" ca="1" si="267"/>
        <v>1E-4</v>
      </c>
      <c r="B603" s="304">
        <f t="shared" ca="1" si="268"/>
        <v>32.022100000000897</v>
      </c>
      <c r="D603" s="306">
        <f t="shared" ca="1" si="269"/>
        <v>-0.67866302680238255</v>
      </c>
      <c r="E603" s="307">
        <f t="shared" ca="1" si="270"/>
        <v>-1.0009231817714479</v>
      </c>
      <c r="F603" s="304">
        <f t="shared" ca="1" si="271"/>
        <v>1.2093100180499829</v>
      </c>
      <c r="G603" s="306">
        <f t="shared" ca="1" si="272"/>
        <v>7.7555119458331818</v>
      </c>
      <c r="H603" s="307">
        <f t="shared" ca="1" si="273"/>
        <v>-100.66787723188682</v>
      </c>
      <c r="I603" s="304">
        <f t="shared" ca="1" si="274"/>
        <v>100.96617984214416</v>
      </c>
      <c r="J603" s="306">
        <f t="shared" ca="1" si="275"/>
        <v>698.24654548588239</v>
      </c>
      <c r="K603" s="307">
        <f t="shared" ca="1" si="276"/>
        <v>-2.4049944790243809</v>
      </c>
      <c r="L603" s="304">
        <f t="shared" ca="1" si="261"/>
        <v>698.25068727600444</v>
      </c>
      <c r="M603" s="306">
        <f t="shared" ca="1" si="277"/>
        <v>-1.4939076217647576</v>
      </c>
      <c r="N603" s="304">
        <f t="shared" ca="1" si="278"/>
        <v>-85.594601709546737</v>
      </c>
      <c r="P603" s="310">
        <f t="shared" ca="1" si="279"/>
        <v>23</v>
      </c>
      <c r="Q603" s="304">
        <f t="shared" ca="1" si="280"/>
        <v>0</v>
      </c>
      <c r="R603" s="306">
        <f t="shared" ca="1" si="281"/>
        <v>0</v>
      </c>
      <c r="S603" s="307">
        <f t="shared" ca="1" si="282"/>
        <v>2.8949999999999996</v>
      </c>
      <c r="T603" s="304">
        <f t="shared" ca="1" si="262"/>
        <v>28.399949999999997</v>
      </c>
      <c r="U603" s="311">
        <f t="shared" ca="1" si="263"/>
        <v>0</v>
      </c>
      <c r="V603" s="306">
        <f t="shared" ca="1" si="264"/>
        <v>1.2252946472549315</v>
      </c>
      <c r="W603" s="304">
        <f t="shared" ca="1" si="265"/>
        <v>25.57792177942321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0.94583528995804755</v>
      </c>
      <c r="AH603" s="304">
        <f t="shared" ca="1" si="289"/>
        <v>-8.8351806938737951</v>
      </c>
    </row>
    <row r="604" spans="1:34" x14ac:dyDescent="0.2">
      <c r="A604" s="347">
        <f t="shared" ca="1" si="267"/>
        <v>1E-4</v>
      </c>
      <c r="B604" s="304">
        <f t="shared" ca="1" si="268"/>
        <v>32.0222000000009</v>
      </c>
      <c r="D604" s="306">
        <f t="shared" ca="1" si="269"/>
        <v>-0.67865840701158286</v>
      </c>
      <c r="E604" s="307">
        <f t="shared" ca="1" si="270"/>
        <v>-1.0008973029000661</v>
      </c>
      <c r="F604" s="304">
        <f t="shared" ca="1" si="271"/>
        <v>1.2092860060217872</v>
      </c>
      <c r="G604" s="306">
        <f t="shared" ca="1" si="272"/>
        <v>7.7554440799924809</v>
      </c>
      <c r="H604" s="307">
        <f t="shared" ca="1" si="273"/>
        <v>-100.66797732161712</v>
      </c>
      <c r="I604" s="304">
        <f t="shared" ca="1" si="274"/>
        <v>100.96627442321277</v>
      </c>
      <c r="J604" s="306">
        <f t="shared" ca="1" si="275"/>
        <v>698.24654548588239</v>
      </c>
      <c r="K604" s="307">
        <f t="shared" ca="1" si="276"/>
        <v>-2.4150612717520561</v>
      </c>
      <c r="L604" s="304">
        <f t="shared" ca="1" si="261"/>
        <v>698.25072202176398</v>
      </c>
      <c r="M604" s="306">
        <f t="shared" ca="1" si="277"/>
        <v>-1.4939083680884393</v>
      </c>
      <c r="N604" s="304">
        <f t="shared" ca="1" si="278"/>
        <v>-85.594644470743845</v>
      </c>
      <c r="P604" s="310">
        <f t="shared" ca="1" si="279"/>
        <v>23</v>
      </c>
      <c r="Q604" s="304">
        <f t="shared" ca="1" si="280"/>
        <v>0</v>
      </c>
      <c r="R604" s="306">
        <f t="shared" ca="1" si="281"/>
        <v>0</v>
      </c>
      <c r="S604" s="307">
        <f t="shared" ca="1" si="282"/>
        <v>2.8949999999999996</v>
      </c>
      <c r="T604" s="304">
        <f t="shared" ca="1" si="262"/>
        <v>28.399949999999997</v>
      </c>
      <c r="U604" s="311">
        <f t="shared" ca="1" si="263"/>
        <v>0</v>
      </c>
      <c r="V604" s="306">
        <f t="shared" ca="1" si="264"/>
        <v>1.2252958807342951</v>
      </c>
      <c r="W604" s="304">
        <f t="shared" ca="1" si="265"/>
        <v>25.577995449013869</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0.9458104047974647</v>
      </c>
      <c r="AH604" s="304">
        <f t="shared" ca="1" si="289"/>
        <v>-8.8352061414242531</v>
      </c>
    </row>
    <row r="605" spans="1:34" x14ac:dyDescent="0.2">
      <c r="A605" s="347">
        <f t="shared" ca="1" si="267"/>
        <v>1E-4</v>
      </c>
      <c r="B605" s="304">
        <f t="shared" ca="1" si="268"/>
        <v>32.022300000000904</v>
      </c>
      <c r="D605" s="306">
        <f t="shared" ca="1" si="269"/>
        <v>-0.67865378722404535</v>
      </c>
      <c r="E605" s="307">
        <f t="shared" ca="1" si="270"/>
        <v>-1.0008714244038472</v>
      </c>
      <c r="F605" s="304">
        <f t="shared" ca="1" si="271"/>
        <v>1.2092619944006038</v>
      </c>
      <c r="G605" s="306">
        <f t="shared" ca="1" si="272"/>
        <v>7.7553762146137588</v>
      </c>
      <c r="H605" s="307">
        <f t="shared" ca="1" si="273"/>
        <v>-100.66807740875956</v>
      </c>
      <c r="I605" s="304">
        <f t="shared" ca="1" si="274"/>
        <v>100.96636900179288</v>
      </c>
      <c r="J605" s="306">
        <f t="shared" ca="1" si="275"/>
        <v>698.24654548588239</v>
      </c>
      <c r="K605" s="307">
        <f t="shared" ca="1" si="276"/>
        <v>-2.4251280744885748</v>
      </c>
      <c r="L605" s="304">
        <f t="shared" ca="1" si="261"/>
        <v>698.25075691269114</v>
      </c>
      <c r="M605" s="306">
        <f t="shared" ca="1" si="277"/>
        <v>-1.4939091144041918</v>
      </c>
      <c r="N605" s="304">
        <f t="shared" ca="1" si="278"/>
        <v>-85.594687231486645</v>
      </c>
      <c r="P605" s="310">
        <f t="shared" ca="1" si="279"/>
        <v>23</v>
      </c>
      <c r="Q605" s="304">
        <f t="shared" ca="1" si="280"/>
        <v>0</v>
      </c>
      <c r="R605" s="306">
        <f t="shared" ca="1" si="281"/>
        <v>0</v>
      </c>
      <c r="S605" s="307">
        <f t="shared" ca="1" si="282"/>
        <v>2.8949999999999996</v>
      </c>
      <c r="T605" s="304">
        <f t="shared" ca="1" si="262"/>
        <v>28.399949999999997</v>
      </c>
      <c r="U605" s="311">
        <f t="shared" ca="1" si="263"/>
        <v>0</v>
      </c>
      <c r="V605" s="306">
        <f t="shared" ca="1" si="264"/>
        <v>1.2252971142161266</v>
      </c>
      <c r="W605" s="304">
        <f t="shared" ca="1" si="265"/>
        <v>25.578069117536593</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0.94578551999434346</v>
      </c>
      <c r="AH605" s="304">
        <f t="shared" ca="1" si="289"/>
        <v>-8.8352315886058275</v>
      </c>
    </row>
    <row r="606" spans="1:34" x14ac:dyDescent="0.2">
      <c r="A606" s="347">
        <f t="shared" ca="1" si="267"/>
        <v>1E-4</v>
      </c>
      <c r="B606" s="304">
        <f t="shared" ca="1" si="268"/>
        <v>32.022400000000907</v>
      </c>
      <c r="D606" s="306">
        <f t="shared" ca="1" si="269"/>
        <v>-0.67864916743977333</v>
      </c>
      <c r="E606" s="307">
        <f t="shared" ca="1" si="270"/>
        <v>-1.0008455462827968</v>
      </c>
      <c r="F606" s="304">
        <f t="shared" ca="1" si="271"/>
        <v>1.2092379831864393</v>
      </c>
      <c r="G606" s="306">
        <f t="shared" ca="1" si="272"/>
        <v>7.7553083496970148</v>
      </c>
      <c r="H606" s="307">
        <f t="shared" ca="1" si="273"/>
        <v>-100.66817749331419</v>
      </c>
      <c r="I606" s="304">
        <f t="shared" ca="1" si="274"/>
        <v>100.96646357788457</v>
      </c>
      <c r="J606" s="306">
        <f t="shared" ca="1" si="275"/>
        <v>698.24654548588239</v>
      </c>
      <c r="K606" s="307">
        <f t="shared" ca="1" si="276"/>
        <v>-2.4351948872336786</v>
      </c>
      <c r="L606" s="304">
        <f t="shared" ca="1" si="261"/>
        <v>698.25079194878629</v>
      </c>
      <c r="M606" s="306">
        <f t="shared" ca="1" si="277"/>
        <v>-1.4939098607120156</v>
      </c>
      <c r="N606" s="304">
        <f t="shared" ca="1" si="278"/>
        <v>-85.594729991775168</v>
      </c>
      <c r="P606" s="310">
        <f t="shared" ca="1" si="279"/>
        <v>23</v>
      </c>
      <c r="Q606" s="304">
        <f t="shared" ca="1" si="280"/>
        <v>0</v>
      </c>
      <c r="R606" s="306">
        <f t="shared" ca="1" si="281"/>
        <v>0</v>
      </c>
      <c r="S606" s="307">
        <f t="shared" ca="1" si="282"/>
        <v>2.8949999999999996</v>
      </c>
      <c r="T606" s="304">
        <f t="shared" ca="1" si="262"/>
        <v>28.399949999999997</v>
      </c>
      <c r="U606" s="311">
        <f t="shared" ca="1" si="263"/>
        <v>0</v>
      </c>
      <c r="V606" s="306">
        <f t="shared" ca="1" si="264"/>
        <v>1.225298347700426</v>
      </c>
      <c r="W606" s="304">
        <f t="shared" ca="1" si="265"/>
        <v>25.578142784991385</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0.94576063554868739</v>
      </c>
      <c r="AH606" s="304">
        <f t="shared" ca="1" si="289"/>
        <v>-8.8352570354185129</v>
      </c>
    </row>
    <row r="607" spans="1:34" x14ac:dyDescent="0.2">
      <c r="A607" s="347">
        <f t="shared" ca="1" si="267"/>
        <v>1E-4</v>
      </c>
      <c r="B607" s="304">
        <f t="shared" ca="1" si="268"/>
        <v>32.02250000000091</v>
      </c>
      <c r="D607" s="306">
        <f t="shared" ca="1" si="269"/>
        <v>-0.67864454765876414</v>
      </c>
      <c r="E607" s="307">
        <f t="shared" ca="1" si="270"/>
        <v>-1.0008196685369164</v>
      </c>
      <c r="F607" s="304">
        <f t="shared" ca="1" si="271"/>
        <v>1.2092139723792941</v>
      </c>
      <c r="G607" s="306">
        <f t="shared" ca="1" si="272"/>
        <v>7.7552404852422487</v>
      </c>
      <c r="H607" s="307">
        <f t="shared" ca="1" si="273"/>
        <v>-100.66827757528104</v>
      </c>
      <c r="I607" s="304">
        <f t="shared" ca="1" si="274"/>
        <v>100.96655815148783</v>
      </c>
      <c r="J607" s="306">
        <f t="shared" ca="1" si="275"/>
        <v>698.24654548588239</v>
      </c>
      <c r="K607" s="307">
        <f t="shared" ca="1" si="276"/>
        <v>-2.4452617099871086</v>
      </c>
      <c r="L607" s="304">
        <f t="shared" ca="1" si="261"/>
        <v>698.25082713004986</v>
      </c>
      <c r="M607" s="306">
        <f t="shared" ca="1" si="277"/>
        <v>-1.4939106070119106</v>
      </c>
      <c r="N607" s="304">
        <f t="shared" ca="1" si="278"/>
        <v>-85.594772751609398</v>
      </c>
      <c r="P607" s="310">
        <f t="shared" ca="1" si="279"/>
        <v>23</v>
      </c>
      <c r="Q607" s="304">
        <f t="shared" ca="1" si="280"/>
        <v>0</v>
      </c>
      <c r="R607" s="306">
        <f t="shared" ca="1" si="281"/>
        <v>0</v>
      </c>
      <c r="S607" s="307">
        <f t="shared" ca="1" si="282"/>
        <v>2.8949999999999996</v>
      </c>
      <c r="T607" s="304">
        <f t="shared" ca="1" si="262"/>
        <v>28.399949999999997</v>
      </c>
      <c r="U607" s="311">
        <f t="shared" ca="1" si="263"/>
        <v>0</v>
      </c>
      <c r="V607" s="306">
        <f t="shared" ca="1" si="264"/>
        <v>1.2252995811871941</v>
      </c>
      <c r="W607" s="304">
        <f t="shared" ca="1" si="265"/>
        <v>25.578216451378271</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0.94573575146049826</v>
      </c>
      <c r="AH607" s="304">
        <f t="shared" ca="1" si="289"/>
        <v>-8.8352824818623112</v>
      </c>
    </row>
    <row r="608" spans="1:34" x14ac:dyDescent="0.2">
      <c r="A608" s="347">
        <f t="shared" ca="1" si="267"/>
        <v>1E-4</v>
      </c>
      <c r="B608" s="304">
        <f t="shared" ca="1" si="268"/>
        <v>32.022600000000914</v>
      </c>
      <c r="D608" s="306">
        <f t="shared" ca="1" si="269"/>
        <v>-0.6786399278810199</v>
      </c>
      <c r="E608" s="307">
        <f t="shared" ca="1" si="270"/>
        <v>-1.0007937911661955</v>
      </c>
      <c r="F608" s="304">
        <f t="shared" ca="1" si="271"/>
        <v>1.20918996197916</v>
      </c>
      <c r="G608" s="306">
        <f t="shared" ca="1" si="272"/>
        <v>7.7551726212494607</v>
      </c>
      <c r="H608" s="307">
        <f t="shared" ca="1" si="273"/>
        <v>-100.66837765466016</v>
      </c>
      <c r="I608" s="304">
        <f t="shared" ca="1" si="274"/>
        <v>100.96665272260272</v>
      </c>
      <c r="J608" s="306">
        <f t="shared" ca="1" si="275"/>
        <v>698.24654548588239</v>
      </c>
      <c r="K608" s="307">
        <f t="shared" ca="1" si="276"/>
        <v>-2.4553285427486058</v>
      </c>
      <c r="L608" s="304">
        <f t="shared" ca="1" si="261"/>
        <v>698.2508624564822</v>
      </c>
      <c r="M608" s="306">
        <f t="shared" ca="1" si="277"/>
        <v>-1.4939113533038766</v>
      </c>
      <c r="N608" s="304">
        <f t="shared" ca="1" si="278"/>
        <v>-85.594815510989335</v>
      </c>
      <c r="P608" s="310">
        <f t="shared" ca="1" si="279"/>
        <v>23</v>
      </c>
      <c r="Q608" s="304">
        <f t="shared" ca="1" si="280"/>
        <v>0</v>
      </c>
      <c r="R608" s="306">
        <f t="shared" ca="1" si="281"/>
        <v>0</v>
      </c>
      <c r="S608" s="307">
        <f t="shared" ca="1" si="282"/>
        <v>2.8949999999999996</v>
      </c>
      <c r="T608" s="304">
        <f t="shared" ca="1" si="262"/>
        <v>28.399949999999997</v>
      </c>
      <c r="U608" s="311">
        <f t="shared" ca="1" si="263"/>
        <v>0</v>
      </c>
      <c r="V608" s="306">
        <f t="shared" ca="1" si="264"/>
        <v>1.2253008146764299</v>
      </c>
      <c r="W608" s="304">
        <f t="shared" ca="1" si="265"/>
        <v>25.578290116697264</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0.9457108677297672</v>
      </c>
      <c r="AH608" s="304">
        <f t="shared" ca="1" si="289"/>
        <v>-8.8353079279372277</v>
      </c>
    </row>
    <row r="609" spans="1:34" x14ac:dyDescent="0.2">
      <c r="A609" s="347">
        <f t="shared" ca="1" si="267"/>
        <v>1E-4</v>
      </c>
      <c r="B609" s="304">
        <f t="shared" ca="1" si="268"/>
        <v>32.022700000000917</v>
      </c>
      <c r="D609" s="306">
        <f t="shared" ca="1" si="269"/>
        <v>-0.67863530810654449</v>
      </c>
      <c r="E609" s="307">
        <f t="shared" ca="1" si="270"/>
        <v>-1.0007679141706269</v>
      </c>
      <c r="F609" s="304">
        <f t="shared" ca="1" si="271"/>
        <v>1.209165951986034</v>
      </c>
      <c r="G609" s="306">
        <f t="shared" ca="1" si="272"/>
        <v>7.7551047577186498</v>
      </c>
      <c r="H609" s="307">
        <f t="shared" ca="1" si="273"/>
        <v>-100.66847773145157</v>
      </c>
      <c r="I609" s="304">
        <f t="shared" ca="1" si="274"/>
        <v>100.96674729122925</v>
      </c>
      <c r="J609" s="306">
        <f t="shared" ca="1" si="275"/>
        <v>698.24654548588239</v>
      </c>
      <c r="K609" s="307">
        <f t="shared" ca="1" si="276"/>
        <v>-2.4653953855179114</v>
      </c>
      <c r="L609" s="304">
        <f t="shared" ca="1" si="261"/>
        <v>698.25089792808387</v>
      </c>
      <c r="M609" s="306">
        <f t="shared" ca="1" si="277"/>
        <v>-1.4939120995879143</v>
      </c>
      <c r="N609" s="304">
        <f t="shared" ca="1" si="278"/>
        <v>-85.594858269915022</v>
      </c>
      <c r="P609" s="310">
        <f t="shared" ca="1" si="279"/>
        <v>23</v>
      </c>
      <c r="Q609" s="304">
        <f t="shared" ca="1" si="280"/>
        <v>0</v>
      </c>
      <c r="R609" s="306">
        <f t="shared" ca="1" si="281"/>
        <v>0</v>
      </c>
      <c r="S609" s="307">
        <f t="shared" ca="1" si="282"/>
        <v>2.8949999999999996</v>
      </c>
      <c r="T609" s="304">
        <f t="shared" ca="1" si="262"/>
        <v>28.399949999999997</v>
      </c>
      <c r="U609" s="311">
        <f t="shared" ca="1" si="263"/>
        <v>0</v>
      </c>
      <c r="V609" s="306">
        <f t="shared" ca="1" si="264"/>
        <v>1.2253020481681343</v>
      </c>
      <c r="W609" s="304">
        <f t="shared" ca="1" si="265"/>
        <v>25.578363780948358</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0.9456859843564871</v>
      </c>
      <c r="AH609" s="304">
        <f t="shared" ca="1" si="289"/>
        <v>-8.8353333736432713</v>
      </c>
    </row>
    <row r="610" spans="1:34" x14ac:dyDescent="0.2">
      <c r="A610" s="347">
        <f t="shared" ca="1" si="267"/>
        <v>1E-4</v>
      </c>
      <c r="B610" s="304">
        <f t="shared" ca="1" si="268"/>
        <v>32.02280000000092</v>
      </c>
      <c r="D610" s="306">
        <f t="shared" ca="1" si="269"/>
        <v>-0.67863068833533313</v>
      </c>
      <c r="E610" s="307">
        <f t="shared" ca="1" si="270"/>
        <v>-1.0007420375502178</v>
      </c>
      <c r="F610" s="304">
        <f t="shared" ca="1" si="271"/>
        <v>1.2091419423999192</v>
      </c>
      <c r="G610" s="306">
        <f t="shared" ca="1" si="272"/>
        <v>7.755036894649816</v>
      </c>
      <c r="H610" s="307">
        <f t="shared" ca="1" si="273"/>
        <v>-100.66857780565533</v>
      </c>
      <c r="I610" s="304">
        <f t="shared" ca="1" si="274"/>
        <v>100.96684185736751</v>
      </c>
      <c r="J610" s="306">
        <f t="shared" ca="1" si="275"/>
        <v>698.24654548588239</v>
      </c>
      <c r="K610" s="307">
        <f t="shared" ca="1" si="276"/>
        <v>-2.4754622382947669</v>
      </c>
      <c r="L610" s="304">
        <f t="shared" ca="1" si="261"/>
        <v>698.25093354485512</v>
      </c>
      <c r="M610" s="306">
        <f t="shared" ca="1" si="277"/>
        <v>-1.4939128458640232</v>
      </c>
      <c r="N610" s="304">
        <f t="shared" ca="1" si="278"/>
        <v>-85.594901028386403</v>
      </c>
      <c r="P610" s="310">
        <f t="shared" ca="1" si="279"/>
        <v>23</v>
      </c>
      <c r="Q610" s="304">
        <f t="shared" ca="1" si="280"/>
        <v>0</v>
      </c>
      <c r="R610" s="306">
        <f t="shared" ca="1" si="281"/>
        <v>0</v>
      </c>
      <c r="S610" s="307">
        <f t="shared" ca="1" si="282"/>
        <v>2.8949999999999996</v>
      </c>
      <c r="T610" s="304">
        <f t="shared" ca="1" si="262"/>
        <v>28.399949999999997</v>
      </c>
      <c r="U610" s="311">
        <f t="shared" ca="1" si="263"/>
        <v>0</v>
      </c>
      <c r="V610" s="306">
        <f t="shared" ca="1" si="264"/>
        <v>1.2253032816623062</v>
      </c>
      <c r="W610" s="304">
        <f t="shared" ca="1" si="265"/>
        <v>25.578437444131591</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0.94566110134066506</v>
      </c>
      <c r="AH610" s="304">
        <f t="shared" ca="1" si="289"/>
        <v>-8.8353588189804366</v>
      </c>
    </row>
    <row r="611" spans="1:34" x14ac:dyDescent="0.2">
      <c r="A611" s="347">
        <f t="shared" ca="1" si="267"/>
        <v>1E-4</v>
      </c>
      <c r="B611" s="304">
        <f t="shared" ca="1" si="268"/>
        <v>32.022900000000924</v>
      </c>
      <c r="D611" s="306">
        <f t="shared" ca="1" si="269"/>
        <v>-0.67862606856739227</v>
      </c>
      <c r="E611" s="307">
        <f t="shared" ca="1" si="270"/>
        <v>-1.0007161613049522</v>
      </c>
      <c r="F611" s="304">
        <f t="shared" ca="1" si="271"/>
        <v>1.2091179332208062</v>
      </c>
      <c r="G611" s="306">
        <f t="shared" ca="1" si="272"/>
        <v>7.7549690320429594</v>
      </c>
      <c r="H611" s="307">
        <f t="shared" ca="1" si="273"/>
        <v>-100.66867787727146</v>
      </c>
      <c r="I611" s="304">
        <f t="shared" ca="1" si="274"/>
        <v>100.96693642101749</v>
      </c>
      <c r="J611" s="306">
        <f t="shared" ca="1" si="275"/>
        <v>698.24654548588239</v>
      </c>
      <c r="K611" s="307">
        <f t="shared" ca="1" si="276"/>
        <v>-2.4855291010789133</v>
      </c>
      <c r="L611" s="304">
        <f t="shared" ca="1" si="261"/>
        <v>698.25096930679638</v>
      </c>
      <c r="M611" s="306">
        <f t="shared" ca="1" si="277"/>
        <v>-1.493913592132204</v>
      </c>
      <c r="N611" s="304">
        <f t="shared" ca="1" si="278"/>
        <v>-85.594943786403547</v>
      </c>
      <c r="P611" s="310">
        <f t="shared" ca="1" si="279"/>
        <v>23</v>
      </c>
      <c r="Q611" s="304">
        <f t="shared" ca="1" si="280"/>
        <v>0</v>
      </c>
      <c r="R611" s="306">
        <f t="shared" ca="1" si="281"/>
        <v>0</v>
      </c>
      <c r="S611" s="307">
        <f t="shared" ca="1" si="282"/>
        <v>2.8949999999999996</v>
      </c>
      <c r="T611" s="304">
        <f t="shared" ca="1" si="262"/>
        <v>28.399949999999997</v>
      </c>
      <c r="U611" s="311">
        <f t="shared" ca="1" si="263"/>
        <v>0</v>
      </c>
      <c r="V611" s="306">
        <f t="shared" ca="1" si="264"/>
        <v>1.2253045151589468</v>
      </c>
      <c r="W611" s="304">
        <f t="shared" ca="1" si="265"/>
        <v>25.578511106246953</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0.94563621868228509</v>
      </c>
      <c r="AH611" s="304">
        <f t="shared" ca="1" si="289"/>
        <v>-8.8353842639487379</v>
      </c>
    </row>
    <row r="612" spans="1:34" x14ac:dyDescent="0.2">
      <c r="A612" s="347">
        <f t="shared" ca="1" si="267"/>
        <v>1E-4</v>
      </c>
      <c r="B612" s="304">
        <f t="shared" ca="1" si="268"/>
        <v>32.023000000000927</v>
      </c>
      <c r="D612" s="306">
        <f t="shared" ca="1" si="269"/>
        <v>-0.67862144880271713</v>
      </c>
      <c r="E612" s="307">
        <f t="shared" ca="1" si="270"/>
        <v>-1.0006902854348354</v>
      </c>
      <c r="F612" s="304">
        <f t="shared" ca="1" si="271"/>
        <v>1.2090939244486969</v>
      </c>
      <c r="G612" s="306">
        <f t="shared" ca="1" si="272"/>
        <v>7.754901169898079</v>
      </c>
      <c r="H612" s="307">
        <f t="shared" ca="1" si="273"/>
        <v>-100.66877794630001</v>
      </c>
      <c r="I612" s="304">
        <f t="shared" ca="1" si="274"/>
        <v>100.96703098217925</v>
      </c>
      <c r="J612" s="306">
        <f t="shared" ca="1" si="275"/>
        <v>698.24654548588239</v>
      </c>
      <c r="K612" s="307">
        <f t="shared" ca="1" si="276"/>
        <v>-2.4955959738700919</v>
      </c>
      <c r="L612" s="304">
        <f t="shared" ca="1" si="261"/>
        <v>698.25100521390812</v>
      </c>
      <c r="M612" s="306">
        <f t="shared" ca="1" si="277"/>
        <v>-1.4939143383924562</v>
      </c>
      <c r="N612" s="304">
        <f t="shared" ca="1" si="278"/>
        <v>-85.594986543966428</v>
      </c>
      <c r="P612" s="310">
        <f t="shared" ca="1" si="279"/>
        <v>23</v>
      </c>
      <c r="Q612" s="304">
        <f t="shared" ca="1" si="280"/>
        <v>0</v>
      </c>
      <c r="R612" s="306">
        <f t="shared" ca="1" si="281"/>
        <v>0</v>
      </c>
      <c r="S612" s="307">
        <f t="shared" ca="1" si="282"/>
        <v>2.8949999999999996</v>
      </c>
      <c r="T612" s="304">
        <f t="shared" ca="1" si="262"/>
        <v>28.399949999999997</v>
      </c>
      <c r="U612" s="311">
        <f t="shared" ca="1" si="263"/>
        <v>0</v>
      </c>
      <c r="V612" s="306">
        <f t="shared" ca="1" si="264"/>
        <v>1.225305748658055</v>
      </c>
      <c r="W612" s="304">
        <f t="shared" ca="1" si="265"/>
        <v>25.578584767294455</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0.94561133638134898</v>
      </c>
      <c r="AH612" s="304">
        <f t="shared" ca="1" si="289"/>
        <v>-8.8354097085481715</v>
      </c>
    </row>
    <row r="613" spans="1:34" x14ac:dyDescent="0.2">
      <c r="A613" s="347">
        <f t="shared" ca="1" si="267"/>
        <v>1E-4</v>
      </c>
      <c r="B613" s="304">
        <f t="shared" ca="1" si="268"/>
        <v>32.02310000000093</v>
      </c>
      <c r="D613" s="306">
        <f t="shared" ca="1" si="269"/>
        <v>-0.6786168290413136</v>
      </c>
      <c r="E613" s="307">
        <f t="shared" ca="1" si="270"/>
        <v>-1.0006644099398603</v>
      </c>
      <c r="F613" s="304">
        <f t="shared" ca="1" si="271"/>
        <v>1.2090699160835887</v>
      </c>
      <c r="G613" s="306">
        <f t="shared" ca="1" si="272"/>
        <v>7.7548333082151748</v>
      </c>
      <c r="H613" s="307">
        <f t="shared" ca="1" si="273"/>
        <v>-100.668878012741</v>
      </c>
      <c r="I613" s="304">
        <f t="shared" ca="1" si="274"/>
        <v>100.96712554085282</v>
      </c>
      <c r="J613" s="306">
        <f t="shared" ca="1" si="275"/>
        <v>698.24654548588239</v>
      </c>
      <c r="K613" s="307">
        <f t="shared" ca="1" si="276"/>
        <v>-2.5056628566680441</v>
      </c>
      <c r="L613" s="304">
        <f t="shared" ca="1" si="261"/>
        <v>698.25104126619078</v>
      </c>
      <c r="M613" s="306">
        <f t="shared" ca="1" si="277"/>
        <v>-1.4939150846447806</v>
      </c>
      <c r="N613" s="304">
        <f t="shared" ca="1" si="278"/>
        <v>-85.595029301075073</v>
      </c>
      <c r="P613" s="310">
        <f t="shared" ca="1" si="279"/>
        <v>23</v>
      </c>
      <c r="Q613" s="304">
        <f t="shared" ca="1" si="280"/>
        <v>0</v>
      </c>
      <c r="R613" s="306">
        <f t="shared" ca="1" si="281"/>
        <v>0</v>
      </c>
      <c r="S613" s="307">
        <f t="shared" ca="1" si="282"/>
        <v>2.8949999999999996</v>
      </c>
      <c r="T613" s="304">
        <f t="shared" ca="1" si="262"/>
        <v>28.399949999999997</v>
      </c>
      <c r="U613" s="311">
        <f t="shared" ca="1" si="263"/>
        <v>0</v>
      </c>
      <c r="V613" s="306">
        <f t="shared" ca="1" si="264"/>
        <v>1.2253069821596316</v>
      </c>
      <c r="W613" s="304">
        <f t="shared" ca="1" si="265"/>
        <v>25.578658427274128</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0.94558645443785672</v>
      </c>
      <c r="AH613" s="304">
        <f t="shared" ca="1" si="289"/>
        <v>-8.8354351527787429</v>
      </c>
    </row>
    <row r="614" spans="1:34" x14ac:dyDescent="0.2">
      <c r="A614" s="347">
        <f t="shared" ca="1" si="267"/>
        <v>1E-4</v>
      </c>
      <c r="B614" s="304">
        <f t="shared" ca="1" si="268"/>
        <v>32.023200000000934</v>
      </c>
      <c r="D614" s="306">
        <f t="shared" ca="1" si="269"/>
        <v>-0.67861220928317767</v>
      </c>
      <c r="E614" s="307">
        <f t="shared" ca="1" si="270"/>
        <v>-1.0006385348200197</v>
      </c>
      <c r="F614" s="304">
        <f t="shared" ca="1" si="271"/>
        <v>1.2090459081254736</v>
      </c>
      <c r="G614" s="306">
        <f t="shared" ca="1" si="272"/>
        <v>7.7547654469942469</v>
      </c>
      <c r="H614" s="307">
        <f t="shared" ca="1" si="273"/>
        <v>-100.66897807659448</v>
      </c>
      <c r="I614" s="304">
        <f t="shared" ca="1" si="274"/>
        <v>100.96722009703821</v>
      </c>
      <c r="J614" s="306">
        <f t="shared" ca="1" si="275"/>
        <v>698.24654548588239</v>
      </c>
      <c r="K614" s="307">
        <f t="shared" ca="1" si="276"/>
        <v>-2.515729749472511</v>
      </c>
      <c r="L614" s="304">
        <f t="shared" ca="1" si="261"/>
        <v>698.25107746364472</v>
      </c>
      <c r="M614" s="306">
        <f t="shared" ca="1" si="277"/>
        <v>-1.4939158308891767</v>
      </c>
      <c r="N614" s="304">
        <f t="shared" ca="1" si="278"/>
        <v>-85.595072057729439</v>
      </c>
      <c r="P614" s="310">
        <f t="shared" ca="1" si="279"/>
        <v>23</v>
      </c>
      <c r="Q614" s="304">
        <f t="shared" ca="1" si="280"/>
        <v>0</v>
      </c>
      <c r="R614" s="306">
        <f t="shared" ca="1" si="281"/>
        <v>0</v>
      </c>
      <c r="S614" s="307">
        <f t="shared" ca="1" si="282"/>
        <v>2.8949999999999996</v>
      </c>
      <c r="T614" s="304">
        <f t="shared" ca="1" si="262"/>
        <v>28.399949999999997</v>
      </c>
      <c r="U614" s="311">
        <f t="shared" ca="1" si="263"/>
        <v>0</v>
      </c>
      <c r="V614" s="306">
        <f t="shared" ca="1" si="264"/>
        <v>1.2253082156636763</v>
      </c>
      <c r="W614" s="304">
        <f t="shared" ca="1" si="265"/>
        <v>25.578732086185955</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0.94556157285179765</v>
      </c>
      <c r="AH614" s="304">
        <f t="shared" ca="1" si="289"/>
        <v>-8.8354605966404591</v>
      </c>
    </row>
    <row r="615" spans="1:34" x14ac:dyDescent="0.2">
      <c r="A615" s="347">
        <f t="shared" ca="1" si="267"/>
        <v>1E-4</v>
      </c>
      <c r="B615" s="304">
        <f t="shared" ca="1" si="268"/>
        <v>32.023300000000937</v>
      </c>
      <c r="D615" s="306">
        <f t="shared" ca="1" si="269"/>
        <v>-0.67860758952831479</v>
      </c>
      <c r="E615" s="307">
        <f t="shared" ca="1" si="270"/>
        <v>-1.0006126600753156</v>
      </c>
      <c r="F615" s="304">
        <f t="shared" ca="1" si="271"/>
        <v>1.2090219005743563</v>
      </c>
      <c r="G615" s="306">
        <f t="shared" ca="1" si="272"/>
        <v>7.7546975862352943</v>
      </c>
      <c r="H615" s="307">
        <f t="shared" ca="1" si="273"/>
        <v>-100.6690781378605</v>
      </c>
      <c r="I615" s="304">
        <f t="shared" ca="1" si="274"/>
        <v>100.96731465073549</v>
      </c>
      <c r="J615" s="306">
        <f t="shared" ca="1" si="275"/>
        <v>698.24654548588239</v>
      </c>
      <c r="K615" s="307">
        <f t="shared" ca="1" si="276"/>
        <v>-2.5257966522832338</v>
      </c>
      <c r="L615" s="304">
        <f t="shared" ca="1" si="261"/>
        <v>698.25111380627038</v>
      </c>
      <c r="M615" s="306">
        <f t="shared" ca="1" si="277"/>
        <v>-1.4939165771256449</v>
      </c>
      <c r="N615" s="304">
        <f t="shared" ca="1" si="278"/>
        <v>-85.595114813929584</v>
      </c>
      <c r="P615" s="310">
        <f t="shared" ca="1" si="279"/>
        <v>23</v>
      </c>
      <c r="Q615" s="304">
        <f t="shared" ca="1" si="280"/>
        <v>0</v>
      </c>
      <c r="R615" s="306">
        <f t="shared" ca="1" si="281"/>
        <v>0</v>
      </c>
      <c r="S615" s="307">
        <f t="shared" ca="1" si="282"/>
        <v>2.8949999999999996</v>
      </c>
      <c r="T615" s="304">
        <f t="shared" ca="1" si="262"/>
        <v>28.399949999999997</v>
      </c>
      <c r="U615" s="311">
        <f t="shared" ca="1" si="263"/>
        <v>0</v>
      </c>
      <c r="V615" s="306">
        <f t="shared" ca="1" si="264"/>
        <v>1.2253094491701888</v>
      </c>
      <c r="W615" s="304">
        <f t="shared" ca="1" si="265"/>
        <v>25.57880574402996</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0.94553669162317533</v>
      </c>
      <c r="AH615" s="304">
        <f t="shared" ca="1" si="289"/>
        <v>-8.8354860401333184</v>
      </c>
    </row>
    <row r="616" spans="1:34" x14ac:dyDescent="0.2">
      <c r="A616" s="347">
        <f t="shared" ca="1" si="267"/>
        <v>1E-4</v>
      </c>
      <c r="B616" s="304">
        <f t="shared" ca="1" si="268"/>
        <v>32.02340000000094</v>
      </c>
      <c r="D616" s="306">
        <f t="shared" ca="1" si="269"/>
        <v>-0.67860296977672274</v>
      </c>
      <c r="E616" s="307">
        <f t="shared" ca="1" si="270"/>
        <v>-1.0005867857057407</v>
      </c>
      <c r="F616" s="304">
        <f t="shared" ca="1" si="271"/>
        <v>1.2089978934302299</v>
      </c>
      <c r="G616" s="306">
        <f t="shared" ca="1" si="272"/>
        <v>7.754629725938317</v>
      </c>
      <c r="H616" s="307">
        <f t="shared" ca="1" si="273"/>
        <v>-100.66917819653906</v>
      </c>
      <c r="I616" s="304">
        <f t="shared" ca="1" si="274"/>
        <v>100.96740920194468</v>
      </c>
      <c r="J616" s="306">
        <f t="shared" ca="1" si="275"/>
        <v>698.24654548588239</v>
      </c>
      <c r="K616" s="307">
        <f t="shared" ca="1" si="276"/>
        <v>-2.5358635650999539</v>
      </c>
      <c r="L616" s="304">
        <f t="shared" ca="1" si="261"/>
        <v>698.251150294068</v>
      </c>
      <c r="M616" s="306">
        <f t="shared" ca="1" si="277"/>
        <v>-1.4939173233541854</v>
      </c>
      <c r="N616" s="304">
        <f t="shared" ca="1" si="278"/>
        <v>-85.595157569675507</v>
      </c>
      <c r="P616" s="310">
        <f t="shared" ca="1" si="279"/>
        <v>23</v>
      </c>
      <c r="Q616" s="304">
        <f t="shared" ca="1" si="280"/>
        <v>0</v>
      </c>
      <c r="R616" s="306">
        <f t="shared" ca="1" si="281"/>
        <v>0</v>
      </c>
      <c r="S616" s="307">
        <f t="shared" ca="1" si="282"/>
        <v>2.8949999999999996</v>
      </c>
      <c r="T616" s="304">
        <f t="shared" ca="1" si="262"/>
        <v>28.399949999999997</v>
      </c>
      <c r="U616" s="311">
        <f t="shared" ca="1" si="263"/>
        <v>0</v>
      </c>
      <c r="V616" s="306">
        <f t="shared" ca="1" si="264"/>
        <v>1.2253106826791691</v>
      </c>
      <c r="W616" s="304">
        <f t="shared" ca="1" si="265"/>
        <v>25.578879400806152</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0.94551181075198443</v>
      </c>
      <c r="AH616" s="304">
        <f t="shared" ca="1" si="289"/>
        <v>-8.8355114832573278</v>
      </c>
    </row>
    <row r="617" spans="1:34" x14ac:dyDescent="0.2">
      <c r="A617" s="347">
        <f t="shared" ca="1" si="267"/>
        <v>1E-4</v>
      </c>
      <c r="B617" s="304">
        <f t="shared" ca="1" si="268"/>
        <v>32.023500000000944</v>
      </c>
      <c r="D617" s="306">
        <f t="shared" ca="1" si="269"/>
        <v>-0.6785983500284013</v>
      </c>
      <c r="E617" s="307">
        <f t="shared" ca="1" si="270"/>
        <v>-1.000560911711295</v>
      </c>
      <c r="F617" s="304">
        <f t="shared" ca="1" si="271"/>
        <v>1.2089738866930941</v>
      </c>
      <c r="G617" s="306">
        <f t="shared" ca="1" si="272"/>
        <v>7.7545618661033142</v>
      </c>
      <c r="H617" s="307">
        <f t="shared" ca="1" si="273"/>
        <v>-100.66927825263024</v>
      </c>
      <c r="I617" s="304">
        <f t="shared" ca="1" si="274"/>
        <v>100.96750375066581</v>
      </c>
      <c r="J617" s="306">
        <f t="shared" ca="1" si="275"/>
        <v>698.24654548588239</v>
      </c>
      <c r="K617" s="307">
        <f t="shared" ca="1" si="276"/>
        <v>-2.5459304879224125</v>
      </c>
      <c r="L617" s="304">
        <f t="shared" ca="1" si="261"/>
        <v>698.25118692703825</v>
      </c>
      <c r="M617" s="306">
        <f t="shared" ca="1" si="277"/>
        <v>-1.493918069574798</v>
      </c>
      <c r="N617" s="304">
        <f t="shared" ca="1" si="278"/>
        <v>-85.595200324967209</v>
      </c>
      <c r="P617" s="310">
        <f t="shared" ca="1" si="279"/>
        <v>23</v>
      </c>
      <c r="Q617" s="304">
        <f t="shared" ca="1" si="280"/>
        <v>0</v>
      </c>
      <c r="R617" s="306">
        <f t="shared" ca="1" si="281"/>
        <v>0</v>
      </c>
      <c r="S617" s="307">
        <f t="shared" ca="1" si="282"/>
        <v>2.8949999999999996</v>
      </c>
      <c r="T617" s="304">
        <f t="shared" ca="1" si="262"/>
        <v>28.399949999999997</v>
      </c>
      <c r="U617" s="311">
        <f t="shared" ca="1" si="263"/>
        <v>0</v>
      </c>
      <c r="V617" s="306">
        <f t="shared" ca="1" si="264"/>
        <v>1.2253119161906174</v>
      </c>
      <c r="W617" s="304">
        <f t="shared" ca="1" si="265"/>
        <v>25.578953056514539</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0.94548693023821961</v>
      </c>
      <c r="AH617" s="304">
        <f t="shared" ca="1" si="289"/>
        <v>-8.8355369260124892</v>
      </c>
    </row>
    <row r="618" spans="1:34" x14ac:dyDescent="0.2">
      <c r="A618" s="347">
        <f t="shared" ca="1" si="267"/>
        <v>1E-4</v>
      </c>
      <c r="B618" s="304">
        <f t="shared" ca="1" si="268"/>
        <v>32.023600000000947</v>
      </c>
      <c r="D618" s="306">
        <f t="shared" ca="1" si="269"/>
        <v>-0.67859373028335412</v>
      </c>
      <c r="E618" s="307">
        <f t="shared" ca="1" si="270"/>
        <v>-1.0005350380919715</v>
      </c>
      <c r="F618" s="304">
        <f t="shared" ca="1" si="271"/>
        <v>1.2089498803629455</v>
      </c>
      <c r="G618" s="306">
        <f t="shared" ca="1" si="272"/>
        <v>7.7544940067302859</v>
      </c>
      <c r="H618" s="307">
        <f t="shared" ca="1" si="273"/>
        <v>-100.66937830613405</v>
      </c>
      <c r="I618" s="304">
        <f t="shared" ca="1" si="274"/>
        <v>100.96759829689894</v>
      </c>
      <c r="J618" s="306">
        <f t="shared" ca="1" si="275"/>
        <v>698.24654548588239</v>
      </c>
      <c r="K618" s="307">
        <f t="shared" ca="1" si="276"/>
        <v>-2.5559974207503506</v>
      </c>
      <c r="L618" s="304">
        <f t="shared" ca="1" si="261"/>
        <v>698.25122370518147</v>
      </c>
      <c r="M618" s="306">
        <f t="shared" ca="1" si="277"/>
        <v>-1.493918815787483</v>
      </c>
      <c r="N618" s="304">
        <f t="shared" ca="1" si="278"/>
        <v>-85.595243079804675</v>
      </c>
      <c r="P618" s="310">
        <f t="shared" ca="1" si="279"/>
        <v>23</v>
      </c>
      <c r="Q618" s="304">
        <f t="shared" ca="1" si="280"/>
        <v>0</v>
      </c>
      <c r="R618" s="306">
        <f t="shared" ca="1" si="281"/>
        <v>0</v>
      </c>
      <c r="S618" s="307">
        <f t="shared" ca="1" si="282"/>
        <v>2.8949999999999996</v>
      </c>
      <c r="T618" s="304">
        <f t="shared" ca="1" si="262"/>
        <v>28.399949999999997</v>
      </c>
      <c r="U618" s="311">
        <f t="shared" ca="1" si="263"/>
        <v>0</v>
      </c>
      <c r="V618" s="306">
        <f t="shared" ca="1" si="264"/>
        <v>1.2253131497045338</v>
      </c>
      <c r="W618" s="304">
        <f t="shared" ca="1" si="265"/>
        <v>25.579026711155137</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0.94546205008188089</v>
      </c>
      <c r="AH618" s="304">
        <f t="shared" ca="1" si="289"/>
        <v>-8.835562368398806</v>
      </c>
    </row>
    <row r="619" spans="1:34" x14ac:dyDescent="0.2">
      <c r="A619" s="347">
        <f t="shared" ca="1" si="267"/>
        <v>1E-4</v>
      </c>
      <c r="B619" s="304">
        <f t="shared" ca="1" si="268"/>
        <v>32.02370000000095</v>
      </c>
      <c r="D619" s="306">
        <f t="shared" ca="1" si="269"/>
        <v>-0.678589110541581</v>
      </c>
      <c r="E619" s="307">
        <f t="shared" ca="1" si="270"/>
        <v>-1.0005091648477666</v>
      </c>
      <c r="F619" s="304">
        <f t="shared" ca="1" si="271"/>
        <v>1.2089258744397811</v>
      </c>
      <c r="G619" s="306">
        <f t="shared" ca="1" si="272"/>
        <v>7.754426147819232</v>
      </c>
      <c r="H619" s="307">
        <f t="shared" ca="1" si="273"/>
        <v>-100.66947835705054</v>
      </c>
      <c r="I619" s="304">
        <f t="shared" ca="1" si="274"/>
        <v>100.96769284064408</v>
      </c>
      <c r="J619" s="306">
        <f t="shared" ca="1" si="275"/>
        <v>698.24654548588239</v>
      </c>
      <c r="K619" s="307">
        <f t="shared" ca="1" si="276"/>
        <v>-2.5660643635835099</v>
      </c>
      <c r="L619" s="304">
        <f t="shared" ca="1" si="261"/>
        <v>698.2512606284979</v>
      </c>
      <c r="M619" s="306">
        <f t="shared" ca="1" si="277"/>
        <v>-1.4939195619922405</v>
      </c>
      <c r="N619" s="304">
        <f t="shared" ca="1" si="278"/>
        <v>-85.595285834187933</v>
      </c>
      <c r="P619" s="310">
        <f t="shared" ca="1" si="279"/>
        <v>23</v>
      </c>
      <c r="Q619" s="304">
        <f t="shared" ca="1" si="280"/>
        <v>0</v>
      </c>
      <c r="R619" s="306">
        <f t="shared" ca="1" si="281"/>
        <v>0</v>
      </c>
      <c r="S619" s="307">
        <f t="shared" ca="1" si="282"/>
        <v>2.8949999999999996</v>
      </c>
      <c r="T619" s="304">
        <f t="shared" ca="1" si="262"/>
        <v>28.399949999999997</v>
      </c>
      <c r="U619" s="311">
        <f t="shared" ca="1" si="263"/>
        <v>0</v>
      </c>
      <c r="V619" s="306">
        <f t="shared" ca="1" si="264"/>
        <v>1.2253143832209179</v>
      </c>
      <c r="W619" s="304">
        <f t="shared" ca="1" si="265"/>
        <v>25.579100364727953</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0.94543717028296115</v>
      </c>
      <c r="AH619" s="304">
        <f t="shared" ca="1" si="289"/>
        <v>-8.8355878104162837</v>
      </c>
    </row>
    <row r="620" spans="1:34" x14ac:dyDescent="0.2">
      <c r="A620" s="347">
        <f t="shared" ca="1" si="267"/>
        <v>1E-4</v>
      </c>
      <c r="B620" s="304">
        <f t="shared" ca="1" si="268"/>
        <v>32.023800000000954</v>
      </c>
      <c r="D620" s="306">
        <f t="shared" ca="1" si="269"/>
        <v>-0.6785844908030817</v>
      </c>
      <c r="E620" s="307">
        <f t="shared" ca="1" si="270"/>
        <v>-1.0004832919786786</v>
      </c>
      <c r="F620" s="304">
        <f t="shared" ca="1" si="271"/>
        <v>1.2089018689235993</v>
      </c>
      <c r="G620" s="306">
        <f t="shared" ca="1" si="272"/>
        <v>7.7543582893701517</v>
      </c>
      <c r="H620" s="307">
        <f t="shared" ca="1" si="273"/>
        <v>-100.66957840537974</v>
      </c>
      <c r="I620" s="304">
        <f t="shared" ca="1" si="274"/>
        <v>100.96778738190127</v>
      </c>
      <c r="J620" s="306">
        <f t="shared" ca="1" si="275"/>
        <v>698.24654548588239</v>
      </c>
      <c r="K620" s="307">
        <f t="shared" ca="1" si="276"/>
        <v>-2.5761313164216313</v>
      </c>
      <c r="L620" s="304">
        <f t="shared" ca="1" si="261"/>
        <v>698.2512976969881</v>
      </c>
      <c r="M620" s="306">
        <f t="shared" ca="1" si="277"/>
        <v>-1.4939203081890706</v>
      </c>
      <c r="N620" s="304">
        <f t="shared" ca="1" si="278"/>
        <v>-85.595328588116985</v>
      </c>
      <c r="P620" s="310">
        <f t="shared" ca="1" si="279"/>
        <v>23</v>
      </c>
      <c r="Q620" s="304">
        <f t="shared" ca="1" si="280"/>
        <v>0</v>
      </c>
      <c r="R620" s="306">
        <f t="shared" ca="1" si="281"/>
        <v>0</v>
      </c>
      <c r="S620" s="307">
        <f t="shared" ca="1" si="282"/>
        <v>2.8949999999999996</v>
      </c>
      <c r="T620" s="304">
        <f t="shared" ca="1" si="262"/>
        <v>28.399949999999997</v>
      </c>
      <c r="U620" s="311">
        <f t="shared" ca="1" si="263"/>
        <v>0</v>
      </c>
      <c r="V620" s="306">
        <f t="shared" ca="1" si="264"/>
        <v>1.2253156167397701</v>
      </c>
      <c r="W620" s="304">
        <f t="shared" ca="1" si="265"/>
        <v>25.579174017233008</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0.94541229084146039</v>
      </c>
      <c r="AH620" s="304">
        <f t="shared" ca="1" si="289"/>
        <v>-8.835613252064924</v>
      </c>
    </row>
    <row r="621" spans="1:34" x14ac:dyDescent="0.2">
      <c r="A621" s="347">
        <f t="shared" ca="1" si="267"/>
        <v>1E-4</v>
      </c>
      <c r="B621" s="304">
        <f t="shared" ca="1" si="268"/>
        <v>32.023900000000957</v>
      </c>
      <c r="D621" s="306">
        <f t="shared" ca="1" si="269"/>
        <v>-0.67857987106785833</v>
      </c>
      <c r="E621" s="307">
        <f t="shared" ca="1" si="270"/>
        <v>-1.0004574194846985</v>
      </c>
      <c r="F621" s="304">
        <f t="shared" ca="1" si="271"/>
        <v>1.2088778638143942</v>
      </c>
      <c r="G621" s="306">
        <f t="shared" ca="1" si="272"/>
        <v>7.754290431383045</v>
      </c>
      <c r="H621" s="307">
        <f t="shared" ca="1" si="273"/>
        <v>-100.66967845112168</v>
      </c>
      <c r="I621" s="304">
        <f t="shared" ca="1" si="274"/>
        <v>100.96788192067055</v>
      </c>
      <c r="J621" s="306">
        <f t="shared" ca="1" si="275"/>
        <v>698.24654548588239</v>
      </c>
      <c r="K621" s="307">
        <f t="shared" ca="1" si="276"/>
        <v>-2.5861982792644564</v>
      </c>
      <c r="L621" s="304">
        <f t="shared" ca="1" si="261"/>
        <v>698.25133491065242</v>
      </c>
      <c r="M621" s="306">
        <f t="shared" ca="1" si="277"/>
        <v>-1.4939210543779735</v>
      </c>
      <c r="N621" s="304">
        <f t="shared" ca="1" si="278"/>
        <v>-85.595371341591843</v>
      </c>
      <c r="P621" s="310">
        <f t="shared" ca="1" si="279"/>
        <v>23</v>
      </c>
      <c r="Q621" s="304">
        <f t="shared" ca="1" si="280"/>
        <v>0</v>
      </c>
      <c r="R621" s="306">
        <f t="shared" ca="1" si="281"/>
        <v>0</v>
      </c>
      <c r="S621" s="307">
        <f t="shared" ca="1" si="282"/>
        <v>2.8949999999999996</v>
      </c>
      <c r="T621" s="304">
        <f t="shared" ca="1" si="262"/>
        <v>28.399949999999997</v>
      </c>
      <c r="U621" s="311">
        <f t="shared" ca="1" si="263"/>
        <v>0</v>
      </c>
      <c r="V621" s="306">
        <f t="shared" ca="1" si="264"/>
        <v>1.2253168502610898</v>
      </c>
      <c r="W621" s="304">
        <f t="shared" ca="1" si="265"/>
        <v>25.579247668670284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0.94538741175736973</v>
      </c>
      <c r="AH621" s="304">
        <f t="shared" ca="1" si="289"/>
        <v>-8.8356386933447357</v>
      </c>
    </row>
    <row r="622" spans="1:34" x14ac:dyDescent="0.2">
      <c r="A622" s="347">
        <f t="shared" ca="1" si="267"/>
        <v>1E-4</v>
      </c>
      <c r="B622" s="304">
        <f t="shared" ca="1" si="268"/>
        <v>32.02400000000096</v>
      </c>
      <c r="D622" s="306">
        <f t="shared" ca="1" si="269"/>
        <v>-0.67857525133590968</v>
      </c>
      <c r="E622" s="307">
        <f t="shared" ca="1" si="270"/>
        <v>-1.0004315473658334</v>
      </c>
      <c r="F622" s="304">
        <f t="shared" ca="1" si="271"/>
        <v>1.2088538591121711</v>
      </c>
      <c r="G622" s="306">
        <f t="shared" ca="1" si="272"/>
        <v>7.7542225738579118</v>
      </c>
      <c r="H622" s="307">
        <f t="shared" ca="1" si="273"/>
        <v>-100.66977849427641</v>
      </c>
      <c r="I622" s="304">
        <f t="shared" ca="1" si="274"/>
        <v>100.96797645695196</v>
      </c>
      <c r="J622" s="306">
        <f t="shared" ca="1" si="275"/>
        <v>698.24654548588239</v>
      </c>
      <c r="K622" s="307">
        <f t="shared" ca="1" si="276"/>
        <v>-2.5962652521117264</v>
      </c>
      <c r="L622" s="304">
        <f t="shared" ca="1" si="261"/>
        <v>698.2513722694913</v>
      </c>
      <c r="M622" s="306">
        <f t="shared" ca="1" si="277"/>
        <v>-1.4939218005589492</v>
      </c>
      <c r="N622" s="304">
        <f t="shared" ca="1" si="278"/>
        <v>-85.595414094612494</v>
      </c>
      <c r="P622" s="310">
        <f t="shared" ca="1" si="279"/>
        <v>23</v>
      </c>
      <c r="Q622" s="304">
        <f t="shared" ca="1" si="280"/>
        <v>0</v>
      </c>
      <c r="R622" s="306">
        <f t="shared" ca="1" si="281"/>
        <v>0</v>
      </c>
      <c r="S622" s="307">
        <f t="shared" ca="1" si="282"/>
        <v>2.8949999999999996</v>
      </c>
      <c r="T622" s="304">
        <f t="shared" ca="1" si="262"/>
        <v>28.399949999999997</v>
      </c>
      <c r="U622" s="311">
        <f t="shared" ca="1" si="263"/>
        <v>0</v>
      </c>
      <c r="V622" s="306">
        <f t="shared" ca="1" si="264"/>
        <v>1.2253180837848776</v>
      </c>
      <c r="W622" s="304">
        <f t="shared" ca="1" si="265"/>
        <v>25.579321319039828</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0.94536253303069451</v>
      </c>
      <c r="AH622" s="304">
        <f t="shared" ca="1" si="289"/>
        <v>-8.8356641342557118</v>
      </c>
    </row>
    <row r="623" spans="1:34" x14ac:dyDescent="0.2">
      <c r="A623" s="347">
        <f t="shared" ca="1" si="267"/>
        <v>1E-4</v>
      </c>
      <c r="B623" s="304">
        <f t="shared" ca="1" si="268"/>
        <v>32.024100000000963</v>
      </c>
      <c r="D623" s="306">
        <f t="shared" ca="1" si="269"/>
        <v>-0.67857063160723863</v>
      </c>
      <c r="E623" s="307">
        <f t="shared" ca="1" si="270"/>
        <v>-1.0004056756220656</v>
      </c>
      <c r="F623" s="304">
        <f t="shared" ca="1" si="271"/>
        <v>1.208829854816917</v>
      </c>
      <c r="G623" s="306">
        <f t="shared" ca="1" si="272"/>
        <v>7.7541547167947513</v>
      </c>
      <c r="H623" s="307">
        <f t="shared" ca="1" si="273"/>
        <v>-100.66987853484397</v>
      </c>
      <c r="I623" s="304">
        <f t="shared" ca="1" si="274"/>
        <v>100.96807099074553</v>
      </c>
      <c r="J623" s="306">
        <f t="shared" ca="1" si="275"/>
        <v>698.24654548588239</v>
      </c>
      <c r="K623" s="307">
        <f t="shared" ca="1" si="276"/>
        <v>-2.6063322349631823</v>
      </c>
      <c r="L623" s="304">
        <f t="shared" ca="1" si="261"/>
        <v>698.2514097735052</v>
      </c>
      <c r="M623" s="306">
        <f t="shared" ca="1" si="277"/>
        <v>-1.4939225467319979</v>
      </c>
      <c r="N623" s="304">
        <f t="shared" ca="1" si="278"/>
        <v>-85.595456847178966</v>
      </c>
      <c r="P623" s="310">
        <f t="shared" ca="1" si="279"/>
        <v>23</v>
      </c>
      <c r="Q623" s="304">
        <f t="shared" ca="1" si="280"/>
        <v>0</v>
      </c>
      <c r="R623" s="306">
        <f t="shared" ca="1" si="281"/>
        <v>0</v>
      </c>
      <c r="S623" s="307">
        <f t="shared" ca="1" si="282"/>
        <v>2.8949999999999996</v>
      </c>
      <c r="T623" s="304">
        <f t="shared" ca="1" si="262"/>
        <v>28.399949999999997</v>
      </c>
      <c r="U623" s="311">
        <f t="shared" ca="1" si="263"/>
        <v>0</v>
      </c>
      <c r="V623" s="306">
        <f t="shared" ca="1" si="264"/>
        <v>1.225319317311133</v>
      </c>
      <c r="W623" s="304">
        <f t="shared" ca="1" si="265"/>
        <v>25.579394968341628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0.9453376546614205</v>
      </c>
      <c r="AH623" s="304">
        <f t="shared" ca="1" si="289"/>
        <v>-8.8356895747978701</v>
      </c>
    </row>
    <row r="624" spans="1:34" x14ac:dyDescent="0.2">
      <c r="A624" s="347">
        <f t="shared" ca="1" si="267"/>
        <v>1E-4</v>
      </c>
      <c r="B624" s="304">
        <f t="shared" ca="1" si="268"/>
        <v>32.024200000000967</v>
      </c>
      <c r="D624" s="306">
        <f t="shared" ca="1" si="269"/>
        <v>-0.67856601188184429</v>
      </c>
      <c r="E624" s="307">
        <f t="shared" ca="1" si="270"/>
        <v>-1.0003798042534022</v>
      </c>
      <c r="F624" s="304">
        <f t="shared" ca="1" si="271"/>
        <v>1.2088058509286372</v>
      </c>
      <c r="G624" s="306">
        <f t="shared" ca="1" si="272"/>
        <v>7.7540868601935635</v>
      </c>
      <c r="H624" s="307">
        <f t="shared" ca="1" si="273"/>
        <v>-100.66997857282441</v>
      </c>
      <c r="I624" s="304">
        <f t="shared" ca="1" si="274"/>
        <v>100.96816552205131</v>
      </c>
      <c r="J624" s="306">
        <f t="shared" ca="1" si="275"/>
        <v>698.24654548588239</v>
      </c>
      <c r="K624" s="307">
        <f t="shared" ca="1" si="276"/>
        <v>-2.6163992278185657</v>
      </c>
      <c r="L624" s="304">
        <f t="shared" ca="1" si="261"/>
        <v>698.25144742269435</v>
      </c>
      <c r="M624" s="306">
        <f t="shared" ca="1" si="277"/>
        <v>-1.4939232928971196</v>
      </c>
      <c r="N624" s="304">
        <f t="shared" ca="1" si="278"/>
        <v>-85.595499599291259</v>
      </c>
      <c r="P624" s="310">
        <f t="shared" ca="1" si="279"/>
        <v>23</v>
      </c>
      <c r="Q624" s="304">
        <f t="shared" ca="1" si="280"/>
        <v>0</v>
      </c>
      <c r="R624" s="306">
        <f t="shared" ca="1" si="281"/>
        <v>0</v>
      </c>
      <c r="S624" s="307">
        <f t="shared" ca="1" si="282"/>
        <v>2.8949999999999996</v>
      </c>
      <c r="T624" s="304">
        <f t="shared" ca="1" si="262"/>
        <v>28.399949999999997</v>
      </c>
      <c r="U624" s="311">
        <f t="shared" ca="1" si="263"/>
        <v>0</v>
      </c>
      <c r="V624" s="306">
        <f t="shared" ca="1" si="264"/>
        <v>1.2253205508398566</v>
      </c>
      <c r="W624" s="304">
        <f t="shared" ca="1" si="265"/>
        <v>25.579468616575713</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0.94531277664955127</v>
      </c>
      <c r="AH624" s="304">
        <f t="shared" ca="1" si="289"/>
        <v>-8.8357150149712034</v>
      </c>
    </row>
    <row r="625" spans="1:34" x14ac:dyDescent="0.2">
      <c r="A625" s="347">
        <f t="shared" ca="1" si="267"/>
        <v>1E-4</v>
      </c>
      <c r="B625" s="304">
        <f t="shared" ca="1" si="268"/>
        <v>32.02430000000097</v>
      </c>
      <c r="D625" s="306">
        <f t="shared" ca="1" si="269"/>
        <v>-0.67856139215972855</v>
      </c>
      <c r="E625" s="307">
        <f t="shared" ca="1" si="270"/>
        <v>-1.0003539332598308</v>
      </c>
      <c r="F625" s="304">
        <f t="shared" ca="1" si="271"/>
        <v>1.2087818474473229</v>
      </c>
      <c r="G625" s="306">
        <f t="shared" ca="1" si="272"/>
        <v>7.7540190040543475</v>
      </c>
      <c r="H625" s="307">
        <f t="shared" ca="1" si="273"/>
        <v>-100.67007860821774</v>
      </c>
      <c r="I625" s="304">
        <f t="shared" ca="1" si="274"/>
        <v>100.96826005086932</v>
      </c>
      <c r="J625" s="306">
        <f t="shared" ca="1" si="275"/>
        <v>698.24654548588239</v>
      </c>
      <c r="K625" s="307">
        <f t="shared" ca="1" si="276"/>
        <v>-2.6264662306776176</v>
      </c>
      <c r="L625" s="304">
        <f t="shared" ca="1" si="261"/>
        <v>698.25148521705944</v>
      </c>
      <c r="M625" s="306">
        <f t="shared" ca="1" si="277"/>
        <v>-1.4939240390543143</v>
      </c>
      <c r="N625" s="304">
        <f t="shared" ca="1" si="278"/>
        <v>-85.595542350949373</v>
      </c>
      <c r="P625" s="310">
        <f t="shared" ca="1" si="279"/>
        <v>23</v>
      </c>
      <c r="Q625" s="304">
        <f t="shared" ca="1" si="280"/>
        <v>0</v>
      </c>
      <c r="R625" s="306">
        <f t="shared" ca="1" si="281"/>
        <v>0</v>
      </c>
      <c r="S625" s="307">
        <f t="shared" ca="1" si="282"/>
        <v>2.8949999999999996</v>
      </c>
      <c r="T625" s="304">
        <f t="shared" ca="1" si="262"/>
        <v>28.399949999999997</v>
      </c>
      <c r="U625" s="311">
        <f t="shared" ca="1" si="263"/>
        <v>0</v>
      </c>
      <c r="V625" s="306">
        <f t="shared" ca="1" si="264"/>
        <v>1.2253217843710476</v>
      </c>
      <c r="W625" s="304">
        <f t="shared" ca="1" si="265"/>
        <v>25.579542263742063</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0.9452878989950797</v>
      </c>
      <c r="AH625" s="304">
        <f t="shared" ca="1" si="289"/>
        <v>-8.8357404547757223</v>
      </c>
    </row>
    <row r="626" spans="1:34" x14ac:dyDescent="0.2">
      <c r="A626" s="347">
        <f t="shared" ca="1" si="267"/>
        <v>1E-4</v>
      </c>
      <c r="B626" s="304">
        <f t="shared" ca="1" si="268"/>
        <v>32.024400000000973</v>
      </c>
      <c r="D626" s="306">
        <f t="shared" ca="1" si="269"/>
        <v>-0.67855677244089285</v>
      </c>
      <c r="E626" s="307">
        <f t="shared" ca="1" si="270"/>
        <v>-1.0003280626413584</v>
      </c>
      <c r="F626" s="304">
        <f t="shared" ca="1" si="271"/>
        <v>1.2087578443729807</v>
      </c>
      <c r="G626" s="306">
        <f t="shared" ca="1" si="272"/>
        <v>7.7539511483771033</v>
      </c>
      <c r="H626" s="307">
        <f t="shared" ca="1" si="273"/>
        <v>-100.67017864102399</v>
      </c>
      <c r="I626" s="304">
        <f t="shared" ca="1" si="274"/>
        <v>100.96835457719959</v>
      </c>
      <c r="J626" s="306">
        <f t="shared" ca="1" si="275"/>
        <v>698.24654548588239</v>
      </c>
      <c r="K626" s="307">
        <f t="shared" ca="1" si="276"/>
        <v>-2.6365332435400797</v>
      </c>
      <c r="L626" s="304">
        <f t="shared" ca="1" si="261"/>
        <v>698.25152315660057</v>
      </c>
      <c r="M626" s="306">
        <f t="shared" ca="1" si="277"/>
        <v>-1.4939247852035824</v>
      </c>
      <c r="N626" s="304">
        <f t="shared" ca="1" si="278"/>
        <v>-85.595585102153322</v>
      </c>
      <c r="P626" s="310">
        <f t="shared" ca="1" si="279"/>
        <v>23</v>
      </c>
      <c r="Q626" s="304">
        <f t="shared" ca="1" si="280"/>
        <v>0</v>
      </c>
      <c r="R626" s="306">
        <f t="shared" ca="1" si="281"/>
        <v>0</v>
      </c>
      <c r="S626" s="307">
        <f t="shared" ca="1" si="282"/>
        <v>2.8949999999999996</v>
      </c>
      <c r="T626" s="304">
        <f t="shared" ca="1" si="262"/>
        <v>28.399949999999997</v>
      </c>
      <c r="U626" s="311">
        <f t="shared" ca="1" si="263"/>
        <v>0</v>
      </c>
      <c r="V626" s="306">
        <f t="shared" ca="1" si="264"/>
        <v>1.2253230179047061</v>
      </c>
      <c r="W626" s="304">
        <f t="shared" ca="1" si="265"/>
        <v>25.579615909840715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0.94526302169801113</v>
      </c>
      <c r="AH626" s="304">
        <f t="shared" ca="1" si="289"/>
        <v>-8.8357658942114217</v>
      </c>
    </row>
    <row r="627" spans="1:34" x14ac:dyDescent="0.2">
      <c r="A627" s="347">
        <f t="shared" ca="1" si="267"/>
        <v>1E-4</v>
      </c>
      <c r="B627" s="304">
        <f t="shared" ca="1" si="268"/>
        <v>32.024500000000977</v>
      </c>
      <c r="D627" s="306">
        <f t="shared" ca="1" si="269"/>
        <v>-0.67855215272533531</v>
      </c>
      <c r="E627" s="307">
        <f t="shared" ca="1" si="270"/>
        <v>-1.0003021923979727</v>
      </c>
      <c r="F627" s="304">
        <f t="shared" ca="1" si="271"/>
        <v>1.2087338417055997</v>
      </c>
      <c r="G627" s="306">
        <f t="shared" ca="1" si="272"/>
        <v>7.7538832931618309</v>
      </c>
      <c r="H627" s="307">
        <f t="shared" ca="1" si="273"/>
        <v>-100.67027867124324</v>
      </c>
      <c r="I627" s="304">
        <f t="shared" ca="1" si="274"/>
        <v>100.96844910104217</v>
      </c>
      <c r="J627" s="306">
        <f t="shared" ca="1" si="275"/>
        <v>698.24654548588239</v>
      </c>
      <c r="K627" s="307">
        <f t="shared" ca="1" si="276"/>
        <v>-2.6466002664056929</v>
      </c>
      <c r="L627" s="304">
        <f t="shared" ca="1" si="261"/>
        <v>698.25156124131831</v>
      </c>
      <c r="M627" s="306">
        <f t="shared" ca="1" si="277"/>
        <v>-1.4939255313449238</v>
      </c>
      <c r="N627" s="304">
        <f t="shared" ca="1" si="278"/>
        <v>-85.595627852903107</v>
      </c>
      <c r="P627" s="310">
        <f t="shared" ca="1" si="279"/>
        <v>23</v>
      </c>
      <c r="Q627" s="304">
        <f t="shared" ca="1" si="280"/>
        <v>0</v>
      </c>
      <c r="R627" s="306">
        <f t="shared" ca="1" si="281"/>
        <v>0</v>
      </c>
      <c r="S627" s="307">
        <f t="shared" ca="1" si="282"/>
        <v>2.8949999999999996</v>
      </c>
      <c r="T627" s="304">
        <f t="shared" ca="1" si="262"/>
        <v>28.399949999999997</v>
      </c>
      <c r="U627" s="311">
        <f t="shared" ca="1" si="263"/>
        <v>0</v>
      </c>
      <c r="V627" s="306">
        <f t="shared" ca="1" si="264"/>
        <v>1.2253242514408322</v>
      </c>
      <c r="W627" s="304">
        <f t="shared" ca="1" si="265"/>
        <v>25.57968955487166</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0.94523814475832957</v>
      </c>
      <c r="AH627" s="304">
        <f t="shared" ca="1" si="289"/>
        <v>-8.8357913332783138</v>
      </c>
    </row>
    <row r="628" spans="1:34" x14ac:dyDescent="0.2">
      <c r="A628" s="347">
        <f t="shared" ca="1" si="267"/>
        <v>1E-4</v>
      </c>
      <c r="B628" s="304">
        <f t="shared" ca="1" si="268"/>
        <v>32.02460000000098</v>
      </c>
      <c r="D628" s="306">
        <f t="shared" ca="1" si="269"/>
        <v>-0.67854753301305926</v>
      </c>
      <c r="E628" s="307">
        <f t="shared" ca="1" si="270"/>
        <v>-1.0002763225296771</v>
      </c>
      <c r="F628" s="304">
        <f t="shared" ca="1" si="271"/>
        <v>1.2087098394451843</v>
      </c>
      <c r="G628" s="306">
        <f t="shared" ca="1" si="272"/>
        <v>7.7538154384085294</v>
      </c>
      <c r="H628" s="307">
        <f t="shared" ca="1" si="273"/>
        <v>-100.6703786988755</v>
      </c>
      <c r="I628" s="304">
        <f t="shared" ca="1" si="274"/>
        <v>100.96854362239711</v>
      </c>
      <c r="J628" s="306">
        <f t="shared" ca="1" si="275"/>
        <v>698.24654548588239</v>
      </c>
      <c r="K628" s="307">
        <f t="shared" ca="1" si="276"/>
        <v>-2.6566672992741989</v>
      </c>
      <c r="L628" s="304">
        <f t="shared" ca="1" si="261"/>
        <v>698.25159947121313</v>
      </c>
      <c r="M628" s="306">
        <f t="shared" ca="1" si="277"/>
        <v>-1.4939262774783386</v>
      </c>
      <c r="N628" s="304">
        <f t="shared" ca="1" si="278"/>
        <v>-85.595670603198727</v>
      </c>
      <c r="P628" s="310">
        <f t="shared" ca="1" si="279"/>
        <v>23</v>
      </c>
      <c r="Q628" s="304">
        <f t="shared" ca="1" si="280"/>
        <v>0</v>
      </c>
      <c r="R628" s="306">
        <f t="shared" ca="1" si="281"/>
        <v>0</v>
      </c>
      <c r="S628" s="307">
        <f t="shared" ca="1" si="282"/>
        <v>2.8949999999999996</v>
      </c>
      <c r="T628" s="304">
        <f t="shared" ca="1" si="262"/>
        <v>28.399949999999997</v>
      </c>
      <c r="U628" s="311">
        <f t="shared" ca="1" si="263"/>
        <v>0</v>
      </c>
      <c r="V628" s="306">
        <f t="shared" ca="1" si="264"/>
        <v>1.2253254849794262</v>
      </c>
      <c r="W628" s="304">
        <f t="shared" ca="1" si="265"/>
        <v>25.579763198834936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0.94521326817604567</v>
      </c>
      <c r="AH628" s="304">
        <f t="shared" ca="1" si="289"/>
        <v>-8.8358167719763951</v>
      </c>
    </row>
    <row r="629" spans="1:34" x14ac:dyDescent="0.2">
      <c r="A629" s="347">
        <f t="shared" ca="1" si="267"/>
        <v>1E-4</v>
      </c>
      <c r="B629" s="304">
        <f t="shared" ca="1" si="268"/>
        <v>32.024700000000983</v>
      </c>
      <c r="D629" s="306">
        <f t="shared" ca="1" si="269"/>
        <v>-0.67854291330406513</v>
      </c>
      <c r="E629" s="307">
        <f t="shared" ca="1" si="270"/>
        <v>-1.0002504530364558</v>
      </c>
      <c r="F629" s="304">
        <f t="shared" ca="1" si="271"/>
        <v>1.2086858375917222</v>
      </c>
      <c r="G629" s="306">
        <f t="shared" ca="1" si="272"/>
        <v>7.7537475841171988</v>
      </c>
      <c r="H629" s="307">
        <f t="shared" ca="1" si="273"/>
        <v>-100.67047872392079</v>
      </c>
      <c r="I629" s="304">
        <f t="shared" ca="1" si="274"/>
        <v>100.96863814126439</v>
      </c>
      <c r="J629" s="306">
        <f t="shared" ca="1" si="275"/>
        <v>698.24654548588239</v>
      </c>
      <c r="K629" s="307">
        <f t="shared" ca="1" si="276"/>
        <v>-2.6667343421453387</v>
      </c>
      <c r="L629" s="304">
        <f t="shared" ca="1" si="261"/>
        <v>698.25163784628535</v>
      </c>
      <c r="M629" s="306">
        <f t="shared" ca="1" si="277"/>
        <v>-1.4939270236038271</v>
      </c>
      <c r="N629" s="304">
        <f t="shared" ca="1" si="278"/>
        <v>-85.59571335304021</v>
      </c>
      <c r="P629" s="310">
        <f t="shared" ca="1" si="279"/>
        <v>23</v>
      </c>
      <c r="Q629" s="304">
        <f t="shared" ca="1" si="280"/>
        <v>0</v>
      </c>
      <c r="R629" s="306">
        <f t="shared" ca="1" si="281"/>
        <v>0</v>
      </c>
      <c r="S629" s="307">
        <f t="shared" ca="1" si="282"/>
        <v>2.8949999999999996</v>
      </c>
      <c r="T629" s="304">
        <f t="shared" ca="1" si="262"/>
        <v>28.399949999999997</v>
      </c>
      <c r="U629" s="311">
        <f t="shared" ca="1" si="263"/>
        <v>0</v>
      </c>
      <c r="V629" s="306">
        <f t="shared" ca="1" si="264"/>
        <v>1.2253267185204879</v>
      </c>
      <c r="W629" s="304">
        <f t="shared" ca="1" si="265"/>
        <v>25.579836841730526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0.94518839195114168</v>
      </c>
      <c r="AH629" s="304">
        <f t="shared" ca="1" si="289"/>
        <v>-8.8358422103056782</v>
      </c>
    </row>
    <row r="630" spans="1:34" x14ac:dyDescent="0.2">
      <c r="A630" s="347">
        <f t="shared" ca="1" si="267"/>
        <v>1E-4</v>
      </c>
      <c r="B630" s="304">
        <f t="shared" ca="1" si="268"/>
        <v>32.024800000000987</v>
      </c>
      <c r="D630" s="306">
        <f t="shared" ca="1" si="269"/>
        <v>-0.67853829359835216</v>
      </c>
      <c r="E630" s="307">
        <f t="shared" ca="1" si="270"/>
        <v>-1.0002245839183175</v>
      </c>
      <c r="F630" s="304">
        <f t="shared" ca="1" si="271"/>
        <v>1.2086618361452202</v>
      </c>
      <c r="G630" s="306">
        <f t="shared" ca="1" si="272"/>
        <v>7.7536797302878391</v>
      </c>
      <c r="H630" s="307">
        <f t="shared" ca="1" si="273"/>
        <v>-100.67057874637919</v>
      </c>
      <c r="I630" s="304">
        <f t="shared" ca="1" si="274"/>
        <v>100.96873265764413</v>
      </c>
      <c r="J630" s="306">
        <f t="shared" ca="1" si="275"/>
        <v>698.24654548588239</v>
      </c>
      <c r="K630" s="307">
        <f t="shared" ca="1" si="276"/>
        <v>-2.6768013950188538</v>
      </c>
      <c r="L630" s="304">
        <f t="shared" ca="1" si="261"/>
        <v>698.25167636653532</v>
      </c>
      <c r="M630" s="306">
        <f t="shared" ca="1" si="277"/>
        <v>-1.4939277697213893</v>
      </c>
      <c r="N630" s="304">
        <f t="shared" ca="1" si="278"/>
        <v>-85.595756102427544</v>
      </c>
      <c r="P630" s="310">
        <f t="shared" ca="1" si="279"/>
        <v>23</v>
      </c>
      <c r="Q630" s="304">
        <f t="shared" ca="1" si="280"/>
        <v>0</v>
      </c>
      <c r="R630" s="306">
        <f t="shared" ca="1" si="281"/>
        <v>0</v>
      </c>
      <c r="S630" s="307">
        <f t="shared" ca="1" si="282"/>
        <v>2.8949999999999996</v>
      </c>
      <c r="T630" s="304">
        <f t="shared" ca="1" si="262"/>
        <v>28.399949999999997</v>
      </c>
      <c r="U630" s="311">
        <f t="shared" ca="1" si="263"/>
        <v>0</v>
      </c>
      <c r="V630" s="306">
        <f t="shared" ca="1" si="264"/>
        <v>1.2253279520640172</v>
      </c>
      <c r="W630" s="304">
        <f t="shared" ca="1" si="265"/>
        <v>25.579910483558471</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0.94516351608362115</v>
      </c>
      <c r="AH630" s="304">
        <f t="shared" ca="1" si="289"/>
        <v>-8.8358676482661593</v>
      </c>
    </row>
    <row r="631" spans="1:34" x14ac:dyDescent="0.2">
      <c r="A631" s="347">
        <f t="shared" ca="1" si="267"/>
        <v>1E-4</v>
      </c>
      <c r="B631" s="304">
        <f t="shared" ca="1" si="268"/>
        <v>32.02490000000099</v>
      </c>
      <c r="D631" s="306">
        <f t="shared" ca="1" si="269"/>
        <v>-0.67853367389592234</v>
      </c>
      <c r="E631" s="307">
        <f t="shared" ca="1" si="270"/>
        <v>-1.0001987151752481</v>
      </c>
      <c r="F631" s="304">
        <f t="shared" ca="1" si="271"/>
        <v>1.2086378351056675</v>
      </c>
      <c r="G631" s="306">
        <f t="shared" ca="1" si="272"/>
        <v>7.7536118769204494</v>
      </c>
      <c r="H631" s="307">
        <f t="shared" ca="1" si="273"/>
        <v>-100.6706787662507</v>
      </c>
      <c r="I631" s="304">
        <f t="shared" ca="1" si="274"/>
        <v>100.96882717153628</v>
      </c>
      <c r="J631" s="306">
        <f t="shared" ca="1" si="275"/>
        <v>698.24654548588239</v>
      </c>
      <c r="K631" s="307">
        <f t="shared" ca="1" si="276"/>
        <v>-2.6868684578944855</v>
      </c>
      <c r="L631" s="304">
        <f t="shared" ca="1" si="261"/>
        <v>698.2517150319635</v>
      </c>
      <c r="M631" s="306">
        <f t="shared" ca="1" si="277"/>
        <v>-1.4939285158310254</v>
      </c>
      <c r="N631" s="304">
        <f t="shared" ca="1" si="278"/>
        <v>-85.59579885136074</v>
      </c>
      <c r="P631" s="310">
        <f t="shared" ca="1" si="279"/>
        <v>23</v>
      </c>
      <c r="Q631" s="304">
        <f t="shared" ca="1" si="280"/>
        <v>0</v>
      </c>
      <c r="R631" s="306">
        <f t="shared" ca="1" si="281"/>
        <v>0</v>
      </c>
      <c r="S631" s="307">
        <f t="shared" ca="1" si="282"/>
        <v>2.8949999999999996</v>
      </c>
      <c r="T631" s="304">
        <f t="shared" ca="1" si="262"/>
        <v>28.399949999999997</v>
      </c>
      <c r="U631" s="311">
        <f t="shared" ca="1" si="263"/>
        <v>0</v>
      </c>
      <c r="V631" s="306">
        <f t="shared" ca="1" si="264"/>
        <v>1.2253291856100139</v>
      </c>
      <c r="W631" s="304">
        <f t="shared" ca="1" si="265"/>
        <v>25.579984124318745</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0.94513864057347696</v>
      </c>
      <c r="AH631" s="304">
        <f t="shared" ca="1" si="289"/>
        <v>-8.8358930858578493</v>
      </c>
    </row>
    <row r="632" spans="1:34" x14ac:dyDescent="0.2">
      <c r="A632" s="347">
        <f t="shared" ca="1" si="267"/>
        <v>1E-4</v>
      </c>
      <c r="B632" s="304">
        <f t="shared" ca="1" si="268"/>
        <v>32.025000000000993</v>
      </c>
      <c r="D632" s="306">
        <f t="shared" ca="1" si="269"/>
        <v>-0.67852905419677512</v>
      </c>
      <c r="E632" s="307">
        <f t="shared" ca="1" si="270"/>
        <v>-1.0001728468072546</v>
      </c>
      <c r="F632" s="304">
        <f t="shared" ca="1" si="271"/>
        <v>1.2086138344730704</v>
      </c>
      <c r="G632" s="306">
        <f t="shared" ca="1" si="272"/>
        <v>7.7535440240150297</v>
      </c>
      <c r="H632" s="307">
        <f t="shared" ca="1" si="273"/>
        <v>-100.67077878353538</v>
      </c>
      <c r="I632" s="304">
        <f t="shared" ca="1" si="274"/>
        <v>100.96892168294092</v>
      </c>
      <c r="J632" s="306">
        <f t="shared" ca="1" si="275"/>
        <v>698.24654548588239</v>
      </c>
      <c r="K632" s="307">
        <f t="shared" ca="1" si="276"/>
        <v>-2.6969355307719747</v>
      </c>
      <c r="L632" s="304">
        <f t="shared" ca="1" si="261"/>
        <v>698.25175384257045</v>
      </c>
      <c r="M632" s="306">
        <f t="shared" ca="1" si="277"/>
        <v>-1.4939292619327351</v>
      </c>
      <c r="N632" s="304">
        <f t="shared" ca="1" si="278"/>
        <v>-85.595841599839801</v>
      </c>
      <c r="P632" s="310">
        <f t="shared" ca="1" si="279"/>
        <v>23</v>
      </c>
      <c r="Q632" s="304">
        <f t="shared" ca="1" si="280"/>
        <v>0</v>
      </c>
      <c r="R632" s="306">
        <f t="shared" ca="1" si="281"/>
        <v>0</v>
      </c>
      <c r="S632" s="307">
        <f t="shared" ca="1" si="282"/>
        <v>2.8949999999999996</v>
      </c>
      <c r="T632" s="304">
        <f t="shared" ca="1" si="262"/>
        <v>28.399949999999997</v>
      </c>
      <c r="U632" s="311">
        <f t="shared" ca="1" si="263"/>
        <v>0</v>
      </c>
      <c r="V632" s="306">
        <f t="shared" ca="1" si="264"/>
        <v>1.2253304191584782</v>
      </c>
      <c r="W632" s="304">
        <f t="shared" ca="1" si="265"/>
        <v>25.580057764011375</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0.94511376542071268</v>
      </c>
      <c r="AH632" s="304">
        <f t="shared" ca="1" si="289"/>
        <v>-8.8359185230807427</v>
      </c>
    </row>
    <row r="633" spans="1:34" x14ac:dyDescent="0.2">
      <c r="A633" s="347">
        <f t="shared" ca="1" si="267"/>
        <v>1E-4</v>
      </c>
      <c r="B633" s="304">
        <f t="shared" ca="1" si="268"/>
        <v>32.025100000000997</v>
      </c>
      <c r="D633" s="306">
        <f t="shared" ca="1" si="269"/>
        <v>-0.67852443450091415</v>
      </c>
      <c r="E633" s="307">
        <f t="shared" ca="1" si="270"/>
        <v>-1.0001469788143282</v>
      </c>
      <c r="F633" s="304">
        <f t="shared" ca="1" si="271"/>
        <v>1.2085898342474231</v>
      </c>
      <c r="G633" s="306">
        <f t="shared" ca="1" si="272"/>
        <v>7.7534761715715792</v>
      </c>
      <c r="H633" s="307">
        <f t="shared" ca="1" si="273"/>
        <v>-100.67087879823326</v>
      </c>
      <c r="I633" s="304">
        <f t="shared" ca="1" si="274"/>
        <v>100.96901619185807</v>
      </c>
      <c r="J633" s="306">
        <f t="shared" ca="1" si="275"/>
        <v>698.24654548588239</v>
      </c>
      <c r="K633" s="307">
        <f t="shared" ca="1" si="276"/>
        <v>-2.707002613651063</v>
      </c>
      <c r="L633" s="304">
        <f t="shared" ca="1" si="261"/>
        <v>698.25179279835629</v>
      </c>
      <c r="M633" s="306">
        <f t="shared" ca="1" si="277"/>
        <v>-1.4939300080265192</v>
      </c>
      <c r="N633" s="304">
        <f t="shared" ca="1" si="278"/>
        <v>-85.595884347864754</v>
      </c>
      <c r="P633" s="310">
        <f t="shared" ca="1" si="279"/>
        <v>23</v>
      </c>
      <c r="Q633" s="304">
        <f t="shared" ca="1" si="280"/>
        <v>0</v>
      </c>
      <c r="R633" s="306">
        <f t="shared" ca="1" si="281"/>
        <v>0</v>
      </c>
      <c r="S633" s="307">
        <f t="shared" ca="1" si="282"/>
        <v>2.8949999999999996</v>
      </c>
      <c r="T633" s="304">
        <f t="shared" ca="1" si="262"/>
        <v>28.399949999999997</v>
      </c>
      <c r="U633" s="311">
        <f t="shared" ca="1" si="263"/>
        <v>0</v>
      </c>
      <c r="V633" s="306">
        <f t="shared" ca="1" si="264"/>
        <v>1.2253316527094098</v>
      </c>
      <c r="W633" s="304">
        <f t="shared" ca="1" si="265"/>
        <v>25.580131402636372</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0.94508889062532297</v>
      </c>
      <c r="AH633" s="304">
        <f t="shared" ca="1" si="289"/>
        <v>-8.8359439599348466</v>
      </c>
    </row>
    <row r="634" spans="1:34" x14ac:dyDescent="0.2">
      <c r="A634" s="347">
        <f t="shared" ca="1" si="267"/>
        <v>1E-4</v>
      </c>
      <c r="B634" s="304">
        <f t="shared" ca="1" si="268"/>
        <v>32.025200000001</v>
      </c>
      <c r="D634" s="306">
        <f t="shared" ca="1" si="269"/>
        <v>-0.67851981480833545</v>
      </c>
      <c r="E634" s="307">
        <f t="shared" ca="1" si="270"/>
        <v>-1.0001211111964654</v>
      </c>
      <c r="F634" s="304">
        <f t="shared" ca="1" si="271"/>
        <v>1.2085658344287209</v>
      </c>
      <c r="G634" s="306">
        <f t="shared" ca="1" si="272"/>
        <v>7.7534083195900987</v>
      </c>
      <c r="H634" s="307">
        <f t="shared" ca="1" si="273"/>
        <v>-100.67097881034438</v>
      </c>
      <c r="I634" s="304">
        <f t="shared" ca="1" si="274"/>
        <v>100.96911069828781</v>
      </c>
      <c r="J634" s="306">
        <f t="shared" ca="1" si="275"/>
        <v>698.24654548588239</v>
      </c>
      <c r="K634" s="307">
        <f t="shared" ca="1" si="276"/>
        <v>-2.7170697065314919</v>
      </c>
      <c r="L634" s="304">
        <f t="shared" ca="1" si="261"/>
        <v>698.2518318993217</v>
      </c>
      <c r="M634" s="306">
        <f t="shared" ca="1" si="277"/>
        <v>-1.4939307541123772</v>
      </c>
      <c r="N634" s="304">
        <f t="shared" ca="1" si="278"/>
        <v>-85.59592709543557</v>
      </c>
      <c r="P634" s="310">
        <f t="shared" ca="1" si="279"/>
        <v>23</v>
      </c>
      <c r="Q634" s="304">
        <f t="shared" ca="1" si="280"/>
        <v>0</v>
      </c>
      <c r="R634" s="306">
        <f t="shared" ca="1" si="281"/>
        <v>0</v>
      </c>
      <c r="S634" s="307">
        <f t="shared" ca="1" si="282"/>
        <v>2.8949999999999996</v>
      </c>
      <c r="T634" s="304">
        <f t="shared" ca="1" si="262"/>
        <v>28.399949999999997</v>
      </c>
      <c r="U634" s="311">
        <f t="shared" ca="1" si="263"/>
        <v>0</v>
      </c>
      <c r="V634" s="306">
        <f t="shared" ca="1" si="264"/>
        <v>1.2253328862628092</v>
      </c>
      <c r="W634" s="304">
        <f t="shared" ca="1" si="265"/>
        <v>25.580205040193764</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0.94506401618730429</v>
      </c>
      <c r="AH634" s="304">
        <f t="shared" ca="1" si="289"/>
        <v>-8.8359693964201647</v>
      </c>
    </row>
    <row r="635" spans="1:34" x14ac:dyDescent="0.2">
      <c r="A635" s="347">
        <f t="shared" ca="1" si="267"/>
        <v>1E-4</v>
      </c>
      <c r="B635" s="304">
        <f t="shared" ca="1" si="268"/>
        <v>32.025300000001003</v>
      </c>
      <c r="D635" s="306">
        <f t="shared" ca="1" si="269"/>
        <v>-0.67851519511904501</v>
      </c>
      <c r="E635" s="307">
        <f t="shared" ca="1" si="270"/>
        <v>-1.0000952439536572</v>
      </c>
      <c r="F635" s="304">
        <f t="shared" ca="1" si="271"/>
        <v>1.2085418350169599</v>
      </c>
      <c r="G635" s="306">
        <f t="shared" ca="1" si="272"/>
        <v>7.7533404680705864</v>
      </c>
      <c r="H635" s="307">
        <f t="shared" ca="1" si="273"/>
        <v>-100.67107881986878</v>
      </c>
      <c r="I635" s="304">
        <f t="shared" ca="1" si="274"/>
        <v>100.96920520223011</v>
      </c>
      <c r="J635" s="306">
        <f t="shared" ca="1" si="275"/>
        <v>698.24654548588239</v>
      </c>
      <c r="K635" s="307">
        <f t="shared" ca="1" si="276"/>
        <v>-2.7271368094130026</v>
      </c>
      <c r="L635" s="304">
        <f t="shared" ca="1" si="261"/>
        <v>698.25187114546691</v>
      </c>
      <c r="M635" s="306">
        <f t="shared" ca="1" si="277"/>
        <v>-1.4939315001903095</v>
      </c>
      <c r="N635" s="304">
        <f t="shared" ca="1" si="278"/>
        <v>-85.595969842552279</v>
      </c>
      <c r="P635" s="310">
        <f t="shared" ca="1" si="279"/>
        <v>23</v>
      </c>
      <c r="Q635" s="304">
        <f t="shared" ca="1" si="280"/>
        <v>0</v>
      </c>
      <c r="R635" s="306">
        <f t="shared" ca="1" si="281"/>
        <v>0</v>
      </c>
      <c r="S635" s="307">
        <f t="shared" ca="1" si="282"/>
        <v>2.8949999999999996</v>
      </c>
      <c r="T635" s="304">
        <f t="shared" ca="1" si="262"/>
        <v>28.399949999999997</v>
      </c>
      <c r="U635" s="311">
        <f t="shared" ca="1" si="263"/>
        <v>0</v>
      </c>
      <c r="V635" s="306">
        <f t="shared" ca="1" si="264"/>
        <v>1.2253341198186758</v>
      </c>
      <c r="W635" s="304">
        <f t="shared" ca="1" si="265"/>
        <v>25.58027867668353</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0.94503914210664419</v>
      </c>
      <c r="AH635" s="304">
        <f t="shared" ca="1" si="289"/>
        <v>-8.8359948325367075</v>
      </c>
    </row>
    <row r="636" spans="1:34" x14ac:dyDescent="0.2">
      <c r="A636" s="347">
        <f t="shared" ca="1" si="267"/>
        <v>1E-4</v>
      </c>
      <c r="B636" s="304">
        <f t="shared" ca="1" si="268"/>
        <v>32.025400000001007</v>
      </c>
      <c r="D636" s="306">
        <f t="shared" ca="1" si="269"/>
        <v>-0.67851057543304005</v>
      </c>
      <c r="E636" s="307">
        <f t="shared" ca="1" si="270"/>
        <v>-1.0000693770859108</v>
      </c>
      <c r="F636" s="304">
        <f t="shared" ca="1" si="271"/>
        <v>1.2085178360121447</v>
      </c>
      <c r="G636" s="306">
        <f t="shared" ca="1" si="272"/>
        <v>7.7532726170130433</v>
      </c>
      <c r="H636" s="307">
        <f t="shared" ca="1" si="273"/>
        <v>-100.6711788268065</v>
      </c>
      <c r="I636" s="304">
        <f t="shared" ca="1" si="274"/>
        <v>100.96929970368507</v>
      </c>
      <c r="J636" s="306">
        <f t="shared" ca="1" si="275"/>
        <v>698.24654548588239</v>
      </c>
      <c r="K636" s="307">
        <f t="shared" ca="1" si="276"/>
        <v>-2.7372039222953366</v>
      </c>
      <c r="L636" s="304">
        <f t="shared" ca="1" si="261"/>
        <v>698.25191053679237</v>
      </c>
      <c r="M636" s="306">
        <f t="shared" ca="1" si="277"/>
        <v>-1.4939322462603162</v>
      </c>
      <c r="N636" s="304">
        <f t="shared" ca="1" si="278"/>
        <v>-85.59601258921488</v>
      </c>
      <c r="P636" s="310">
        <f t="shared" ca="1" si="279"/>
        <v>23</v>
      </c>
      <c r="Q636" s="304">
        <f t="shared" ca="1" si="280"/>
        <v>0</v>
      </c>
      <c r="R636" s="306">
        <f t="shared" ca="1" si="281"/>
        <v>0</v>
      </c>
      <c r="S636" s="307">
        <f t="shared" ca="1" si="282"/>
        <v>2.8949999999999996</v>
      </c>
      <c r="T636" s="304">
        <f t="shared" ca="1" si="262"/>
        <v>28.399949999999997</v>
      </c>
      <c r="U636" s="311">
        <f t="shared" ca="1" si="263"/>
        <v>0</v>
      </c>
      <c r="V636" s="306">
        <f t="shared" ca="1" si="264"/>
        <v>1.2253353533770099</v>
      </c>
      <c r="W636" s="304">
        <f t="shared" ca="1" si="265"/>
        <v>25.580352312105706</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0.94501426838335156</v>
      </c>
      <c r="AH636" s="304">
        <f t="shared" ca="1" si="289"/>
        <v>-8.836020268284468</v>
      </c>
    </row>
    <row r="637" spans="1:34" x14ac:dyDescent="0.2">
      <c r="A637" s="347">
        <f t="shared" ca="1" si="267"/>
        <v>1E-4</v>
      </c>
      <c r="B637" s="304">
        <f t="shared" ca="1" si="268"/>
        <v>32.02550000000101</v>
      </c>
      <c r="D637" s="306">
        <f t="shared" ca="1" si="269"/>
        <v>-0.6785059557503228</v>
      </c>
      <c r="E637" s="307">
        <f t="shared" ca="1" si="270"/>
        <v>-1.0000435105932102</v>
      </c>
      <c r="F637" s="304">
        <f t="shared" ca="1" si="271"/>
        <v>1.2084938374142629</v>
      </c>
      <c r="G637" s="306">
        <f t="shared" ca="1" si="272"/>
        <v>7.7532047664174684</v>
      </c>
      <c r="H637" s="307">
        <f t="shared" ca="1" si="273"/>
        <v>-100.67127883115755</v>
      </c>
      <c r="I637" s="304">
        <f t="shared" ca="1" si="274"/>
        <v>100.96939420265267</v>
      </c>
      <c r="J637" s="306">
        <f t="shared" ca="1" si="275"/>
        <v>698.24654548588239</v>
      </c>
      <c r="K637" s="307">
        <f t="shared" ca="1" si="276"/>
        <v>-2.7472710451782349</v>
      </c>
      <c r="L637" s="304">
        <f t="shared" ca="1" si="261"/>
        <v>698.25195007329842</v>
      </c>
      <c r="M637" s="306">
        <f t="shared" ca="1" si="277"/>
        <v>-1.4939329923223974</v>
      </c>
      <c r="N637" s="304">
        <f t="shared" ca="1" si="278"/>
        <v>-85.596055335423387</v>
      </c>
      <c r="P637" s="310">
        <f t="shared" ca="1" si="279"/>
        <v>23</v>
      </c>
      <c r="Q637" s="304">
        <f t="shared" ca="1" si="280"/>
        <v>0</v>
      </c>
      <c r="R637" s="306">
        <f t="shared" ca="1" si="281"/>
        <v>0</v>
      </c>
      <c r="S637" s="307">
        <f t="shared" ca="1" si="282"/>
        <v>2.8949999999999996</v>
      </c>
      <c r="T637" s="304">
        <f t="shared" ca="1" si="262"/>
        <v>28.399949999999997</v>
      </c>
      <c r="U637" s="311">
        <f t="shared" ca="1" si="263"/>
        <v>0</v>
      </c>
      <c r="V637" s="306">
        <f t="shared" ca="1" si="264"/>
        <v>1.2253365869378117</v>
      </c>
      <c r="W637" s="304">
        <f t="shared" ca="1" si="265"/>
        <v>25.580425946460291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0.94498939501741397</v>
      </c>
      <c r="AH637" s="304">
        <f t="shared" ca="1" si="289"/>
        <v>-8.8360457036634585</v>
      </c>
    </row>
    <row r="638" spans="1:34" x14ac:dyDescent="0.2">
      <c r="A638" s="347">
        <f t="shared" ca="1" si="267"/>
        <v>1E-4</v>
      </c>
      <c r="B638" s="304">
        <f t="shared" ca="1" si="268"/>
        <v>32.025600000001013</v>
      </c>
      <c r="D638" s="306">
        <f t="shared" ca="1" si="269"/>
        <v>-0.67850133607089269</v>
      </c>
      <c r="E638" s="307">
        <f t="shared" ca="1" si="270"/>
        <v>-1.0000176444755606</v>
      </c>
      <c r="F638" s="304">
        <f t="shared" ca="1" si="271"/>
        <v>1.2084698392233193</v>
      </c>
      <c r="G638" s="306">
        <f t="shared" ca="1" si="272"/>
        <v>7.7531369162838617</v>
      </c>
      <c r="H638" s="307">
        <f t="shared" ca="1" si="273"/>
        <v>-100.671378832922</v>
      </c>
      <c r="I638" s="304">
        <f t="shared" ca="1" si="274"/>
        <v>100.96948869913297</v>
      </c>
      <c r="J638" s="306">
        <f t="shared" ca="1" si="275"/>
        <v>698.24654548588239</v>
      </c>
      <c r="K638" s="307">
        <f t="shared" ca="1" si="276"/>
        <v>-2.7573381780614388</v>
      </c>
      <c r="L638" s="304">
        <f t="shared" ca="1" si="261"/>
        <v>698.25198975498563</v>
      </c>
      <c r="M638" s="306">
        <f t="shared" ca="1" si="277"/>
        <v>-1.493933738376553</v>
      </c>
      <c r="N638" s="304">
        <f t="shared" ca="1" si="278"/>
        <v>-85.596098081177786</v>
      </c>
      <c r="P638" s="310">
        <f t="shared" ca="1" si="279"/>
        <v>23</v>
      </c>
      <c r="Q638" s="304">
        <f t="shared" ca="1" si="280"/>
        <v>0</v>
      </c>
      <c r="R638" s="306">
        <f t="shared" ca="1" si="281"/>
        <v>0</v>
      </c>
      <c r="S638" s="307">
        <f t="shared" ca="1" si="282"/>
        <v>2.8949999999999996</v>
      </c>
      <c r="T638" s="304">
        <f t="shared" ca="1" si="262"/>
        <v>28.399949999999997</v>
      </c>
      <c r="U638" s="311">
        <f t="shared" ca="1" si="263"/>
        <v>0</v>
      </c>
      <c r="V638" s="306">
        <f t="shared" ca="1" si="264"/>
        <v>1.2253378205010808</v>
      </c>
      <c r="W638" s="304">
        <f t="shared" ca="1" si="265"/>
        <v>25.580499579747297</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0.94496452200883319</v>
      </c>
      <c r="AH638" s="304">
        <f t="shared" ca="1" si="289"/>
        <v>-8.8360711386736774</v>
      </c>
    </row>
    <row r="639" spans="1:34" x14ac:dyDescent="0.2">
      <c r="A639" s="347">
        <f t="shared" ca="1" si="267"/>
        <v>1E-4</v>
      </c>
      <c r="B639" s="304">
        <f t="shared" ca="1" si="268"/>
        <v>32.025700000001017</v>
      </c>
      <c r="D639" s="306">
        <f t="shared" ca="1" si="269"/>
        <v>-0.67849671639475351</v>
      </c>
      <c r="E639" s="307">
        <f t="shared" ca="1" si="270"/>
        <v>-0.99999177873295508</v>
      </c>
      <c r="F639" s="304">
        <f t="shared" ca="1" si="271"/>
        <v>1.20844584143931</v>
      </c>
      <c r="G639" s="306">
        <f t="shared" ca="1" si="272"/>
        <v>7.7530690666122224</v>
      </c>
      <c r="H639" s="307">
        <f t="shared" ca="1" si="273"/>
        <v>-100.67147883209988</v>
      </c>
      <c r="I639" s="304">
        <f t="shared" ca="1" si="274"/>
        <v>100.969583193126</v>
      </c>
      <c r="J639" s="306">
        <f t="shared" ca="1" si="275"/>
        <v>698.24654548588239</v>
      </c>
      <c r="K639" s="307">
        <f t="shared" ca="1" si="276"/>
        <v>-2.7674053209446901</v>
      </c>
      <c r="L639" s="304">
        <f t="shared" ca="1" si="261"/>
        <v>698.25202958185434</v>
      </c>
      <c r="M639" s="306">
        <f t="shared" ca="1" si="277"/>
        <v>-1.4939344844227833</v>
      </c>
      <c r="N639" s="304">
        <f t="shared" ca="1" si="278"/>
        <v>-85.596140826478106</v>
      </c>
      <c r="P639" s="310">
        <f t="shared" ca="1" si="279"/>
        <v>23</v>
      </c>
      <c r="Q639" s="304">
        <f t="shared" ca="1" si="280"/>
        <v>0</v>
      </c>
      <c r="R639" s="306">
        <f t="shared" ca="1" si="281"/>
        <v>0</v>
      </c>
      <c r="S639" s="307">
        <f t="shared" ca="1" si="282"/>
        <v>2.8949999999999996</v>
      </c>
      <c r="T639" s="304">
        <f t="shared" ca="1" si="262"/>
        <v>28.399949999999997</v>
      </c>
      <c r="U639" s="311">
        <f t="shared" ca="1" si="263"/>
        <v>0</v>
      </c>
      <c r="V639" s="306">
        <f t="shared" ca="1" si="264"/>
        <v>1.2253390540668172</v>
      </c>
      <c r="W639" s="304">
        <f t="shared" ca="1" si="265"/>
        <v>25.580573211966737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0.94493964935760566</v>
      </c>
      <c r="AH639" s="304">
        <f t="shared" ca="1" si="289"/>
        <v>-8.83609657331513</v>
      </c>
    </row>
    <row r="640" spans="1:34" x14ac:dyDescent="0.2">
      <c r="A640" s="347">
        <f t="shared" ca="1" si="267"/>
        <v>1E-4</v>
      </c>
      <c r="B640" s="304">
        <f t="shared" ca="1" si="268"/>
        <v>32.02580000000102</v>
      </c>
      <c r="D640" s="306">
        <f t="shared" ca="1" si="269"/>
        <v>-0.67849209672190292</v>
      </c>
      <c r="E640" s="307">
        <f t="shared" ca="1" si="270"/>
        <v>-0.99996591336538998</v>
      </c>
      <c r="F640" s="304">
        <f t="shared" ca="1" si="271"/>
        <v>1.208421844062231</v>
      </c>
      <c r="G640" s="306">
        <f t="shared" ca="1" si="272"/>
        <v>7.7530012174025504</v>
      </c>
      <c r="H640" s="307">
        <f t="shared" ca="1" si="273"/>
        <v>-100.67157882869121</v>
      </c>
      <c r="I640" s="304">
        <f t="shared" ca="1" si="274"/>
        <v>100.9696776846318</v>
      </c>
      <c r="J640" s="306">
        <f t="shared" ca="1" si="275"/>
        <v>698.24654548588239</v>
      </c>
      <c r="K640" s="307">
        <f t="shared" ca="1" si="276"/>
        <v>-2.7774724738277294</v>
      </c>
      <c r="L640" s="304">
        <f t="shared" ca="1" si="261"/>
        <v>698.2520695539049</v>
      </c>
      <c r="M640" s="306">
        <f t="shared" ca="1" si="277"/>
        <v>-1.4939352304610884</v>
      </c>
      <c r="N640" s="304">
        <f t="shared" ca="1" si="278"/>
        <v>-85.596183571324346</v>
      </c>
      <c r="P640" s="310">
        <f t="shared" ca="1" si="279"/>
        <v>23</v>
      </c>
      <c r="Q640" s="304">
        <f t="shared" ca="1" si="280"/>
        <v>0</v>
      </c>
      <c r="R640" s="306">
        <f t="shared" ca="1" si="281"/>
        <v>0</v>
      </c>
      <c r="S640" s="307">
        <f t="shared" ca="1" si="282"/>
        <v>2.8949999999999996</v>
      </c>
      <c r="T640" s="304">
        <f t="shared" ca="1" si="262"/>
        <v>28.399949999999997</v>
      </c>
      <c r="U640" s="311">
        <f t="shared" ca="1" si="263"/>
        <v>0</v>
      </c>
      <c r="V640" s="306">
        <f t="shared" ca="1" si="264"/>
        <v>1.2253402876350208</v>
      </c>
      <c r="W640" s="304">
        <f t="shared" ca="1" si="265"/>
        <v>25.580646843118611</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0.94491477706372606</v>
      </c>
      <c r="AH640" s="304">
        <f t="shared" ca="1" si="289"/>
        <v>-8.8361220075878197</v>
      </c>
    </row>
    <row r="641" spans="1:34" x14ac:dyDescent="0.2">
      <c r="A641" s="347">
        <f t="shared" ca="1" si="267"/>
        <v>1E-4</v>
      </c>
      <c r="B641" s="304">
        <f t="shared" ca="1" si="268"/>
        <v>32.025900000001023</v>
      </c>
      <c r="D641" s="306">
        <f t="shared" ca="1" si="269"/>
        <v>-0.67848747705234269</v>
      </c>
      <c r="E641" s="307">
        <f t="shared" ca="1" si="270"/>
        <v>-0.99994004837286354</v>
      </c>
      <c r="F641" s="304">
        <f t="shared" ca="1" si="271"/>
        <v>1.2083978470920818</v>
      </c>
      <c r="G641" s="306">
        <f t="shared" ca="1" si="272"/>
        <v>7.7529333686548449</v>
      </c>
      <c r="H641" s="307">
        <f t="shared" ca="1" si="273"/>
        <v>-100.67167882269605</v>
      </c>
      <c r="I641" s="304">
        <f t="shared" ca="1" si="274"/>
        <v>100.96977217365043</v>
      </c>
      <c r="J641" s="306">
        <f t="shared" ca="1" si="275"/>
        <v>698.24654548588239</v>
      </c>
      <c r="K641" s="307">
        <f t="shared" ca="1" si="276"/>
        <v>-2.7875396367102989</v>
      </c>
      <c r="L641" s="304">
        <f t="shared" ca="1" si="261"/>
        <v>698.25210967113776</v>
      </c>
      <c r="M641" s="306">
        <f t="shared" ca="1" si="277"/>
        <v>-1.4939359764914686</v>
      </c>
      <c r="N641" s="304">
        <f t="shared" ca="1" si="278"/>
        <v>-85.596226315716521</v>
      </c>
      <c r="P641" s="310">
        <f t="shared" ca="1" si="279"/>
        <v>23</v>
      </c>
      <c r="Q641" s="304">
        <f t="shared" ca="1" si="280"/>
        <v>0</v>
      </c>
      <c r="R641" s="306">
        <f t="shared" ca="1" si="281"/>
        <v>0</v>
      </c>
      <c r="S641" s="307">
        <f t="shared" ca="1" si="282"/>
        <v>2.8949999999999996</v>
      </c>
      <c r="T641" s="304">
        <f t="shared" ca="1" si="262"/>
        <v>28.399949999999997</v>
      </c>
      <c r="U641" s="311">
        <f t="shared" ca="1" si="263"/>
        <v>0</v>
      </c>
      <c r="V641" s="306">
        <f t="shared" ca="1" si="264"/>
        <v>1.2253415212056917</v>
      </c>
      <c r="W641" s="304">
        <f t="shared" ca="1" si="265"/>
        <v>25.580720473202941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0.94488990512719084</v>
      </c>
      <c r="AH641" s="304">
        <f t="shared" ca="1" si="289"/>
        <v>-8.8361474414917502</v>
      </c>
    </row>
    <row r="642" spans="1:34" x14ac:dyDescent="0.2">
      <c r="A642" s="347">
        <f t="shared" ca="1" si="267"/>
        <v>1E-4</v>
      </c>
      <c r="B642" s="304">
        <f t="shared" ca="1" si="268"/>
        <v>32.026000000001027</v>
      </c>
      <c r="D642" s="306">
        <f t="shared" ca="1" si="269"/>
        <v>-0.67848285738607261</v>
      </c>
      <c r="E642" s="307">
        <f t="shared" ca="1" si="270"/>
        <v>-0.99991418375537044</v>
      </c>
      <c r="F642" s="304">
        <f t="shared" ca="1" si="271"/>
        <v>1.2083738505288579</v>
      </c>
      <c r="G642" s="306">
        <f t="shared" ca="1" si="272"/>
        <v>7.7528655203691059</v>
      </c>
      <c r="H642" s="307">
        <f t="shared" ca="1" si="273"/>
        <v>-100.67177881411443</v>
      </c>
      <c r="I642" s="304">
        <f t="shared" ca="1" si="274"/>
        <v>100.96986666018188</v>
      </c>
      <c r="J642" s="306">
        <f t="shared" ca="1" si="275"/>
        <v>698.24654548588239</v>
      </c>
      <c r="K642" s="307">
        <f t="shared" ca="1" si="276"/>
        <v>-2.7976068095921396</v>
      </c>
      <c r="L642" s="304">
        <f t="shared" ca="1" si="261"/>
        <v>698.25214993355337</v>
      </c>
      <c r="M642" s="306">
        <f t="shared" ca="1" si="277"/>
        <v>-1.4939367225139237</v>
      </c>
      <c r="N642" s="304">
        <f t="shared" ca="1" si="278"/>
        <v>-85.596269059654617</v>
      </c>
      <c r="P642" s="310">
        <f t="shared" ca="1" si="279"/>
        <v>23</v>
      </c>
      <c r="Q642" s="304">
        <f t="shared" ca="1" si="280"/>
        <v>0</v>
      </c>
      <c r="R642" s="306">
        <f t="shared" ca="1" si="281"/>
        <v>0</v>
      </c>
      <c r="S642" s="307">
        <f t="shared" ca="1" si="282"/>
        <v>2.8949999999999996</v>
      </c>
      <c r="T642" s="304">
        <f t="shared" ca="1" si="262"/>
        <v>28.399949999999997</v>
      </c>
      <c r="U642" s="311">
        <f t="shared" ca="1" si="263"/>
        <v>0</v>
      </c>
      <c r="V642" s="306">
        <f t="shared" ca="1" si="264"/>
        <v>1.2253427547788303</v>
      </c>
      <c r="W642" s="304">
        <f t="shared" ca="1" si="265"/>
        <v>25.580794102219752</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0.94486503354800178</v>
      </c>
      <c r="AH642" s="304">
        <f t="shared" ca="1" si="289"/>
        <v>-8.8361728750269233</v>
      </c>
    </row>
    <row r="643" spans="1:34" x14ac:dyDescent="0.2">
      <c r="A643" s="347">
        <f t="shared" ca="1" si="267"/>
        <v>1E-4</v>
      </c>
      <c r="B643" s="304">
        <f t="shared" ca="1" si="268"/>
        <v>32.02610000000103</v>
      </c>
      <c r="D643" s="306">
        <f t="shared" ca="1" si="269"/>
        <v>-0.67847823772309512</v>
      </c>
      <c r="E643" s="307">
        <f t="shared" ca="1" si="270"/>
        <v>-0.99988831951290003</v>
      </c>
      <c r="F643" s="304">
        <f t="shared" ca="1" si="271"/>
        <v>1.2083498543725522</v>
      </c>
      <c r="G643" s="306">
        <f t="shared" ca="1" si="272"/>
        <v>7.7527976725453334</v>
      </c>
      <c r="H643" s="307">
        <f t="shared" ca="1" si="273"/>
        <v>-100.67187880294638</v>
      </c>
      <c r="I643" s="304">
        <f t="shared" ca="1" si="274"/>
        <v>100.9699611442262</v>
      </c>
      <c r="J643" s="306">
        <f t="shared" ca="1" si="275"/>
        <v>698.24654548588239</v>
      </c>
      <c r="K643" s="307">
        <f t="shared" ca="1" si="276"/>
        <v>-2.8076739924729925</v>
      </c>
      <c r="L643" s="304">
        <f t="shared" ca="1" si="261"/>
        <v>698.25219034115207</v>
      </c>
      <c r="M643" s="306">
        <f t="shared" ca="1" si="277"/>
        <v>-1.4939374685284539</v>
      </c>
      <c r="N643" s="304">
        <f t="shared" ca="1" si="278"/>
        <v>-85.596311803138661</v>
      </c>
      <c r="P643" s="310">
        <f t="shared" ca="1" si="279"/>
        <v>23</v>
      </c>
      <c r="Q643" s="304">
        <f t="shared" ca="1" si="280"/>
        <v>0</v>
      </c>
      <c r="R643" s="306">
        <f t="shared" ca="1" si="281"/>
        <v>0</v>
      </c>
      <c r="S643" s="307">
        <f t="shared" ca="1" si="282"/>
        <v>2.8949999999999996</v>
      </c>
      <c r="T643" s="304">
        <f t="shared" ca="1" si="262"/>
        <v>28.399949999999997</v>
      </c>
      <c r="U643" s="311">
        <f t="shared" ca="1" si="263"/>
        <v>0</v>
      </c>
      <c r="V643" s="306">
        <f t="shared" ca="1" si="264"/>
        <v>1.2253439883544359</v>
      </c>
      <c r="W643" s="304">
        <f t="shared" ca="1" si="265"/>
        <v>25.580867730169022</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0.9448401623261411</v>
      </c>
      <c r="AH643" s="304">
        <f t="shared" ca="1" si="289"/>
        <v>-8.8361983081933531</v>
      </c>
    </row>
    <row r="644" spans="1:34" x14ac:dyDescent="0.2">
      <c r="A644" s="347">
        <f t="shared" ca="1" si="267"/>
        <v>1E-4</v>
      </c>
      <c r="B644" s="304">
        <f t="shared" ca="1" si="268"/>
        <v>32.026200000001033</v>
      </c>
      <c r="D644" s="306">
        <f t="shared" ca="1" si="269"/>
        <v>-0.67847361806341067</v>
      </c>
      <c r="E644" s="307">
        <f t="shared" ca="1" si="270"/>
        <v>-0.99986245564546294</v>
      </c>
      <c r="F644" s="304">
        <f t="shared" ca="1" si="271"/>
        <v>1.2083258586231738</v>
      </c>
      <c r="G644" s="306">
        <f t="shared" ca="1" si="272"/>
        <v>7.7527298251835273</v>
      </c>
      <c r="H644" s="307">
        <f t="shared" ca="1" si="273"/>
        <v>-100.67197878919194</v>
      </c>
      <c r="I644" s="304">
        <f t="shared" ca="1" si="274"/>
        <v>100.97005562578343</v>
      </c>
      <c r="J644" s="306">
        <f t="shared" ca="1" si="275"/>
        <v>698.24654548588239</v>
      </c>
      <c r="K644" s="307">
        <f t="shared" ca="1" si="276"/>
        <v>-2.8177411853525993</v>
      </c>
      <c r="L644" s="304">
        <f t="shared" ref="L644:L707" ca="1" si="290">SQRT(pos_x^2+pos_z^2)</f>
        <v>698.25223089393421</v>
      </c>
      <c r="M644" s="306">
        <f t="shared" ca="1" si="277"/>
        <v>-1.4939382145350595</v>
      </c>
      <c r="N644" s="304">
        <f t="shared" ca="1" si="278"/>
        <v>-85.596354546168641</v>
      </c>
      <c r="P644" s="310">
        <f t="shared" ca="1" si="279"/>
        <v>23</v>
      </c>
      <c r="Q644" s="304">
        <f t="shared" ca="1" si="280"/>
        <v>0</v>
      </c>
      <c r="R644" s="306">
        <f t="shared" ca="1" si="281"/>
        <v>0</v>
      </c>
      <c r="S644" s="307">
        <f t="shared" ca="1" si="282"/>
        <v>2.8949999999999996</v>
      </c>
      <c r="T644" s="304">
        <f t="shared" ref="T644:T707" ca="1" si="291">m*g</f>
        <v>28.399949999999997</v>
      </c>
      <c r="U644" s="311">
        <f t="shared" ref="U644:U707" ca="1" si="292">IF(pos_xz&lt;L_rampe,Poids*COS(Beta),0)</f>
        <v>0</v>
      </c>
      <c r="V644" s="306">
        <f t="shared" ref="V644:V707" ca="1" si="293">Rho_moyen*(20000-Alt_rampe-pos_z)/(20000+Alt_rampe+pos_z)</f>
        <v>1.2253452219325087</v>
      </c>
      <c r="W644" s="304">
        <f t="shared" ref="W644:W707" ca="1" si="294">1/2*Rho*Sref*Cx*vit_xz^2</f>
        <v>25.580941357050769</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0.9448152914616248</v>
      </c>
      <c r="AH644" s="304">
        <f t="shared" ca="1" si="289"/>
        <v>-8.8362237409910271</v>
      </c>
    </row>
    <row r="645" spans="1:34" x14ac:dyDescent="0.2">
      <c r="A645" s="347">
        <f t="shared" ref="A645:A708" ca="1" si="296">IF(B644+0.01&lt;=T_ini+ROUNDUP(Temps_fin_propu,0), 0.01, IF(K644&gt;0, 0.1, 0.0001))</f>
        <v>1E-4</v>
      </c>
      <c r="B645" s="304">
        <f t="shared" ref="B645:B708" ca="1" si="297">B644+pas</f>
        <v>32.026300000001036</v>
      </c>
      <c r="D645" s="306">
        <f t="shared" ref="D645:D708" ca="1" si="298">IF(AND(L644&lt;L_rampe,Poussee&lt;Poids*SIN(M644)),0,(-W644+Poussee)/m*COS(M644)-U644/m*SIN(M644))</f>
        <v>-0.67846899840701735</v>
      </c>
      <c r="E645" s="307">
        <f t="shared" ref="E645:E708" ca="1" si="299">IF(AND(L644&lt;L_rampe,Poussee&lt;Poids*SIN(M644)),0,(-W644+Poussee)/m*SIN(M644)+U644/m*COS(M644)-Poids/m)</f>
        <v>-0.99983659215304677</v>
      </c>
      <c r="F645" s="304">
        <f t="shared" ref="F645:F708" ca="1" si="300">SQRT(acc_x^2+acc_z^2)</f>
        <v>1.2083018632807114</v>
      </c>
      <c r="G645" s="306">
        <f t="shared" ref="G645:G708" ca="1" si="301">G644+acc_x*pas</f>
        <v>7.7526619782836868</v>
      </c>
      <c r="H645" s="307">
        <f t="shared" ref="H645:H708" ca="1" si="302">H644+acc_z*pas</f>
        <v>-100.67207877285115</v>
      </c>
      <c r="I645" s="304">
        <f t="shared" ref="I645:I708" ca="1" si="303">SQRT(vit_x^2+vit_z^2)</f>
        <v>100.97015010485363</v>
      </c>
      <c r="J645" s="306">
        <f t="shared" ref="J645:J708" ca="1" si="304">J644+0.5*(vit_x+G644)*pas*(K644&gt;=0)</f>
        <v>698.24654548588239</v>
      </c>
      <c r="K645" s="307">
        <f t="shared" ref="K645:K708" ca="1" si="305">K644+0.5*(vit_z+H644)*pas</f>
        <v>-2.8278083882307015</v>
      </c>
      <c r="L645" s="304">
        <f t="shared" ca="1" si="290"/>
        <v>698.25227159190035</v>
      </c>
      <c r="M645" s="306">
        <f t="shared" ref="M645:M708" ca="1" si="306">IF(AND(L644&gt;L_rampe,G645&gt;0),ATAN2(G645,H645),$M$4)</f>
        <v>-1.4939389605337403</v>
      </c>
      <c r="N645" s="304">
        <f t="shared" ref="N645:N708" ca="1" si="307">DEGREES(Beta)</f>
        <v>-85.596397288744583</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2.8949999999999996</v>
      </c>
      <c r="T645" s="304">
        <f t="shared" ca="1" si="291"/>
        <v>28.399949999999997</v>
      </c>
      <c r="U645" s="311">
        <f t="shared" ca="1" si="292"/>
        <v>0</v>
      </c>
      <c r="V645" s="306">
        <f t="shared" ca="1" si="293"/>
        <v>1.2253464555130489</v>
      </c>
      <c r="W645" s="304">
        <f t="shared" ca="1" si="294"/>
        <v>25.581014982865025</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0.94479042095443866</v>
      </c>
      <c r="AH645" s="304">
        <f t="shared" ref="AH645:AH708" ca="1" si="318">IF(AND(L644&lt;L_rampe,Poussee&lt;Poids*SIN(M644)), g*SIN(M644), (-W644+Poussee)/m)</f>
        <v>-8.8362491734199562</v>
      </c>
    </row>
    <row r="646" spans="1:34" x14ac:dyDescent="0.2">
      <c r="A646" s="347">
        <f t="shared" ca="1" si="296"/>
        <v>1E-4</v>
      </c>
      <c r="B646" s="304">
        <f t="shared" ca="1" si="297"/>
        <v>32.02640000000104</v>
      </c>
      <c r="D646" s="306">
        <f t="shared" ca="1" si="298"/>
        <v>-0.67846437875391963</v>
      </c>
      <c r="E646" s="307">
        <f t="shared" ca="1" si="299"/>
        <v>-0.99981072903564794</v>
      </c>
      <c r="F646" s="304">
        <f t="shared" ca="1" si="300"/>
        <v>1.2082778683451649</v>
      </c>
      <c r="G646" s="306">
        <f t="shared" ca="1" si="301"/>
        <v>7.7525941318458109</v>
      </c>
      <c r="H646" s="307">
        <f t="shared" ca="1" si="302"/>
        <v>-100.67217875392406</v>
      </c>
      <c r="I646" s="304">
        <f t="shared" ca="1" si="303"/>
        <v>100.9702445814368</v>
      </c>
      <c r="J646" s="306">
        <f t="shared" ca="1" si="304"/>
        <v>698.24654548588239</v>
      </c>
      <c r="K646" s="307">
        <f t="shared" ca="1" si="305"/>
        <v>-2.8378756011070401</v>
      </c>
      <c r="L646" s="304">
        <f t="shared" ca="1" si="290"/>
        <v>698.25231243505073</v>
      </c>
      <c r="M646" s="306">
        <f t="shared" ca="1" si="306"/>
        <v>-1.4939397065244964</v>
      </c>
      <c r="N646" s="304">
        <f t="shared" ca="1" si="307"/>
        <v>-85.596440030866461</v>
      </c>
      <c r="P646" s="310">
        <f t="shared" ca="1" si="308"/>
        <v>23</v>
      </c>
      <c r="Q646" s="304">
        <f t="shared" ca="1" si="309"/>
        <v>0</v>
      </c>
      <c r="R646" s="306">
        <f t="shared" ca="1" si="310"/>
        <v>0</v>
      </c>
      <c r="S646" s="307">
        <f t="shared" ca="1" si="311"/>
        <v>2.8949999999999996</v>
      </c>
      <c r="T646" s="304">
        <f t="shared" ca="1" si="291"/>
        <v>28.399949999999997</v>
      </c>
      <c r="U646" s="311">
        <f t="shared" ca="1" si="292"/>
        <v>0</v>
      </c>
      <c r="V646" s="306">
        <f t="shared" ca="1" si="293"/>
        <v>1.225347689096056</v>
      </c>
      <c r="W646" s="304">
        <f t="shared" ca="1" si="294"/>
        <v>25.581088607611786</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0.94476555080457914</v>
      </c>
      <c r="AH646" s="304">
        <f t="shared" ca="1" si="318"/>
        <v>-8.8362746054801473</v>
      </c>
    </row>
    <row r="647" spans="1:34" x14ac:dyDescent="0.2">
      <c r="A647" s="347">
        <f t="shared" ca="1" si="296"/>
        <v>1E-4</v>
      </c>
      <c r="B647" s="304">
        <f t="shared" ca="1" si="297"/>
        <v>32.026500000001043</v>
      </c>
      <c r="D647" s="306">
        <f t="shared" ca="1" si="298"/>
        <v>-0.67845975910411871</v>
      </c>
      <c r="E647" s="307">
        <f t="shared" ca="1" si="299"/>
        <v>-0.99978486629326113</v>
      </c>
      <c r="F647" s="304">
        <f t="shared" ca="1" si="300"/>
        <v>1.2082538738165307</v>
      </c>
      <c r="G647" s="306">
        <f t="shared" ca="1" si="301"/>
        <v>7.7525262858699007</v>
      </c>
      <c r="H647" s="307">
        <f t="shared" ca="1" si="302"/>
        <v>-100.67227873241069</v>
      </c>
      <c r="I647" s="304">
        <f t="shared" ca="1" si="303"/>
        <v>100.970339055533</v>
      </c>
      <c r="J647" s="306">
        <f t="shared" ca="1" si="304"/>
        <v>698.24654548588239</v>
      </c>
      <c r="K647" s="307">
        <f t="shared" ca="1" si="305"/>
        <v>-2.8479428239813567</v>
      </c>
      <c r="L647" s="304">
        <f t="shared" ca="1" si="290"/>
        <v>698.2523534233859</v>
      </c>
      <c r="M647" s="306">
        <f t="shared" ca="1" si="306"/>
        <v>-1.4939404525073283</v>
      </c>
      <c r="N647" s="304">
        <f t="shared" ca="1" si="307"/>
        <v>-85.596482772534316</v>
      </c>
      <c r="P647" s="310">
        <f t="shared" ca="1" si="308"/>
        <v>23</v>
      </c>
      <c r="Q647" s="304">
        <f t="shared" ca="1" si="309"/>
        <v>0</v>
      </c>
      <c r="R647" s="306">
        <f t="shared" ca="1" si="310"/>
        <v>0</v>
      </c>
      <c r="S647" s="307">
        <f t="shared" ca="1" si="311"/>
        <v>2.8949999999999996</v>
      </c>
      <c r="T647" s="304">
        <f t="shared" ca="1" si="291"/>
        <v>28.399949999999997</v>
      </c>
      <c r="U647" s="311">
        <f t="shared" ca="1" si="292"/>
        <v>0</v>
      </c>
      <c r="V647" s="306">
        <f t="shared" ca="1" si="293"/>
        <v>1.2253489226815302</v>
      </c>
      <c r="W647" s="304">
        <f t="shared" ca="1" si="294"/>
        <v>25.581162231291064</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0.94474068101204445</v>
      </c>
      <c r="AH647" s="304">
        <f t="shared" ca="1" si="318"/>
        <v>-8.8363000371716023</v>
      </c>
    </row>
    <row r="648" spans="1:34" x14ac:dyDescent="0.2">
      <c r="A648" s="347">
        <f t="shared" ca="1" si="296"/>
        <v>1E-4</v>
      </c>
      <c r="B648" s="304">
        <f t="shared" ca="1" si="297"/>
        <v>32.026600000001046</v>
      </c>
      <c r="D648" s="306">
        <f t="shared" ca="1" si="298"/>
        <v>-0.67845513945761049</v>
      </c>
      <c r="E648" s="307">
        <f t="shared" ca="1" si="299"/>
        <v>-0.99975900392588635</v>
      </c>
      <c r="F648" s="304">
        <f t="shared" ca="1" si="300"/>
        <v>1.2082298796948063</v>
      </c>
      <c r="G648" s="306">
        <f t="shared" ca="1" si="301"/>
        <v>7.7524584403559551</v>
      </c>
      <c r="H648" s="307">
        <f t="shared" ca="1" si="302"/>
        <v>-100.67237870831109</v>
      </c>
      <c r="I648" s="304">
        <f t="shared" ca="1" si="303"/>
        <v>100.97043352714226</v>
      </c>
      <c r="J648" s="306">
        <f t="shared" ca="1" si="304"/>
        <v>698.24654548588239</v>
      </c>
      <c r="K648" s="307">
        <f t="shared" ca="1" si="305"/>
        <v>-2.8580100568533928</v>
      </c>
      <c r="L648" s="304">
        <f t="shared" ca="1" si="290"/>
        <v>698.25239455690632</v>
      </c>
      <c r="M648" s="306">
        <f t="shared" ca="1" si="306"/>
        <v>-1.4939411984822357</v>
      </c>
      <c r="N648" s="304">
        <f t="shared" ca="1" si="307"/>
        <v>-85.596525513748134</v>
      </c>
      <c r="P648" s="310">
        <f t="shared" ca="1" si="308"/>
        <v>23</v>
      </c>
      <c r="Q648" s="304">
        <f t="shared" ca="1" si="309"/>
        <v>0</v>
      </c>
      <c r="R648" s="306">
        <f t="shared" ca="1" si="310"/>
        <v>0</v>
      </c>
      <c r="S648" s="307">
        <f t="shared" ca="1" si="311"/>
        <v>2.8949999999999996</v>
      </c>
      <c r="T648" s="304">
        <f t="shared" ca="1" si="291"/>
        <v>28.399949999999997</v>
      </c>
      <c r="U648" s="311">
        <f t="shared" ca="1" si="292"/>
        <v>0</v>
      </c>
      <c r="V648" s="306">
        <f t="shared" ca="1" si="293"/>
        <v>1.2253501562694717</v>
      </c>
      <c r="W648" s="304">
        <f t="shared" ca="1" si="294"/>
        <v>25.581235853902875</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0.94471581157682927</v>
      </c>
      <c r="AH648" s="304">
        <f t="shared" ca="1" si="318"/>
        <v>-8.8363254684943247</v>
      </c>
    </row>
    <row r="649" spans="1:34" x14ac:dyDescent="0.2">
      <c r="A649" s="347">
        <f t="shared" ca="1" si="296"/>
        <v>1E-4</v>
      </c>
      <c r="B649" s="304">
        <f t="shared" ca="1" si="297"/>
        <v>32.02670000000105</v>
      </c>
      <c r="D649" s="306">
        <f t="shared" ca="1" si="298"/>
        <v>-0.67845051981440063</v>
      </c>
      <c r="E649" s="307">
        <f t="shared" ca="1" si="299"/>
        <v>-0.99973314193351825</v>
      </c>
      <c r="F649" s="304">
        <f t="shared" ca="1" si="300"/>
        <v>1.2082058859799909</v>
      </c>
      <c r="G649" s="306">
        <f t="shared" ca="1" si="301"/>
        <v>7.7523905953039733</v>
      </c>
      <c r="H649" s="307">
        <f t="shared" ca="1" si="302"/>
        <v>-100.67247868162528</v>
      </c>
      <c r="I649" s="304">
        <f t="shared" ca="1" si="303"/>
        <v>100.97052799626459</v>
      </c>
      <c r="J649" s="306">
        <f t="shared" ca="1" si="304"/>
        <v>698.24654548588239</v>
      </c>
      <c r="K649" s="307">
        <f t="shared" ca="1" si="305"/>
        <v>-2.8680772997228896</v>
      </c>
      <c r="L649" s="304">
        <f t="shared" ca="1" si="290"/>
        <v>698.25243583561212</v>
      </c>
      <c r="M649" s="306">
        <f t="shared" ca="1" si="306"/>
        <v>-1.493941944449219</v>
      </c>
      <c r="N649" s="304">
        <f t="shared" ca="1" si="307"/>
        <v>-85.596568254507929</v>
      </c>
      <c r="P649" s="310">
        <f t="shared" ca="1" si="308"/>
        <v>23</v>
      </c>
      <c r="Q649" s="304">
        <f t="shared" ca="1" si="309"/>
        <v>0</v>
      </c>
      <c r="R649" s="306">
        <f t="shared" ca="1" si="310"/>
        <v>0</v>
      </c>
      <c r="S649" s="307">
        <f t="shared" ca="1" si="311"/>
        <v>2.8949999999999996</v>
      </c>
      <c r="T649" s="304">
        <f t="shared" ca="1" si="291"/>
        <v>28.399949999999997</v>
      </c>
      <c r="U649" s="311">
        <f t="shared" ca="1" si="292"/>
        <v>0</v>
      </c>
      <c r="V649" s="306">
        <f t="shared" ca="1" si="293"/>
        <v>1.22535138985988</v>
      </c>
      <c r="W649" s="304">
        <f t="shared" ca="1" si="294"/>
        <v>25.581309475447203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0.94469094249893004</v>
      </c>
      <c r="AH649" s="304">
        <f t="shared" ca="1" si="318"/>
        <v>-8.836350899448318</v>
      </c>
    </row>
    <row r="650" spans="1:34" x14ac:dyDescent="0.2">
      <c r="A650" s="347">
        <f t="shared" ca="1" si="296"/>
        <v>1E-4</v>
      </c>
      <c r="B650" s="304">
        <f t="shared" ca="1" si="297"/>
        <v>32.026800000001053</v>
      </c>
      <c r="D650" s="306">
        <f t="shared" ca="1" si="298"/>
        <v>-0.67844590017448625</v>
      </c>
      <c r="E650" s="307">
        <f t="shared" ca="1" si="299"/>
        <v>-0.99970728031615863</v>
      </c>
      <c r="F650" s="304">
        <f t="shared" ca="1" si="300"/>
        <v>1.2081818926720842</v>
      </c>
      <c r="G650" s="306">
        <f t="shared" ca="1" si="301"/>
        <v>7.7523227507139563</v>
      </c>
      <c r="H650" s="307">
        <f t="shared" ca="1" si="302"/>
        <v>-100.67257865235331</v>
      </c>
      <c r="I650" s="304">
        <f t="shared" ca="1" si="303"/>
        <v>100.97062246290007</v>
      </c>
      <c r="J650" s="306">
        <f t="shared" ca="1" si="304"/>
        <v>698.24654548588239</v>
      </c>
      <c r="K650" s="307">
        <f t="shared" ca="1" si="305"/>
        <v>-2.8781445525895886</v>
      </c>
      <c r="L650" s="304">
        <f t="shared" ca="1" si="290"/>
        <v>698.25247725950385</v>
      </c>
      <c r="M650" s="306">
        <f t="shared" ca="1" si="306"/>
        <v>-1.4939426904082782</v>
      </c>
      <c r="N650" s="304">
        <f t="shared" ca="1" si="307"/>
        <v>-85.596610994813716</v>
      </c>
      <c r="P650" s="310">
        <f t="shared" ca="1" si="308"/>
        <v>23</v>
      </c>
      <c r="Q650" s="304">
        <f t="shared" ca="1" si="309"/>
        <v>0</v>
      </c>
      <c r="R650" s="306">
        <f t="shared" ca="1" si="310"/>
        <v>0</v>
      </c>
      <c r="S650" s="307">
        <f t="shared" ca="1" si="311"/>
        <v>2.8949999999999996</v>
      </c>
      <c r="T650" s="304">
        <f t="shared" ca="1" si="291"/>
        <v>28.399949999999997</v>
      </c>
      <c r="U650" s="311">
        <f t="shared" ca="1" si="292"/>
        <v>0</v>
      </c>
      <c r="V650" s="306">
        <f t="shared" ca="1" si="293"/>
        <v>1.2253526234527559</v>
      </c>
      <c r="W650" s="304">
        <f t="shared" ca="1" si="294"/>
        <v>25.5813830959241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0.94466607377835565</v>
      </c>
      <c r="AH650" s="304">
        <f t="shared" ca="1" si="318"/>
        <v>-8.8363763300335769</v>
      </c>
    </row>
    <row r="651" spans="1:34" x14ac:dyDescent="0.2">
      <c r="A651" s="347">
        <f t="shared" ca="1" si="296"/>
        <v>1E-4</v>
      </c>
      <c r="B651" s="304">
        <f t="shared" ca="1" si="297"/>
        <v>32.026900000001056</v>
      </c>
      <c r="D651" s="306">
        <f t="shared" ca="1" si="298"/>
        <v>-0.67844128053787056</v>
      </c>
      <c r="E651" s="307">
        <f t="shared" ca="1" si="299"/>
        <v>-0.99968141907379149</v>
      </c>
      <c r="F651" s="304">
        <f t="shared" ca="1" si="300"/>
        <v>1.2081578997710751</v>
      </c>
      <c r="G651" s="306">
        <f t="shared" ca="1" si="301"/>
        <v>7.7522549065859021</v>
      </c>
      <c r="H651" s="307">
        <f t="shared" ca="1" si="302"/>
        <v>-100.67267862049522</v>
      </c>
      <c r="I651" s="304">
        <f t="shared" ca="1" si="303"/>
        <v>100.97071692704871</v>
      </c>
      <c r="J651" s="306">
        <f t="shared" ca="1" si="304"/>
        <v>698.24654548588239</v>
      </c>
      <c r="K651" s="307">
        <f t="shared" ca="1" si="305"/>
        <v>-2.8882118154532308</v>
      </c>
      <c r="L651" s="304">
        <f t="shared" ca="1" si="290"/>
        <v>698.25251882858208</v>
      </c>
      <c r="M651" s="306">
        <f t="shared" ca="1" si="306"/>
        <v>-1.4939434363594133</v>
      </c>
      <c r="N651" s="304">
        <f t="shared" ca="1" si="307"/>
        <v>-85.59665373466548</v>
      </c>
      <c r="P651" s="310">
        <f t="shared" ca="1" si="308"/>
        <v>23</v>
      </c>
      <c r="Q651" s="304">
        <f t="shared" ca="1" si="309"/>
        <v>0</v>
      </c>
      <c r="R651" s="306">
        <f t="shared" ca="1" si="310"/>
        <v>0</v>
      </c>
      <c r="S651" s="307">
        <f t="shared" ca="1" si="311"/>
        <v>2.8949999999999996</v>
      </c>
      <c r="T651" s="304">
        <f t="shared" ca="1" si="291"/>
        <v>28.399949999999997</v>
      </c>
      <c r="U651" s="311">
        <f t="shared" ca="1" si="292"/>
        <v>0</v>
      </c>
      <c r="V651" s="306">
        <f t="shared" ca="1" si="293"/>
        <v>1.2253538570480986</v>
      </c>
      <c r="W651" s="304">
        <f t="shared" ca="1" si="294"/>
        <v>25.581456715333552</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0.94464120541508301</v>
      </c>
      <c r="AH651" s="304">
        <f t="shared" ca="1" si="318"/>
        <v>-8.8364017602501228</v>
      </c>
    </row>
    <row r="652" spans="1:34" x14ac:dyDescent="0.2">
      <c r="A652" s="347">
        <f t="shared" ca="1" si="296"/>
        <v>1E-4</v>
      </c>
      <c r="B652" s="304">
        <f t="shared" ca="1" si="297"/>
        <v>32.02700000000106</v>
      </c>
      <c r="D652" s="306">
        <f t="shared" ca="1" si="298"/>
        <v>-0.67843666090455412</v>
      </c>
      <c r="E652" s="307">
        <f t="shared" ca="1" si="299"/>
        <v>-0.99965555820642393</v>
      </c>
      <c r="F652" s="304">
        <f t="shared" ca="1" si="300"/>
        <v>1.2081339072769699</v>
      </c>
      <c r="G652" s="306">
        <f t="shared" ca="1" si="301"/>
        <v>7.7521870629198117</v>
      </c>
      <c r="H652" s="307">
        <f t="shared" ca="1" si="302"/>
        <v>-100.67277858605104</v>
      </c>
      <c r="I652" s="304">
        <f t="shared" ca="1" si="303"/>
        <v>100.97081138871054</v>
      </c>
      <c r="J652" s="306">
        <f t="shared" ca="1" si="304"/>
        <v>698.24654548588239</v>
      </c>
      <c r="K652" s="307">
        <f t="shared" ca="1" si="305"/>
        <v>-2.8982790883135583</v>
      </c>
      <c r="L652" s="304">
        <f t="shared" ca="1" si="290"/>
        <v>698.25256054284694</v>
      </c>
      <c r="M652" s="306">
        <f t="shared" ca="1" si="306"/>
        <v>-1.4939441823026245</v>
      </c>
      <c r="N652" s="304">
        <f t="shared" ca="1" si="307"/>
        <v>-85.596696474063236</v>
      </c>
      <c r="P652" s="310">
        <f t="shared" ca="1" si="308"/>
        <v>23</v>
      </c>
      <c r="Q652" s="304">
        <f t="shared" ca="1" si="309"/>
        <v>0</v>
      </c>
      <c r="R652" s="306">
        <f t="shared" ca="1" si="310"/>
        <v>0</v>
      </c>
      <c r="S652" s="307">
        <f t="shared" ca="1" si="311"/>
        <v>2.8949999999999996</v>
      </c>
      <c r="T652" s="304">
        <f t="shared" ca="1" si="291"/>
        <v>28.399949999999997</v>
      </c>
      <c r="U652" s="311">
        <f t="shared" ca="1" si="292"/>
        <v>0</v>
      </c>
      <c r="V652" s="306">
        <f t="shared" ca="1" si="293"/>
        <v>1.2253550906459081</v>
      </c>
      <c r="W652" s="304">
        <f t="shared" ca="1" si="294"/>
        <v>25.581530333675577</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0.94461633740912276</v>
      </c>
      <c r="AH652" s="304">
        <f t="shared" ca="1" si="318"/>
        <v>-8.8364271900979467</v>
      </c>
    </row>
    <row r="653" spans="1:34" x14ac:dyDescent="0.2">
      <c r="A653" s="347">
        <f t="shared" ca="1" si="296"/>
        <v>1E-4</v>
      </c>
      <c r="B653" s="304">
        <f t="shared" ca="1" si="297"/>
        <v>32.027100000001063</v>
      </c>
      <c r="D653" s="306">
        <f t="shared" ca="1" si="298"/>
        <v>-0.67843204127453705</v>
      </c>
      <c r="E653" s="307">
        <f t="shared" ca="1" si="299"/>
        <v>-0.99962969771404531</v>
      </c>
      <c r="F653" s="304">
        <f t="shared" ca="1" si="300"/>
        <v>1.2081099151897599</v>
      </c>
      <c r="G653" s="306">
        <f t="shared" ca="1" si="301"/>
        <v>7.7521192197156843</v>
      </c>
      <c r="H653" s="307">
        <f t="shared" ca="1" si="302"/>
        <v>-100.67287854902081</v>
      </c>
      <c r="I653" s="304">
        <f t="shared" ca="1" si="303"/>
        <v>100.9709058478856</v>
      </c>
      <c r="J653" s="306">
        <f t="shared" ca="1" si="304"/>
        <v>698.24654548588239</v>
      </c>
      <c r="K653" s="307">
        <f t="shared" ca="1" si="305"/>
        <v>-2.9083463711703117</v>
      </c>
      <c r="L653" s="304">
        <f t="shared" ca="1" si="290"/>
        <v>698.25260240229898</v>
      </c>
      <c r="M653" s="306">
        <f t="shared" ca="1" si="306"/>
        <v>-1.493944928237912</v>
      </c>
      <c r="N653" s="304">
        <f t="shared" ca="1" si="307"/>
        <v>-85.596739213006998</v>
      </c>
      <c r="P653" s="310">
        <f t="shared" ca="1" si="308"/>
        <v>23</v>
      </c>
      <c r="Q653" s="304">
        <f t="shared" ca="1" si="309"/>
        <v>0</v>
      </c>
      <c r="R653" s="306">
        <f t="shared" ca="1" si="310"/>
        <v>0</v>
      </c>
      <c r="S653" s="307">
        <f t="shared" ca="1" si="311"/>
        <v>2.8949999999999996</v>
      </c>
      <c r="T653" s="304">
        <f t="shared" ca="1" si="291"/>
        <v>28.399949999999997</v>
      </c>
      <c r="U653" s="311">
        <f t="shared" ca="1" si="292"/>
        <v>0</v>
      </c>
      <c r="V653" s="306">
        <f t="shared" ca="1" si="293"/>
        <v>1.2253563242461847</v>
      </c>
      <c r="W653" s="304">
        <f t="shared" ca="1" si="294"/>
        <v>25.581603950950171</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0.94459146976046249</v>
      </c>
      <c r="AH653" s="304">
        <f t="shared" ca="1" si="318"/>
        <v>-8.8364526195770576</v>
      </c>
    </row>
    <row r="654" spans="1:34" x14ac:dyDescent="0.2">
      <c r="A654" s="347">
        <f t="shared" ca="1" si="296"/>
        <v>1E-4</v>
      </c>
      <c r="B654" s="304">
        <f t="shared" ca="1" si="297"/>
        <v>32.027200000001066</v>
      </c>
      <c r="D654" s="306">
        <f t="shared" ca="1" si="298"/>
        <v>-0.67842742164781866</v>
      </c>
      <c r="E654" s="307">
        <f t="shared" ca="1" si="299"/>
        <v>-0.99960383759666094</v>
      </c>
      <c r="F654" s="304">
        <f t="shared" ca="1" si="300"/>
        <v>1.2080859235094492</v>
      </c>
      <c r="G654" s="306">
        <f t="shared" ca="1" si="301"/>
        <v>7.7520513769735198</v>
      </c>
      <c r="H654" s="307">
        <f t="shared" ca="1" si="302"/>
        <v>-100.67297850940457</v>
      </c>
      <c r="I654" s="304">
        <f t="shared" ca="1" si="303"/>
        <v>100.97100030457395</v>
      </c>
      <c r="J654" s="306">
        <f t="shared" ca="1" si="304"/>
        <v>698.24654548588239</v>
      </c>
      <c r="K654" s="307">
        <f t="shared" ca="1" si="305"/>
        <v>-2.918413664023233</v>
      </c>
      <c r="L654" s="304">
        <f t="shared" ca="1" si="290"/>
        <v>698.25264440693866</v>
      </c>
      <c r="M654" s="306">
        <f t="shared" ca="1" si="306"/>
        <v>-1.4939456741652757</v>
      </c>
      <c r="N654" s="304">
        <f t="shared" ca="1" si="307"/>
        <v>-85.596781951496766</v>
      </c>
      <c r="P654" s="310">
        <f t="shared" ca="1" si="308"/>
        <v>23</v>
      </c>
      <c r="Q654" s="304">
        <f t="shared" ca="1" si="309"/>
        <v>0</v>
      </c>
      <c r="R654" s="306">
        <f t="shared" ca="1" si="310"/>
        <v>0</v>
      </c>
      <c r="S654" s="307">
        <f t="shared" ca="1" si="311"/>
        <v>2.8949999999999996</v>
      </c>
      <c r="T654" s="304">
        <f t="shared" ca="1" si="291"/>
        <v>28.399949999999997</v>
      </c>
      <c r="U654" s="311">
        <f t="shared" ca="1" si="292"/>
        <v>0</v>
      </c>
      <c r="V654" s="306">
        <f t="shared" ca="1" si="293"/>
        <v>1.2253575578489282</v>
      </c>
      <c r="W654" s="304">
        <f t="shared" ca="1" si="294"/>
        <v>25.581677567157367</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0.94456660246910928</v>
      </c>
      <c r="AH654" s="304">
        <f t="shared" ca="1" si="318"/>
        <v>-8.8364780486874519</v>
      </c>
    </row>
    <row r="655" spans="1:34" x14ac:dyDescent="0.2">
      <c r="A655" s="347">
        <f t="shared" ca="1" si="296"/>
        <v>1E-4</v>
      </c>
      <c r="B655" s="304">
        <f t="shared" ca="1" si="297"/>
        <v>32.02730000000107</v>
      </c>
      <c r="D655" s="306">
        <f t="shared" ca="1" si="298"/>
        <v>-0.67842280202440353</v>
      </c>
      <c r="E655" s="307">
        <f t="shared" ca="1" si="299"/>
        <v>-0.99957797785425662</v>
      </c>
      <c r="F655" s="304">
        <f t="shared" ca="1" si="300"/>
        <v>1.2080619322360289</v>
      </c>
      <c r="G655" s="306">
        <f t="shared" ca="1" si="301"/>
        <v>7.7519835346933172</v>
      </c>
      <c r="H655" s="307">
        <f t="shared" ca="1" si="302"/>
        <v>-100.67307846720236</v>
      </c>
      <c r="I655" s="304">
        <f t="shared" ca="1" si="303"/>
        <v>100.97109475877559</v>
      </c>
      <c r="J655" s="306">
        <f t="shared" ca="1" si="304"/>
        <v>698.24654548588239</v>
      </c>
      <c r="K655" s="307">
        <f t="shared" ca="1" si="305"/>
        <v>-2.9284809668720633</v>
      </c>
      <c r="L655" s="304">
        <f t="shared" ca="1" si="290"/>
        <v>698.25268655676632</v>
      </c>
      <c r="M655" s="306">
        <f t="shared" ca="1" si="306"/>
        <v>-1.4939464200847159</v>
      </c>
      <c r="N655" s="304">
        <f t="shared" ca="1" si="307"/>
        <v>-85.596824689532539</v>
      </c>
      <c r="P655" s="310">
        <f t="shared" ca="1" si="308"/>
        <v>23</v>
      </c>
      <c r="Q655" s="304">
        <f t="shared" ca="1" si="309"/>
        <v>0</v>
      </c>
      <c r="R655" s="306">
        <f t="shared" ca="1" si="310"/>
        <v>0</v>
      </c>
      <c r="S655" s="307">
        <f t="shared" ca="1" si="311"/>
        <v>2.8949999999999996</v>
      </c>
      <c r="T655" s="304">
        <f t="shared" ca="1" si="291"/>
        <v>28.399949999999997</v>
      </c>
      <c r="U655" s="311">
        <f t="shared" ca="1" si="292"/>
        <v>0</v>
      </c>
      <c r="V655" s="306">
        <f t="shared" ca="1" si="293"/>
        <v>1.2253587914541391</v>
      </c>
      <c r="W655" s="304">
        <f t="shared" ca="1" si="294"/>
        <v>25.581751182297168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0.94454173553504717</v>
      </c>
      <c r="AH655" s="304">
        <f t="shared" ca="1" si="318"/>
        <v>-8.8365034774291438</v>
      </c>
    </row>
    <row r="656" spans="1:34" x14ac:dyDescent="0.2">
      <c r="A656" s="347">
        <f t="shared" ca="1" si="296"/>
        <v>1E-4</v>
      </c>
      <c r="B656" s="304">
        <f t="shared" ca="1" si="297"/>
        <v>32.027400000001073</v>
      </c>
      <c r="D656" s="306">
        <f t="shared" ca="1" si="298"/>
        <v>-0.67841818240428886</v>
      </c>
      <c r="E656" s="307">
        <f t="shared" ca="1" si="299"/>
        <v>-0.99955211848683234</v>
      </c>
      <c r="F656" s="304">
        <f t="shared" ca="1" si="300"/>
        <v>1.2080379413694975</v>
      </c>
      <c r="G656" s="306">
        <f t="shared" ca="1" si="301"/>
        <v>7.7519156928750768</v>
      </c>
      <c r="H656" s="307">
        <f t="shared" ca="1" si="302"/>
        <v>-100.67317842241421</v>
      </c>
      <c r="I656" s="304">
        <f t="shared" ca="1" si="303"/>
        <v>100.97118921049058</v>
      </c>
      <c r="J656" s="306">
        <f t="shared" ca="1" si="304"/>
        <v>698.24654548588239</v>
      </c>
      <c r="K656" s="307">
        <f t="shared" ca="1" si="305"/>
        <v>-2.9385482797165441</v>
      </c>
      <c r="L656" s="304">
        <f t="shared" ca="1" si="290"/>
        <v>698.25272885178231</v>
      </c>
      <c r="M656" s="306">
        <f t="shared" ca="1" si="306"/>
        <v>-1.4939471659962327</v>
      </c>
      <c r="N656" s="304">
        <f t="shared" ca="1" si="307"/>
        <v>-85.596867427114347</v>
      </c>
      <c r="P656" s="310">
        <f t="shared" ca="1" si="308"/>
        <v>23</v>
      </c>
      <c r="Q656" s="304">
        <f t="shared" ca="1" si="309"/>
        <v>0</v>
      </c>
      <c r="R656" s="306">
        <f t="shared" ca="1" si="310"/>
        <v>0</v>
      </c>
      <c r="S656" s="307">
        <f t="shared" ca="1" si="311"/>
        <v>2.8949999999999996</v>
      </c>
      <c r="T656" s="304">
        <f t="shared" ca="1" si="291"/>
        <v>28.399949999999997</v>
      </c>
      <c r="U656" s="311">
        <f t="shared" ca="1" si="292"/>
        <v>0</v>
      </c>
      <c r="V656" s="306">
        <f t="shared" ca="1" si="293"/>
        <v>1.2253600250618164</v>
      </c>
      <c r="W656" s="304">
        <f t="shared" ca="1" si="294"/>
        <v>25.581824796369574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0.94451686895827969</v>
      </c>
      <c r="AH656" s="304">
        <f t="shared" ca="1" si="318"/>
        <v>-8.8365289058021315</v>
      </c>
    </row>
    <row r="657" spans="1:34" x14ac:dyDescent="0.2">
      <c r="A657" s="347">
        <f t="shared" ca="1" si="296"/>
        <v>1E-4</v>
      </c>
      <c r="B657" s="304">
        <f t="shared" ca="1" si="297"/>
        <v>32.027500000001076</v>
      </c>
      <c r="D657" s="306">
        <f t="shared" ca="1" si="298"/>
        <v>-0.67841356278747655</v>
      </c>
      <c r="E657" s="307">
        <f t="shared" ca="1" si="299"/>
        <v>-0.99952625949438811</v>
      </c>
      <c r="F657" s="304">
        <f t="shared" ca="1" si="300"/>
        <v>1.2080139509098562</v>
      </c>
      <c r="G657" s="306">
        <f t="shared" ca="1" si="301"/>
        <v>7.7518478515187983</v>
      </c>
      <c r="H657" s="307">
        <f t="shared" ca="1" si="302"/>
        <v>-100.67327837504016</v>
      </c>
      <c r="I657" s="304">
        <f t="shared" ca="1" si="303"/>
        <v>100.97128365971894</v>
      </c>
      <c r="J657" s="306">
        <f t="shared" ca="1" si="304"/>
        <v>698.24654548588239</v>
      </c>
      <c r="K657" s="307">
        <f t="shared" ca="1" si="305"/>
        <v>-2.948615602556417</v>
      </c>
      <c r="L657" s="304">
        <f t="shared" ca="1" si="290"/>
        <v>698.25277129198707</v>
      </c>
      <c r="M657" s="306">
        <f t="shared" ca="1" si="306"/>
        <v>-1.4939479118998262</v>
      </c>
      <c r="N657" s="304">
        <f t="shared" ca="1" si="307"/>
        <v>-85.596910164242175</v>
      </c>
      <c r="P657" s="310">
        <f t="shared" ca="1" si="308"/>
        <v>23</v>
      </c>
      <c r="Q657" s="304">
        <f t="shared" ca="1" si="309"/>
        <v>0</v>
      </c>
      <c r="R657" s="306">
        <f t="shared" ca="1" si="310"/>
        <v>0</v>
      </c>
      <c r="S657" s="307">
        <f t="shared" ca="1" si="311"/>
        <v>2.8949999999999996</v>
      </c>
      <c r="T657" s="304">
        <f t="shared" ca="1" si="291"/>
        <v>28.399949999999997</v>
      </c>
      <c r="U657" s="311">
        <f t="shared" ca="1" si="292"/>
        <v>0</v>
      </c>
      <c r="V657" s="306">
        <f t="shared" ca="1" si="293"/>
        <v>1.2253612586719609</v>
      </c>
      <c r="W657" s="304">
        <f t="shared" ca="1" si="294"/>
        <v>25.581898409374606</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0.94449200273880507</v>
      </c>
      <c r="AH657" s="304">
        <f t="shared" ca="1" si="318"/>
        <v>-8.8365543338064168</v>
      </c>
    </row>
    <row r="658" spans="1:34" x14ac:dyDescent="0.2">
      <c r="A658" s="347">
        <f t="shared" ca="1" si="296"/>
        <v>1E-4</v>
      </c>
      <c r="B658" s="304">
        <f t="shared" ca="1" si="297"/>
        <v>32.02760000000108</v>
      </c>
      <c r="D658" s="306">
        <f t="shared" ca="1" si="298"/>
        <v>-0.67840894317396616</v>
      </c>
      <c r="E658" s="307">
        <f t="shared" ca="1" si="299"/>
        <v>-0.99950040087691505</v>
      </c>
      <c r="F658" s="304">
        <f t="shared" ca="1" si="300"/>
        <v>1.2079899608570974</v>
      </c>
      <c r="G658" s="306">
        <f t="shared" ca="1" si="301"/>
        <v>7.751780010624481</v>
      </c>
      <c r="H658" s="307">
        <f t="shared" ca="1" si="302"/>
        <v>-100.67337832508024</v>
      </c>
      <c r="I658" s="304">
        <f t="shared" ca="1" si="303"/>
        <v>100.9713781064607</v>
      </c>
      <c r="J658" s="306">
        <f t="shared" ca="1" si="304"/>
        <v>698.24654548588239</v>
      </c>
      <c r="K658" s="307">
        <f t="shared" ca="1" si="305"/>
        <v>-2.958682935391423</v>
      </c>
      <c r="L658" s="304">
        <f t="shared" ca="1" si="290"/>
        <v>698.25281387738107</v>
      </c>
      <c r="M658" s="306">
        <f t="shared" ca="1" si="306"/>
        <v>-1.4939486577954963</v>
      </c>
      <c r="N658" s="304">
        <f t="shared" ca="1" si="307"/>
        <v>-85.596952900916037</v>
      </c>
      <c r="P658" s="310">
        <f t="shared" ca="1" si="308"/>
        <v>23</v>
      </c>
      <c r="Q658" s="304">
        <f t="shared" ca="1" si="309"/>
        <v>0</v>
      </c>
      <c r="R658" s="306">
        <f t="shared" ca="1" si="310"/>
        <v>0</v>
      </c>
      <c r="S658" s="307">
        <f t="shared" ca="1" si="311"/>
        <v>2.8949999999999996</v>
      </c>
      <c r="T658" s="304">
        <f t="shared" ca="1" si="291"/>
        <v>28.399949999999997</v>
      </c>
      <c r="U658" s="311">
        <f t="shared" ca="1" si="292"/>
        <v>0</v>
      </c>
      <c r="V658" s="306">
        <f t="shared" ca="1" si="293"/>
        <v>1.2253624922845721</v>
      </c>
      <c r="W658" s="304">
        <f t="shared" ca="1" si="294"/>
        <v>25.581972021312268</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0.94446713687661799</v>
      </c>
      <c r="AH658" s="304">
        <f t="shared" ca="1" si="318"/>
        <v>-8.8365797614420067</v>
      </c>
    </row>
    <row r="659" spans="1:34" x14ac:dyDescent="0.2">
      <c r="A659" s="347">
        <f t="shared" ca="1" si="296"/>
        <v>1E-4</v>
      </c>
      <c r="B659" s="304">
        <f t="shared" ca="1" si="297"/>
        <v>32.027700000001083</v>
      </c>
      <c r="D659" s="306">
        <f t="shared" ca="1" si="298"/>
        <v>-0.67840432356376135</v>
      </c>
      <c r="E659" s="307">
        <f t="shared" ca="1" si="299"/>
        <v>-0.99947454263441493</v>
      </c>
      <c r="F659" s="304">
        <f t="shared" ca="1" si="300"/>
        <v>1.2079659712112247</v>
      </c>
      <c r="G659" s="306">
        <f t="shared" ca="1" si="301"/>
        <v>7.7517121701921248</v>
      </c>
      <c r="H659" s="307">
        <f t="shared" ca="1" si="302"/>
        <v>-100.6734782725345</v>
      </c>
      <c r="I659" s="304">
        <f t="shared" ca="1" si="303"/>
        <v>100.97147255071593</v>
      </c>
      <c r="J659" s="306">
        <f t="shared" ca="1" si="304"/>
        <v>698.24654548588239</v>
      </c>
      <c r="K659" s="307">
        <f t="shared" ca="1" si="305"/>
        <v>-2.9687502782213038</v>
      </c>
      <c r="L659" s="304">
        <f t="shared" ca="1" si="290"/>
        <v>698.25285660796465</v>
      </c>
      <c r="M659" s="306">
        <f t="shared" ca="1" si="306"/>
        <v>-1.4939494036832435</v>
      </c>
      <c r="N659" s="304">
        <f t="shared" ca="1" si="307"/>
        <v>-85.596995637135933</v>
      </c>
      <c r="P659" s="310">
        <f t="shared" ca="1" si="308"/>
        <v>23</v>
      </c>
      <c r="Q659" s="304">
        <f t="shared" ca="1" si="309"/>
        <v>0</v>
      </c>
      <c r="R659" s="306">
        <f t="shared" ca="1" si="310"/>
        <v>0</v>
      </c>
      <c r="S659" s="307">
        <f t="shared" ca="1" si="311"/>
        <v>2.8949999999999996</v>
      </c>
      <c r="T659" s="304">
        <f t="shared" ca="1" si="291"/>
        <v>28.399949999999997</v>
      </c>
      <c r="U659" s="311">
        <f t="shared" ca="1" si="292"/>
        <v>0</v>
      </c>
      <c r="V659" s="306">
        <f t="shared" ca="1" si="293"/>
        <v>1.2253637258996506</v>
      </c>
      <c r="W659" s="304">
        <f t="shared" ca="1" si="294"/>
        <v>25.582045632182588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0.94444227137171666</v>
      </c>
      <c r="AH659" s="304">
        <f t="shared" ca="1" si="318"/>
        <v>-8.8366051887089014</v>
      </c>
    </row>
    <row r="660" spans="1:34" x14ac:dyDescent="0.2">
      <c r="A660" s="347">
        <f t="shared" ca="1" si="296"/>
        <v>1E-4</v>
      </c>
      <c r="B660" s="304">
        <f t="shared" ca="1" si="297"/>
        <v>32.027800000001086</v>
      </c>
      <c r="D660" s="306">
        <f t="shared" ca="1" si="298"/>
        <v>-0.67839970395686067</v>
      </c>
      <c r="E660" s="307">
        <f t="shared" ca="1" si="299"/>
        <v>-0.99944868476687354</v>
      </c>
      <c r="F660" s="304">
        <f t="shared" ca="1" si="300"/>
        <v>1.2079419819722259</v>
      </c>
      <c r="G660" s="306">
        <f t="shared" ca="1" si="301"/>
        <v>7.7516443302217288</v>
      </c>
      <c r="H660" s="307">
        <f t="shared" ca="1" si="302"/>
        <v>-100.67357821740298</v>
      </c>
      <c r="I660" s="304">
        <f t="shared" ca="1" si="303"/>
        <v>100.97156699248464</v>
      </c>
      <c r="J660" s="306">
        <f t="shared" ca="1" si="304"/>
        <v>698.24654548588239</v>
      </c>
      <c r="K660" s="307">
        <f t="shared" ca="1" si="305"/>
        <v>-2.9788176310458008</v>
      </c>
      <c r="L660" s="304">
        <f t="shared" ca="1" si="290"/>
        <v>698.25289948373825</v>
      </c>
      <c r="M660" s="306">
        <f t="shared" ca="1" si="306"/>
        <v>-1.4939501495630676</v>
      </c>
      <c r="N660" s="304">
        <f t="shared" ca="1" si="307"/>
        <v>-85.597038372901878</v>
      </c>
      <c r="P660" s="310">
        <f t="shared" ca="1" si="308"/>
        <v>23</v>
      </c>
      <c r="Q660" s="304">
        <f t="shared" ca="1" si="309"/>
        <v>0</v>
      </c>
      <c r="R660" s="306">
        <f t="shared" ca="1" si="310"/>
        <v>0</v>
      </c>
      <c r="S660" s="307">
        <f t="shared" ca="1" si="311"/>
        <v>2.8949999999999996</v>
      </c>
      <c r="T660" s="304">
        <f t="shared" ca="1" si="291"/>
        <v>28.399949999999997</v>
      </c>
      <c r="U660" s="311">
        <f t="shared" ca="1" si="292"/>
        <v>0</v>
      </c>
      <c r="V660" s="306">
        <f t="shared" ca="1" si="293"/>
        <v>1.2253649595171956</v>
      </c>
      <c r="W660" s="304">
        <f t="shared" ca="1" si="294"/>
        <v>25.582119241985556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0.94441740622408687</v>
      </c>
      <c r="AH660" s="304">
        <f t="shared" ca="1" si="318"/>
        <v>-8.8366306156071133</v>
      </c>
    </row>
    <row r="661" spans="1:34" x14ac:dyDescent="0.2">
      <c r="A661" s="347">
        <f t="shared" ca="1" si="296"/>
        <v>1E-4</v>
      </c>
      <c r="B661" s="304">
        <f t="shared" ca="1" si="297"/>
        <v>32.02790000000109</v>
      </c>
      <c r="D661" s="306">
        <f t="shared" ca="1" si="298"/>
        <v>-0.67839508435326479</v>
      </c>
      <c r="E661" s="307">
        <f t="shared" ca="1" si="299"/>
        <v>-0.99942282727429799</v>
      </c>
      <c r="F661" s="304">
        <f t="shared" ca="1" si="300"/>
        <v>1.2079179931401074</v>
      </c>
      <c r="G661" s="306">
        <f t="shared" ca="1" si="301"/>
        <v>7.7515764907132931</v>
      </c>
      <c r="H661" s="307">
        <f t="shared" ca="1" si="302"/>
        <v>-100.67367815968571</v>
      </c>
      <c r="I661" s="304">
        <f t="shared" ca="1" si="303"/>
        <v>100.97166143176688</v>
      </c>
      <c r="J661" s="306">
        <f t="shared" ca="1" si="304"/>
        <v>698.24654548588239</v>
      </c>
      <c r="K661" s="307">
        <f t="shared" ca="1" si="305"/>
        <v>-2.9888849938646551</v>
      </c>
      <c r="L661" s="304">
        <f t="shared" ca="1" si="290"/>
        <v>698.25294250470222</v>
      </c>
      <c r="M661" s="306">
        <f t="shared" ca="1" si="306"/>
        <v>-1.4939508954349687</v>
      </c>
      <c r="N661" s="304">
        <f t="shared" ca="1" si="307"/>
        <v>-85.597081108213871</v>
      </c>
      <c r="P661" s="310">
        <f t="shared" ca="1" si="308"/>
        <v>23</v>
      </c>
      <c r="Q661" s="304">
        <f t="shared" ca="1" si="309"/>
        <v>0</v>
      </c>
      <c r="R661" s="306">
        <f t="shared" ca="1" si="310"/>
        <v>0</v>
      </c>
      <c r="S661" s="307">
        <f t="shared" ca="1" si="311"/>
        <v>2.8949999999999996</v>
      </c>
      <c r="T661" s="304">
        <f t="shared" ca="1" si="291"/>
        <v>28.399949999999997</v>
      </c>
      <c r="U661" s="311">
        <f t="shared" ca="1" si="292"/>
        <v>0</v>
      </c>
      <c r="V661" s="306">
        <f t="shared" ca="1" si="293"/>
        <v>1.2253661931372073</v>
      </c>
      <c r="W661" s="304">
        <f t="shared" ca="1" si="294"/>
        <v>25.582192850721196</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0.94439254143374107</v>
      </c>
      <c r="AH661" s="304">
        <f t="shared" ca="1" si="318"/>
        <v>-8.8366560421366351</v>
      </c>
    </row>
    <row r="662" spans="1:34" x14ac:dyDescent="0.2">
      <c r="A662" s="347">
        <f t="shared" ca="1" si="296"/>
        <v>1E-4</v>
      </c>
      <c r="B662" s="304">
        <f t="shared" ca="1" si="297"/>
        <v>32.028000000001093</v>
      </c>
      <c r="D662" s="306">
        <f t="shared" ca="1" si="298"/>
        <v>-0.67839046475297615</v>
      </c>
      <c r="E662" s="307">
        <f t="shared" ca="1" si="299"/>
        <v>-0.99939697015667939</v>
      </c>
      <c r="F662" s="304">
        <f t="shared" ca="1" si="300"/>
        <v>1.2078940047148632</v>
      </c>
      <c r="G662" s="306">
        <f t="shared" ca="1" si="301"/>
        <v>7.7515086516668177</v>
      </c>
      <c r="H662" s="307">
        <f t="shared" ca="1" si="302"/>
        <v>-100.67377809938272</v>
      </c>
      <c r="I662" s="304">
        <f t="shared" ca="1" si="303"/>
        <v>100.97175586856265</v>
      </c>
      <c r="J662" s="306">
        <f t="shared" ca="1" si="304"/>
        <v>698.24654548588239</v>
      </c>
      <c r="K662" s="307">
        <f t="shared" ca="1" si="305"/>
        <v>-2.9989523666776083</v>
      </c>
      <c r="L662" s="304">
        <f t="shared" ca="1" si="290"/>
        <v>698.25298567085702</v>
      </c>
      <c r="M662" s="306">
        <f t="shared" ca="1" si="306"/>
        <v>-1.4939516412989471</v>
      </c>
      <c r="N662" s="304">
        <f t="shared" ca="1" si="307"/>
        <v>-85.597123843071927</v>
      </c>
      <c r="P662" s="310">
        <f t="shared" ca="1" si="308"/>
        <v>23</v>
      </c>
      <c r="Q662" s="304">
        <f t="shared" ca="1" si="309"/>
        <v>0</v>
      </c>
      <c r="R662" s="306">
        <f t="shared" ca="1" si="310"/>
        <v>0</v>
      </c>
      <c r="S662" s="307">
        <f t="shared" ca="1" si="311"/>
        <v>2.8949999999999996</v>
      </c>
      <c r="T662" s="304">
        <f t="shared" ca="1" si="291"/>
        <v>28.399949999999997</v>
      </c>
      <c r="U662" s="311">
        <f t="shared" ca="1" si="292"/>
        <v>0</v>
      </c>
      <c r="V662" s="306">
        <f t="shared" ca="1" si="293"/>
        <v>1.2253674267596855</v>
      </c>
      <c r="W662" s="304">
        <f t="shared" ca="1" si="294"/>
        <v>25.582266458389498</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0.94436767700066504</v>
      </c>
      <c r="AH662" s="304">
        <f t="shared" ca="1" si="318"/>
        <v>-8.8366814682974777</v>
      </c>
    </row>
    <row r="663" spans="1:34" x14ac:dyDescent="0.2">
      <c r="A663" s="347">
        <f t="shared" ca="1" si="296"/>
        <v>1E-4</v>
      </c>
      <c r="B663" s="304">
        <f t="shared" ca="1" si="297"/>
        <v>32.028100000001096</v>
      </c>
      <c r="D663" s="306">
        <f t="shared" ca="1" si="298"/>
        <v>-0.67838584515599387</v>
      </c>
      <c r="E663" s="307">
        <f t="shared" ca="1" si="299"/>
        <v>-0.99937111341401952</v>
      </c>
      <c r="F663" s="304">
        <f t="shared" ca="1" si="300"/>
        <v>1.2078700166964942</v>
      </c>
      <c r="G663" s="306">
        <f t="shared" ca="1" si="301"/>
        <v>7.7514408130823025</v>
      </c>
      <c r="H663" s="307">
        <f t="shared" ca="1" si="302"/>
        <v>-100.67387803649406</v>
      </c>
      <c r="I663" s="304">
        <f t="shared" ca="1" si="303"/>
        <v>100.97185030287204</v>
      </c>
      <c r="J663" s="306">
        <f t="shared" ca="1" si="304"/>
        <v>698.24654548588239</v>
      </c>
      <c r="K663" s="307">
        <f t="shared" ca="1" si="305"/>
        <v>-3.009019749484402</v>
      </c>
      <c r="L663" s="304">
        <f t="shared" ca="1" si="290"/>
        <v>698.25302898220298</v>
      </c>
      <c r="M663" s="306">
        <f t="shared" ca="1" si="306"/>
        <v>-1.4939523871550027</v>
      </c>
      <c r="N663" s="304">
        <f t="shared" ca="1" si="307"/>
        <v>-85.597166577476031</v>
      </c>
      <c r="P663" s="310">
        <f t="shared" ca="1" si="308"/>
        <v>23</v>
      </c>
      <c r="Q663" s="304">
        <f t="shared" ca="1" si="309"/>
        <v>0</v>
      </c>
      <c r="R663" s="306">
        <f t="shared" ca="1" si="310"/>
        <v>0</v>
      </c>
      <c r="S663" s="307">
        <f t="shared" ca="1" si="311"/>
        <v>2.8949999999999996</v>
      </c>
      <c r="T663" s="304">
        <f t="shared" ca="1" si="291"/>
        <v>28.399949999999997</v>
      </c>
      <c r="U663" s="311">
        <f t="shared" ca="1" si="292"/>
        <v>0</v>
      </c>
      <c r="V663" s="306">
        <f t="shared" ca="1" si="293"/>
        <v>1.2253686603846305</v>
      </c>
      <c r="W663" s="304">
        <f t="shared" ca="1" si="294"/>
        <v>25.582340064990497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0.94434281292486411</v>
      </c>
      <c r="AH663" s="304">
        <f t="shared" ca="1" si="318"/>
        <v>-8.8367068940896374</v>
      </c>
    </row>
    <row r="664" spans="1:34" x14ac:dyDescent="0.2">
      <c r="A664" s="347">
        <f t="shared" ca="1" si="296"/>
        <v>1E-4</v>
      </c>
      <c r="B664" s="304">
        <f t="shared" ca="1" si="297"/>
        <v>32.0282000000011</v>
      </c>
      <c r="D664" s="306">
        <f t="shared" ca="1" si="298"/>
        <v>-0.67838122556232039</v>
      </c>
      <c r="E664" s="307">
        <f t="shared" ca="1" si="299"/>
        <v>-0.99934525704630772</v>
      </c>
      <c r="F664" s="304">
        <f t="shared" ca="1" si="300"/>
        <v>1.2078460290849933</v>
      </c>
      <c r="G664" s="306">
        <f t="shared" ca="1" si="301"/>
        <v>7.7513729749597466</v>
      </c>
      <c r="H664" s="307">
        <f t="shared" ca="1" si="302"/>
        <v>-100.67397797101977</v>
      </c>
      <c r="I664" s="304">
        <f t="shared" ca="1" si="303"/>
        <v>100.97194473469504</v>
      </c>
      <c r="J664" s="306">
        <f t="shared" ca="1" si="304"/>
        <v>698.24654548588239</v>
      </c>
      <c r="K664" s="307">
        <f t="shared" ca="1" si="305"/>
        <v>-3.0190871422847776</v>
      </c>
      <c r="L664" s="304">
        <f t="shared" ca="1" si="290"/>
        <v>698.25307243874056</v>
      </c>
      <c r="M664" s="306">
        <f t="shared" ca="1" si="306"/>
        <v>-1.4939531330031357</v>
      </c>
      <c r="N664" s="304">
        <f t="shared" ca="1" si="307"/>
        <v>-85.597209311426212</v>
      </c>
      <c r="P664" s="310">
        <f t="shared" ca="1" si="308"/>
        <v>23</v>
      </c>
      <c r="Q664" s="304">
        <f t="shared" ca="1" si="309"/>
        <v>0</v>
      </c>
      <c r="R664" s="306">
        <f t="shared" ca="1" si="310"/>
        <v>0</v>
      </c>
      <c r="S664" s="307">
        <f t="shared" ca="1" si="311"/>
        <v>2.8949999999999996</v>
      </c>
      <c r="T664" s="304">
        <f t="shared" ca="1" si="291"/>
        <v>28.399949999999997</v>
      </c>
      <c r="U664" s="311">
        <f t="shared" ca="1" si="292"/>
        <v>0</v>
      </c>
      <c r="V664" s="306">
        <f t="shared" ca="1" si="293"/>
        <v>1.2253698940120428</v>
      </c>
      <c r="W664" s="304">
        <f t="shared" ca="1" si="294"/>
        <v>25.5824136705242</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0.94431794920632584</v>
      </c>
      <c r="AH664" s="304">
        <f t="shared" ca="1" si="318"/>
        <v>-8.8367323195131267</v>
      </c>
    </row>
    <row r="665" spans="1:34" x14ac:dyDescent="0.2">
      <c r="A665" s="347">
        <f t="shared" ca="1" si="296"/>
        <v>1E-4</v>
      </c>
      <c r="B665" s="304">
        <f t="shared" ca="1" si="297"/>
        <v>32.028300000001103</v>
      </c>
      <c r="D665" s="306">
        <f t="shared" ca="1" si="298"/>
        <v>-0.67837660597195526</v>
      </c>
      <c r="E665" s="307">
        <f t="shared" ca="1" si="299"/>
        <v>-0.99931940105354222</v>
      </c>
      <c r="F665" s="304">
        <f t="shared" ca="1" si="300"/>
        <v>1.2078220418803591</v>
      </c>
      <c r="G665" s="306">
        <f t="shared" ca="1" si="301"/>
        <v>7.7513051372991493</v>
      </c>
      <c r="H665" s="307">
        <f t="shared" ca="1" si="302"/>
        <v>-100.67407790295987</v>
      </c>
      <c r="I665" s="304">
        <f t="shared" ca="1" si="303"/>
        <v>100.9720391640317</v>
      </c>
      <c r="J665" s="306">
        <f t="shared" ca="1" si="304"/>
        <v>698.24654548588239</v>
      </c>
      <c r="K665" s="307">
        <f t="shared" ca="1" si="305"/>
        <v>-3.0291545450784767</v>
      </c>
      <c r="L665" s="304">
        <f t="shared" ca="1" si="290"/>
        <v>698.25311604047022</v>
      </c>
      <c r="M665" s="306">
        <f t="shared" ca="1" si="306"/>
        <v>-1.4939538788433464</v>
      </c>
      <c r="N665" s="304">
        <f t="shared" ca="1" si="307"/>
        <v>-85.597252044922485</v>
      </c>
      <c r="P665" s="310">
        <f t="shared" ca="1" si="308"/>
        <v>23</v>
      </c>
      <c r="Q665" s="304">
        <f t="shared" ca="1" si="309"/>
        <v>0</v>
      </c>
      <c r="R665" s="306">
        <f t="shared" ca="1" si="310"/>
        <v>0</v>
      </c>
      <c r="S665" s="307">
        <f t="shared" ca="1" si="311"/>
        <v>2.8949999999999996</v>
      </c>
      <c r="T665" s="304">
        <f t="shared" ca="1" si="291"/>
        <v>28.399949999999997</v>
      </c>
      <c r="U665" s="311">
        <f t="shared" ca="1" si="292"/>
        <v>0</v>
      </c>
      <c r="V665" s="306">
        <f t="shared" ca="1" si="293"/>
        <v>1.2253711276419215</v>
      </c>
      <c r="W665" s="304">
        <f t="shared" ca="1" si="294"/>
        <v>25.582487274990594</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0.94429308584504845</v>
      </c>
      <c r="AH665" s="304">
        <f t="shared" ca="1" si="318"/>
        <v>-8.8367577445679455</v>
      </c>
    </row>
    <row r="666" spans="1:34" x14ac:dyDescent="0.2">
      <c r="A666" s="347">
        <f t="shared" ca="1" si="296"/>
        <v>1E-4</v>
      </c>
      <c r="B666" s="304">
        <f t="shared" ca="1" si="297"/>
        <v>32.028400000001106</v>
      </c>
      <c r="D666" s="306">
        <f t="shared" ca="1" si="298"/>
        <v>-0.6783719863848976</v>
      </c>
      <c r="E666" s="307">
        <f t="shared" ca="1" si="299"/>
        <v>-0.99929354543572302</v>
      </c>
      <c r="F666" s="304">
        <f t="shared" ca="1" si="300"/>
        <v>1.2077980550825909</v>
      </c>
      <c r="G666" s="306">
        <f t="shared" ca="1" si="301"/>
        <v>7.7512373001005104</v>
      </c>
      <c r="H666" s="307">
        <f t="shared" ca="1" si="302"/>
        <v>-100.67417783231441</v>
      </c>
      <c r="I666" s="304">
        <f t="shared" ca="1" si="303"/>
        <v>100.97213359088207</v>
      </c>
      <c r="J666" s="306">
        <f t="shared" ca="1" si="304"/>
        <v>698.24654548588239</v>
      </c>
      <c r="K666" s="307">
        <f t="shared" ca="1" si="305"/>
        <v>-3.0392219578652404</v>
      </c>
      <c r="L666" s="304">
        <f t="shared" ca="1" si="290"/>
        <v>698.25315978739229</v>
      </c>
      <c r="M666" s="306">
        <f t="shared" ca="1" si="306"/>
        <v>-1.4939546246756346</v>
      </c>
      <c r="N666" s="304">
        <f t="shared" ca="1" si="307"/>
        <v>-85.597294777964819</v>
      </c>
      <c r="P666" s="310">
        <f t="shared" ca="1" si="308"/>
        <v>23</v>
      </c>
      <c r="Q666" s="304">
        <f t="shared" ca="1" si="309"/>
        <v>0</v>
      </c>
      <c r="R666" s="306">
        <f t="shared" ca="1" si="310"/>
        <v>0</v>
      </c>
      <c r="S666" s="307">
        <f t="shared" ca="1" si="311"/>
        <v>2.8949999999999996</v>
      </c>
      <c r="T666" s="304">
        <f t="shared" ca="1" si="291"/>
        <v>28.399949999999997</v>
      </c>
      <c r="U666" s="311">
        <f t="shared" ca="1" si="292"/>
        <v>0</v>
      </c>
      <c r="V666" s="306">
        <f t="shared" ca="1" si="293"/>
        <v>1.2253723612742666</v>
      </c>
      <c r="W666" s="304">
        <f t="shared" ca="1" si="294"/>
        <v>25.582560878389717</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0.94426822284103906</v>
      </c>
      <c r="AH666" s="304">
        <f t="shared" ca="1" si="318"/>
        <v>-8.8367831692540921</v>
      </c>
    </row>
    <row r="667" spans="1:34" x14ac:dyDescent="0.2">
      <c r="A667" s="347">
        <f t="shared" ca="1" si="296"/>
        <v>1E-4</v>
      </c>
      <c r="B667" s="304">
        <f t="shared" ca="1" si="297"/>
        <v>32.02850000000111</v>
      </c>
      <c r="D667" s="306">
        <f t="shared" ca="1" si="298"/>
        <v>-0.67836736680115195</v>
      </c>
      <c r="E667" s="307">
        <f t="shared" ca="1" si="299"/>
        <v>-0.99926769019284123</v>
      </c>
      <c r="F667" s="304">
        <f t="shared" ca="1" si="300"/>
        <v>1.207774068691684</v>
      </c>
      <c r="G667" s="306">
        <f t="shared" ca="1" si="301"/>
        <v>7.7511694633638299</v>
      </c>
      <c r="H667" s="307">
        <f t="shared" ca="1" si="302"/>
        <v>-100.67427775908344</v>
      </c>
      <c r="I667" s="304">
        <f t="shared" ca="1" si="303"/>
        <v>100.97222801524617</v>
      </c>
      <c r="J667" s="306">
        <f t="shared" ca="1" si="304"/>
        <v>698.24654548588239</v>
      </c>
      <c r="K667" s="307">
        <f t="shared" ca="1" si="305"/>
        <v>-3.0492893806448103</v>
      </c>
      <c r="L667" s="304">
        <f t="shared" ca="1" si="290"/>
        <v>698.25320367950724</v>
      </c>
      <c r="M667" s="306">
        <f t="shared" ca="1" si="306"/>
        <v>-1.4939553705000006</v>
      </c>
      <c r="N667" s="304">
        <f t="shared" ca="1" si="307"/>
        <v>-85.597337510553245</v>
      </c>
      <c r="P667" s="310">
        <f t="shared" ca="1" si="308"/>
        <v>23</v>
      </c>
      <c r="Q667" s="304">
        <f t="shared" ca="1" si="309"/>
        <v>0</v>
      </c>
      <c r="R667" s="306">
        <f t="shared" ca="1" si="310"/>
        <v>0</v>
      </c>
      <c r="S667" s="307">
        <f t="shared" ca="1" si="311"/>
        <v>2.8949999999999996</v>
      </c>
      <c r="T667" s="304">
        <f t="shared" ca="1" si="291"/>
        <v>28.399949999999997</v>
      </c>
      <c r="U667" s="311">
        <f t="shared" ca="1" si="292"/>
        <v>0</v>
      </c>
      <c r="V667" s="306">
        <f t="shared" ca="1" si="293"/>
        <v>1.2253735949090785</v>
      </c>
      <c r="W667" s="304">
        <f t="shared" ca="1" si="294"/>
        <v>25.582634480721577</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0.9442433601942799</v>
      </c>
      <c r="AH667" s="304">
        <f t="shared" ca="1" si="318"/>
        <v>-8.836808593571579</v>
      </c>
    </row>
    <row r="668" spans="1:34" x14ac:dyDescent="0.2">
      <c r="A668" s="347">
        <f t="shared" ca="1" si="296"/>
        <v>1E-4</v>
      </c>
      <c r="B668" s="304">
        <f t="shared" ca="1" si="297"/>
        <v>32.028600000001113</v>
      </c>
      <c r="D668" s="306">
        <f t="shared" ca="1" si="298"/>
        <v>-0.67836274722071588</v>
      </c>
      <c r="E668" s="307">
        <f t="shared" ca="1" si="299"/>
        <v>-0.99924183532489508</v>
      </c>
      <c r="F668" s="304">
        <f t="shared" ca="1" si="300"/>
        <v>1.207750082707636</v>
      </c>
      <c r="G668" s="306">
        <f t="shared" ca="1" si="301"/>
        <v>7.751101627089108</v>
      </c>
      <c r="H668" s="307">
        <f t="shared" ca="1" si="302"/>
        <v>-100.67437768326697</v>
      </c>
      <c r="I668" s="304">
        <f t="shared" ca="1" si="303"/>
        <v>100.97232243712406</v>
      </c>
      <c r="J668" s="306">
        <f t="shared" ca="1" si="304"/>
        <v>698.24654548588239</v>
      </c>
      <c r="K668" s="307">
        <f t="shared" ca="1" si="305"/>
        <v>-3.0593568134169278</v>
      </c>
      <c r="L668" s="304">
        <f t="shared" ca="1" si="290"/>
        <v>698.25324771681528</v>
      </c>
      <c r="M668" s="306">
        <f t="shared" ca="1" si="306"/>
        <v>-1.4939561163164445</v>
      </c>
      <c r="N668" s="304">
        <f t="shared" ca="1" si="307"/>
        <v>-85.597380242687777</v>
      </c>
      <c r="P668" s="310">
        <f t="shared" ca="1" si="308"/>
        <v>23</v>
      </c>
      <c r="Q668" s="304">
        <f t="shared" ca="1" si="309"/>
        <v>0</v>
      </c>
      <c r="R668" s="306">
        <f t="shared" ca="1" si="310"/>
        <v>0</v>
      </c>
      <c r="S668" s="307">
        <f t="shared" ca="1" si="311"/>
        <v>2.8949999999999996</v>
      </c>
      <c r="T668" s="304">
        <f t="shared" ca="1" si="291"/>
        <v>28.399949999999997</v>
      </c>
      <c r="U668" s="311">
        <f t="shared" ca="1" si="292"/>
        <v>0</v>
      </c>
      <c r="V668" s="306">
        <f t="shared" ca="1" si="293"/>
        <v>1.225374828546357</v>
      </c>
      <c r="W668" s="304">
        <f t="shared" ca="1" si="294"/>
        <v>25.582708081986183</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0.94421849790477275</v>
      </c>
      <c r="AH668" s="304">
        <f t="shared" ca="1" si="318"/>
        <v>-8.8368340175204079</v>
      </c>
    </row>
    <row r="669" spans="1:34" x14ac:dyDescent="0.2">
      <c r="A669" s="347">
        <f t="shared" ca="1" si="296"/>
        <v>1E-4</v>
      </c>
      <c r="B669" s="304">
        <f t="shared" ca="1" si="297"/>
        <v>32.028700000001116</v>
      </c>
      <c r="D669" s="306">
        <f t="shared" ca="1" si="298"/>
        <v>-0.67835812764359116</v>
      </c>
      <c r="E669" s="307">
        <f t="shared" ca="1" si="299"/>
        <v>-0.99921598083187746</v>
      </c>
      <c r="F669" s="304">
        <f t="shared" ca="1" si="300"/>
        <v>1.207726097130442</v>
      </c>
      <c r="G669" s="306">
        <f t="shared" ca="1" si="301"/>
        <v>7.7510337912763436</v>
      </c>
      <c r="H669" s="307">
        <f t="shared" ca="1" si="302"/>
        <v>-100.67447760486505</v>
      </c>
      <c r="I669" s="304">
        <f t="shared" ca="1" si="303"/>
        <v>100.97241685651572</v>
      </c>
      <c r="J669" s="306">
        <f t="shared" ca="1" si="304"/>
        <v>698.24654548588239</v>
      </c>
      <c r="K669" s="307">
        <f t="shared" ca="1" si="305"/>
        <v>-3.0694242561813345</v>
      </c>
      <c r="L669" s="304">
        <f t="shared" ca="1" si="290"/>
        <v>698.25329189931711</v>
      </c>
      <c r="M669" s="306">
        <f t="shared" ca="1" si="306"/>
        <v>-1.4939568621249664</v>
      </c>
      <c r="N669" s="304">
        <f t="shared" ca="1" si="307"/>
        <v>-85.597422974368399</v>
      </c>
      <c r="P669" s="310">
        <f t="shared" ca="1" si="308"/>
        <v>23</v>
      </c>
      <c r="Q669" s="304">
        <f t="shared" ca="1" si="309"/>
        <v>0</v>
      </c>
      <c r="R669" s="306">
        <f t="shared" ca="1" si="310"/>
        <v>0</v>
      </c>
      <c r="S669" s="307">
        <f t="shared" ca="1" si="311"/>
        <v>2.8949999999999996</v>
      </c>
      <c r="T669" s="304">
        <f t="shared" ca="1" si="291"/>
        <v>28.399949999999997</v>
      </c>
      <c r="U669" s="311">
        <f t="shared" ca="1" si="292"/>
        <v>0</v>
      </c>
      <c r="V669" s="306">
        <f t="shared" ca="1" si="293"/>
        <v>1.2253760621861018</v>
      </c>
      <c r="W669" s="304">
        <f t="shared" ca="1" si="294"/>
        <v>25.582781682183509</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0.94419363597251404</v>
      </c>
      <c r="AH669" s="304">
        <f t="shared" ca="1" si="318"/>
        <v>-8.8368594411005823</v>
      </c>
    </row>
    <row r="670" spans="1:34" x14ac:dyDescent="0.2">
      <c r="A670" s="347">
        <f t="shared" ca="1" si="296"/>
        <v>1E-4</v>
      </c>
      <c r="B670" s="304">
        <f t="shared" ca="1" si="297"/>
        <v>32.028800000001119</v>
      </c>
      <c r="D670" s="306">
        <f t="shared" ca="1" si="298"/>
        <v>-0.67835350806977845</v>
      </c>
      <c r="E670" s="307">
        <f t="shared" ca="1" si="299"/>
        <v>-0.99919012671379903</v>
      </c>
      <c r="F670" s="304">
        <f t="shared" ca="1" si="300"/>
        <v>1.2077021119601112</v>
      </c>
      <c r="G670" s="306">
        <f t="shared" ca="1" si="301"/>
        <v>7.7509659559255368</v>
      </c>
      <c r="H670" s="307">
        <f t="shared" ca="1" si="302"/>
        <v>-100.67457752387772</v>
      </c>
      <c r="I670" s="304">
        <f t="shared" ca="1" si="303"/>
        <v>100.97251127342125</v>
      </c>
      <c r="J670" s="306">
        <f t="shared" ca="1" si="304"/>
        <v>698.24654548588239</v>
      </c>
      <c r="K670" s="307">
        <f t="shared" ca="1" si="305"/>
        <v>-3.0794917089377716</v>
      </c>
      <c r="L670" s="304">
        <f t="shared" ca="1" si="290"/>
        <v>698.25333622701282</v>
      </c>
      <c r="M670" s="306">
        <f t="shared" ca="1" si="306"/>
        <v>-1.4939576079255663</v>
      </c>
      <c r="N670" s="304">
        <f t="shared" ca="1" si="307"/>
        <v>-85.597465705595141</v>
      </c>
      <c r="P670" s="310">
        <f t="shared" ca="1" si="308"/>
        <v>23</v>
      </c>
      <c r="Q670" s="304">
        <f t="shared" ca="1" si="309"/>
        <v>0</v>
      </c>
      <c r="R670" s="306">
        <f t="shared" ca="1" si="310"/>
        <v>0</v>
      </c>
      <c r="S670" s="307">
        <f t="shared" ca="1" si="311"/>
        <v>2.8949999999999996</v>
      </c>
      <c r="T670" s="304">
        <f t="shared" ca="1" si="291"/>
        <v>28.399949999999997</v>
      </c>
      <c r="U670" s="311">
        <f t="shared" ca="1" si="292"/>
        <v>0</v>
      </c>
      <c r="V670" s="306">
        <f t="shared" ca="1" si="293"/>
        <v>1.2253772958283136</v>
      </c>
      <c r="W670" s="304">
        <f t="shared" ca="1" si="294"/>
        <v>25.582855281313627</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0.94416877439751268</v>
      </c>
      <c r="AH670" s="304">
        <f t="shared" ca="1" si="318"/>
        <v>-8.8368848643120934</v>
      </c>
    </row>
    <row r="671" spans="1:34" x14ac:dyDescent="0.2">
      <c r="A671" s="347">
        <f t="shared" ca="1" si="296"/>
        <v>1E-4</v>
      </c>
      <c r="B671" s="304">
        <f t="shared" ca="1" si="297"/>
        <v>32.028900000001123</v>
      </c>
      <c r="D671" s="306">
        <f t="shared" ca="1" si="298"/>
        <v>-0.67834888849927943</v>
      </c>
      <c r="E671" s="307">
        <f t="shared" ca="1" si="299"/>
        <v>-0.99916427297063493</v>
      </c>
      <c r="F671" s="304">
        <f t="shared" ca="1" si="300"/>
        <v>1.2076781271966242</v>
      </c>
      <c r="G671" s="306">
        <f t="shared" ca="1" si="301"/>
        <v>7.7508981210366867</v>
      </c>
      <c r="H671" s="307">
        <f t="shared" ca="1" si="302"/>
        <v>-100.67467744030502</v>
      </c>
      <c r="I671" s="304">
        <f t="shared" ca="1" si="303"/>
        <v>100.97260568784066</v>
      </c>
      <c r="J671" s="306">
        <f t="shared" ca="1" si="304"/>
        <v>698.24654548588239</v>
      </c>
      <c r="K671" s="307">
        <f t="shared" ca="1" si="305"/>
        <v>-3.0895591716859809</v>
      </c>
      <c r="L671" s="304">
        <f t="shared" ca="1" si="290"/>
        <v>698.25338069990312</v>
      </c>
      <c r="M671" s="306">
        <f t="shared" ca="1" si="306"/>
        <v>-1.4939583537182444</v>
      </c>
      <c r="N671" s="304">
        <f t="shared" ca="1" si="307"/>
        <v>-85.597508436367974</v>
      </c>
      <c r="P671" s="310">
        <f t="shared" ca="1" si="308"/>
        <v>23</v>
      </c>
      <c r="Q671" s="304">
        <f t="shared" ca="1" si="309"/>
        <v>0</v>
      </c>
      <c r="R671" s="306">
        <f t="shared" ca="1" si="310"/>
        <v>0</v>
      </c>
      <c r="S671" s="307">
        <f t="shared" ca="1" si="311"/>
        <v>2.8949999999999996</v>
      </c>
      <c r="T671" s="304">
        <f t="shared" ca="1" si="291"/>
        <v>28.399949999999997</v>
      </c>
      <c r="U671" s="311">
        <f t="shared" ca="1" si="292"/>
        <v>0</v>
      </c>
      <c r="V671" s="306">
        <f t="shared" ca="1" si="293"/>
        <v>1.225378529472992</v>
      </c>
      <c r="W671" s="304">
        <f t="shared" ca="1" si="294"/>
        <v>25.582928879376521</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0.94414391317973845</v>
      </c>
      <c r="AH671" s="304">
        <f t="shared" ca="1" si="318"/>
        <v>-8.8369102871549678</v>
      </c>
    </row>
    <row r="672" spans="1:34" x14ac:dyDescent="0.2">
      <c r="A672" s="347">
        <f t="shared" ca="1" si="296"/>
        <v>1E-4</v>
      </c>
      <c r="B672" s="304">
        <f t="shared" ca="1" si="297"/>
        <v>32.029000000001126</v>
      </c>
      <c r="D672" s="306">
        <f t="shared" ca="1" si="298"/>
        <v>-0.67834426893209476</v>
      </c>
      <c r="E672" s="307">
        <f t="shared" ca="1" si="299"/>
        <v>-0.99913841960239047</v>
      </c>
      <c r="F672" s="304">
        <f t="shared" ca="1" si="300"/>
        <v>1.2076541428399856</v>
      </c>
      <c r="G672" s="306">
        <f t="shared" ca="1" si="301"/>
        <v>7.7508302866097933</v>
      </c>
      <c r="H672" s="307">
        <f t="shared" ca="1" si="302"/>
        <v>-100.67477735414698</v>
      </c>
      <c r="I672" s="304">
        <f t="shared" ca="1" si="303"/>
        <v>100.97270009977397</v>
      </c>
      <c r="J672" s="306">
        <f t="shared" ca="1" si="304"/>
        <v>698.24654548588239</v>
      </c>
      <c r="K672" s="307">
        <f t="shared" ca="1" si="305"/>
        <v>-3.0996266444257037</v>
      </c>
      <c r="L672" s="304">
        <f t="shared" ca="1" si="290"/>
        <v>698.2534253179881</v>
      </c>
      <c r="M672" s="306">
        <f t="shared" ca="1" si="306"/>
        <v>-1.4939590995030008</v>
      </c>
      <c r="N672" s="304">
        <f t="shared" ca="1" si="307"/>
        <v>-85.597551166686941</v>
      </c>
      <c r="P672" s="310">
        <f t="shared" ca="1" si="308"/>
        <v>23</v>
      </c>
      <c r="Q672" s="304">
        <f t="shared" ca="1" si="309"/>
        <v>0</v>
      </c>
      <c r="R672" s="306">
        <f t="shared" ca="1" si="310"/>
        <v>0</v>
      </c>
      <c r="S672" s="307">
        <f t="shared" ca="1" si="311"/>
        <v>2.8949999999999996</v>
      </c>
      <c r="T672" s="304">
        <f t="shared" ca="1" si="291"/>
        <v>28.399949999999997</v>
      </c>
      <c r="U672" s="311">
        <f t="shared" ca="1" si="292"/>
        <v>0</v>
      </c>
      <c r="V672" s="306">
        <f t="shared" ca="1" si="293"/>
        <v>1.2253797631201366</v>
      </c>
      <c r="W672" s="304">
        <f t="shared" ca="1" si="294"/>
        <v>25.58300247637218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0.94411905231920734</v>
      </c>
      <c r="AH672" s="304">
        <f t="shared" ca="1" si="318"/>
        <v>-8.8369357096291967</v>
      </c>
    </row>
    <row r="673" spans="1:34" x14ac:dyDescent="0.2">
      <c r="A673" s="347">
        <f t="shared" ca="1" si="296"/>
        <v>1E-4</v>
      </c>
      <c r="B673" s="304">
        <f t="shared" ca="1" si="297"/>
        <v>32.029100000001129</v>
      </c>
      <c r="D673" s="306">
        <f t="shared" ca="1" si="298"/>
        <v>-0.67833964936822377</v>
      </c>
      <c r="E673" s="307">
        <f t="shared" ca="1" si="299"/>
        <v>-0.999112566609071</v>
      </c>
      <c r="F673" s="304">
        <f t="shared" ca="1" si="300"/>
        <v>1.2076301588902001</v>
      </c>
      <c r="G673" s="306">
        <f t="shared" ca="1" si="301"/>
        <v>7.7507624526448566</v>
      </c>
      <c r="H673" s="307">
        <f t="shared" ca="1" si="302"/>
        <v>-100.67487726540364</v>
      </c>
      <c r="I673" s="304">
        <f t="shared" ca="1" si="303"/>
        <v>100.97279450922123</v>
      </c>
      <c r="J673" s="306">
        <f t="shared" ca="1" si="304"/>
        <v>698.24654548588239</v>
      </c>
      <c r="K673" s="307">
        <f t="shared" ca="1" si="305"/>
        <v>-3.1096941271566814</v>
      </c>
      <c r="L673" s="304">
        <f t="shared" ca="1" si="290"/>
        <v>698.25347008126846</v>
      </c>
      <c r="M673" s="306">
        <f t="shared" ca="1" si="306"/>
        <v>-1.4939598452798355</v>
      </c>
      <c r="N673" s="304">
        <f t="shared" ca="1" si="307"/>
        <v>-85.597593896552041</v>
      </c>
      <c r="P673" s="310">
        <f t="shared" ca="1" si="308"/>
        <v>23</v>
      </c>
      <c r="Q673" s="304">
        <f t="shared" ca="1" si="309"/>
        <v>0</v>
      </c>
      <c r="R673" s="306">
        <f t="shared" ca="1" si="310"/>
        <v>0</v>
      </c>
      <c r="S673" s="307">
        <f t="shared" ca="1" si="311"/>
        <v>2.8949999999999996</v>
      </c>
      <c r="T673" s="304">
        <f t="shared" ca="1" si="291"/>
        <v>28.399949999999997</v>
      </c>
      <c r="U673" s="311">
        <f t="shared" ca="1" si="292"/>
        <v>0</v>
      </c>
      <c r="V673" s="306">
        <f t="shared" ca="1" si="293"/>
        <v>1.2253809967697478</v>
      </c>
      <c r="W673" s="304">
        <f t="shared" ca="1" si="294"/>
        <v>25.583076072300642</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0.94409419181591581</v>
      </c>
      <c r="AH673" s="304">
        <f t="shared" ca="1" si="318"/>
        <v>-8.8369611317347783</v>
      </c>
    </row>
    <row r="674" spans="1:34" x14ac:dyDescent="0.2">
      <c r="A674" s="347">
        <f t="shared" ca="1" si="296"/>
        <v>1E-4</v>
      </c>
      <c r="B674" s="304">
        <f t="shared" ca="1" si="297"/>
        <v>32.029200000001133</v>
      </c>
      <c r="D674" s="306">
        <f t="shared" ca="1" si="298"/>
        <v>-0.67833502980766891</v>
      </c>
      <c r="E674" s="307">
        <f t="shared" ca="1" si="299"/>
        <v>-0.99908671399066051</v>
      </c>
      <c r="F674" s="304">
        <f t="shared" ca="1" si="300"/>
        <v>1.2076061753472558</v>
      </c>
      <c r="G674" s="306">
        <f t="shared" ca="1" si="301"/>
        <v>7.7506946191418757</v>
      </c>
      <c r="H674" s="307">
        <f t="shared" ca="1" si="302"/>
        <v>-100.67497717407504</v>
      </c>
      <c r="I674" s="304">
        <f t="shared" ca="1" si="303"/>
        <v>100.97288891618247</v>
      </c>
      <c r="J674" s="306">
        <f t="shared" ca="1" si="304"/>
        <v>698.24654548588239</v>
      </c>
      <c r="K674" s="307">
        <f t="shared" ca="1" si="305"/>
        <v>-3.1197616198786551</v>
      </c>
      <c r="L674" s="304">
        <f t="shared" ca="1" si="290"/>
        <v>698.25351498974442</v>
      </c>
      <c r="M674" s="306">
        <f t="shared" ca="1" si="306"/>
        <v>-1.493960591048749</v>
      </c>
      <c r="N674" s="304">
        <f t="shared" ca="1" si="307"/>
        <v>-85.597636625963275</v>
      </c>
      <c r="P674" s="310">
        <f t="shared" ca="1" si="308"/>
        <v>23</v>
      </c>
      <c r="Q674" s="304">
        <f t="shared" ca="1" si="309"/>
        <v>0</v>
      </c>
      <c r="R674" s="306">
        <f t="shared" ca="1" si="310"/>
        <v>0</v>
      </c>
      <c r="S674" s="307">
        <f t="shared" ca="1" si="311"/>
        <v>2.8949999999999996</v>
      </c>
      <c r="T674" s="304">
        <f t="shared" ca="1" si="291"/>
        <v>28.399949999999997</v>
      </c>
      <c r="U674" s="311">
        <f t="shared" ca="1" si="292"/>
        <v>0</v>
      </c>
      <c r="V674" s="306">
        <f t="shared" ca="1" si="293"/>
        <v>1.2253822304218251</v>
      </c>
      <c r="W674" s="304">
        <f t="shared" ca="1" si="294"/>
        <v>25.583149667161894</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0.94406933166985496</v>
      </c>
      <c r="AH674" s="304">
        <f t="shared" ca="1" si="318"/>
        <v>-8.8369865534717249</v>
      </c>
    </row>
    <row r="675" spans="1:34" x14ac:dyDescent="0.2">
      <c r="A675" s="347">
        <f t="shared" ca="1" si="296"/>
        <v>1E-4</v>
      </c>
      <c r="B675" s="304">
        <f t="shared" ca="1" si="297"/>
        <v>32.029300000001136</v>
      </c>
      <c r="D675" s="306">
        <f t="shared" ca="1" si="298"/>
        <v>-0.6783304102504274</v>
      </c>
      <c r="E675" s="307">
        <f t="shared" ca="1" si="299"/>
        <v>-0.99906086174716435</v>
      </c>
      <c r="F675" s="304">
        <f t="shared" ca="1" si="300"/>
        <v>1.2075821922111554</v>
      </c>
      <c r="G675" s="306">
        <f t="shared" ca="1" si="301"/>
        <v>7.7506267861008507</v>
      </c>
      <c r="H675" s="307">
        <f t="shared" ca="1" si="302"/>
        <v>-100.67507708016122</v>
      </c>
      <c r="I675" s="304">
        <f t="shared" ca="1" si="303"/>
        <v>100.97298332065775</v>
      </c>
      <c r="J675" s="306">
        <f t="shared" ca="1" si="304"/>
        <v>698.24654548588239</v>
      </c>
      <c r="K675" s="307">
        <f t="shared" ca="1" si="305"/>
        <v>-3.1298291225913668</v>
      </c>
      <c r="L675" s="304">
        <f t="shared" ca="1" si="290"/>
        <v>698.25356004341654</v>
      </c>
      <c r="M675" s="306">
        <f t="shared" ca="1" si="306"/>
        <v>-1.4939613368097409</v>
      </c>
      <c r="N675" s="304">
        <f t="shared" ca="1" si="307"/>
        <v>-85.597679354920629</v>
      </c>
      <c r="P675" s="310">
        <f t="shared" ca="1" si="308"/>
        <v>23</v>
      </c>
      <c r="Q675" s="304">
        <f t="shared" ca="1" si="309"/>
        <v>0</v>
      </c>
      <c r="R675" s="306">
        <f t="shared" ca="1" si="310"/>
        <v>0</v>
      </c>
      <c r="S675" s="307">
        <f t="shared" ca="1" si="311"/>
        <v>2.8949999999999996</v>
      </c>
      <c r="T675" s="304">
        <f t="shared" ca="1" si="291"/>
        <v>28.399949999999997</v>
      </c>
      <c r="U675" s="311">
        <f t="shared" ca="1" si="292"/>
        <v>0</v>
      </c>
      <c r="V675" s="306">
        <f t="shared" ca="1" si="293"/>
        <v>1.225383464076369</v>
      </c>
      <c r="W675" s="304">
        <f t="shared" ca="1" si="294"/>
        <v>25.583223260955975</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0.94404447188102836</v>
      </c>
      <c r="AH675" s="304">
        <f t="shared" ca="1" si="318"/>
        <v>-8.8370119748400331</v>
      </c>
    </row>
    <row r="676" spans="1:34" x14ac:dyDescent="0.2">
      <c r="A676" s="347">
        <f t="shared" ca="1" si="296"/>
        <v>1E-4</v>
      </c>
      <c r="B676" s="304">
        <f t="shared" ca="1" si="297"/>
        <v>32.029400000001139</v>
      </c>
      <c r="D676" s="306">
        <f t="shared" ca="1" si="298"/>
        <v>-0.67832579069650567</v>
      </c>
      <c r="E676" s="307">
        <f t="shared" ca="1" si="299"/>
        <v>-0.9990350098785683</v>
      </c>
      <c r="F676" s="304">
        <f t="shared" ca="1" si="300"/>
        <v>1.2075582094818911</v>
      </c>
      <c r="G676" s="306">
        <f t="shared" ca="1" si="301"/>
        <v>7.7505589535217814</v>
      </c>
      <c r="H676" s="307">
        <f t="shared" ca="1" si="302"/>
        <v>-100.6751769836622</v>
      </c>
      <c r="I676" s="304">
        <f t="shared" ca="1" si="303"/>
        <v>100.97307772264705</v>
      </c>
      <c r="J676" s="306">
        <f t="shared" ca="1" si="304"/>
        <v>698.24654548588239</v>
      </c>
      <c r="K676" s="307">
        <f t="shared" ca="1" si="305"/>
        <v>-3.1398966352945581</v>
      </c>
      <c r="L676" s="304">
        <f t="shared" ca="1" si="290"/>
        <v>698.25360524228495</v>
      </c>
      <c r="M676" s="306">
        <f t="shared" ca="1" si="306"/>
        <v>-1.4939620825628115</v>
      </c>
      <c r="N676" s="304">
        <f t="shared" ca="1" si="307"/>
        <v>-85.597722083424131</v>
      </c>
      <c r="P676" s="310">
        <f t="shared" ca="1" si="308"/>
        <v>23</v>
      </c>
      <c r="Q676" s="304">
        <f t="shared" ca="1" si="309"/>
        <v>0</v>
      </c>
      <c r="R676" s="306">
        <f t="shared" ca="1" si="310"/>
        <v>0</v>
      </c>
      <c r="S676" s="307">
        <f t="shared" ca="1" si="311"/>
        <v>2.8949999999999996</v>
      </c>
      <c r="T676" s="304">
        <f t="shared" ca="1" si="291"/>
        <v>28.399949999999997</v>
      </c>
      <c r="U676" s="311">
        <f t="shared" ca="1" si="292"/>
        <v>0</v>
      </c>
      <c r="V676" s="306">
        <f t="shared" ca="1" si="293"/>
        <v>1.2253846977333795</v>
      </c>
      <c r="W676" s="304">
        <f t="shared" ca="1" si="294"/>
        <v>25.583296853682878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0.94401961244942001</v>
      </c>
      <c r="AH676" s="304">
        <f t="shared" ca="1" si="318"/>
        <v>-8.837037395839717</v>
      </c>
    </row>
    <row r="677" spans="1:34" x14ac:dyDescent="0.2">
      <c r="A677" s="347">
        <f t="shared" ca="1" si="296"/>
        <v>1E-4</v>
      </c>
      <c r="B677" s="304">
        <f t="shared" ca="1" si="297"/>
        <v>32.029500000001143</v>
      </c>
      <c r="D677" s="306">
        <f t="shared" ca="1" si="298"/>
        <v>-0.67832117114590074</v>
      </c>
      <c r="E677" s="307">
        <f t="shared" ca="1" si="299"/>
        <v>-0.99900915838487769</v>
      </c>
      <c r="F677" s="304">
        <f t="shared" ca="1" si="300"/>
        <v>1.2075342271594656</v>
      </c>
      <c r="G677" s="306">
        <f t="shared" ca="1" si="301"/>
        <v>7.750491121404667</v>
      </c>
      <c r="H677" s="307">
        <f t="shared" ca="1" si="302"/>
        <v>-100.67527688457804</v>
      </c>
      <c r="I677" s="304">
        <f t="shared" ca="1" si="303"/>
        <v>100.97317212215047</v>
      </c>
      <c r="J677" s="306">
        <f t="shared" ca="1" si="304"/>
        <v>698.24654548588239</v>
      </c>
      <c r="K677" s="307">
        <f t="shared" ca="1" si="305"/>
        <v>-3.14996415798797</v>
      </c>
      <c r="L677" s="304">
        <f t="shared" ca="1" si="290"/>
        <v>698.25365058635032</v>
      </c>
      <c r="M677" s="306">
        <f t="shared" ca="1" si="306"/>
        <v>-1.4939628283079611</v>
      </c>
      <c r="N677" s="304">
        <f t="shared" ca="1" si="307"/>
        <v>-85.597764811473809</v>
      </c>
      <c r="P677" s="310">
        <f t="shared" ca="1" si="308"/>
        <v>23</v>
      </c>
      <c r="Q677" s="304">
        <f t="shared" ca="1" si="309"/>
        <v>0</v>
      </c>
      <c r="R677" s="306">
        <f t="shared" ca="1" si="310"/>
        <v>0</v>
      </c>
      <c r="S677" s="307">
        <f t="shared" ca="1" si="311"/>
        <v>2.8949999999999996</v>
      </c>
      <c r="T677" s="304">
        <f t="shared" ca="1" si="291"/>
        <v>28.399949999999997</v>
      </c>
      <c r="U677" s="311">
        <f t="shared" ca="1" si="292"/>
        <v>0</v>
      </c>
      <c r="V677" s="306">
        <f t="shared" ca="1" si="293"/>
        <v>1.2253859313928561</v>
      </c>
      <c r="W677" s="304">
        <f t="shared" ca="1" si="294"/>
        <v>25.583370445342617</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0.94399475337503702</v>
      </c>
      <c r="AH677" s="304">
        <f t="shared" ca="1" si="318"/>
        <v>-8.8370628164707714</v>
      </c>
    </row>
    <row r="678" spans="1:34" x14ac:dyDescent="0.2">
      <c r="A678" s="347">
        <f t="shared" ca="1" si="296"/>
        <v>1E-4</v>
      </c>
      <c r="B678" s="304">
        <f t="shared" ca="1" si="297"/>
        <v>32.029600000001146</v>
      </c>
      <c r="D678" s="306">
        <f t="shared" ca="1" si="298"/>
        <v>-0.67831655159861282</v>
      </c>
      <c r="E678" s="307">
        <f t="shared" ca="1" si="299"/>
        <v>-0.99898330726608542</v>
      </c>
      <c r="F678" s="304">
        <f t="shared" ca="1" si="300"/>
        <v>1.2075102452438735</v>
      </c>
      <c r="G678" s="306">
        <f t="shared" ca="1" si="301"/>
        <v>7.7504232897495076</v>
      </c>
      <c r="H678" s="307">
        <f t="shared" ca="1" si="302"/>
        <v>-100.67537678290877</v>
      </c>
      <c r="I678" s="304">
        <f t="shared" ca="1" si="303"/>
        <v>100.97326651916802</v>
      </c>
      <c r="J678" s="306">
        <f t="shared" ca="1" si="304"/>
        <v>698.24654548588239</v>
      </c>
      <c r="K678" s="307">
        <f t="shared" ca="1" si="305"/>
        <v>-3.1600316906713442</v>
      </c>
      <c r="L678" s="304">
        <f t="shared" ca="1" si="290"/>
        <v>698.25369607561299</v>
      </c>
      <c r="M678" s="306">
        <f t="shared" ca="1" si="306"/>
        <v>-1.4939635740451895</v>
      </c>
      <c r="N678" s="304">
        <f t="shared" ca="1" si="307"/>
        <v>-85.59780753906962</v>
      </c>
      <c r="P678" s="310">
        <f t="shared" ca="1" si="308"/>
        <v>23</v>
      </c>
      <c r="Q678" s="304">
        <f t="shared" ca="1" si="309"/>
        <v>0</v>
      </c>
      <c r="R678" s="306">
        <f t="shared" ca="1" si="310"/>
        <v>0</v>
      </c>
      <c r="S678" s="307">
        <f t="shared" ca="1" si="311"/>
        <v>2.8949999999999996</v>
      </c>
      <c r="T678" s="304">
        <f t="shared" ca="1" si="291"/>
        <v>28.399949999999997</v>
      </c>
      <c r="U678" s="311">
        <f t="shared" ca="1" si="292"/>
        <v>0</v>
      </c>
      <c r="V678" s="306">
        <f t="shared" ca="1" si="293"/>
        <v>1.2253871650547992</v>
      </c>
      <c r="W678" s="304">
        <f t="shared" ca="1" si="294"/>
        <v>25.583444035935202</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0.94396989465787406</v>
      </c>
      <c r="AH678" s="304">
        <f t="shared" ca="1" si="318"/>
        <v>-8.8370882367332015</v>
      </c>
    </row>
    <row r="679" spans="1:34" x14ac:dyDescent="0.2">
      <c r="A679" s="347">
        <f t="shared" ca="1" si="296"/>
        <v>1E-4</v>
      </c>
      <c r="B679" s="304">
        <f t="shared" ca="1" si="297"/>
        <v>32.029700000001149</v>
      </c>
      <c r="D679" s="306">
        <f t="shared" ca="1" si="298"/>
        <v>-0.67831193205464546</v>
      </c>
      <c r="E679" s="307">
        <f t="shared" ca="1" si="299"/>
        <v>-0.99895745652218615</v>
      </c>
      <c r="F679" s="304">
        <f t="shared" ca="1" si="300"/>
        <v>1.2074862637351123</v>
      </c>
      <c r="G679" s="306">
        <f t="shared" ca="1" si="301"/>
        <v>7.7503554585563021</v>
      </c>
      <c r="H679" s="307">
        <f t="shared" ca="1" si="302"/>
        <v>-100.67547667865442</v>
      </c>
      <c r="I679" s="304">
        <f t="shared" ca="1" si="303"/>
        <v>100.97336091369974</v>
      </c>
      <c r="J679" s="306">
        <f t="shared" ca="1" si="304"/>
        <v>698.24654548588239</v>
      </c>
      <c r="K679" s="307">
        <f t="shared" ca="1" si="305"/>
        <v>-3.1700992333444225</v>
      </c>
      <c r="L679" s="304">
        <f t="shared" ca="1" si="290"/>
        <v>698.2537417100732</v>
      </c>
      <c r="M679" s="306">
        <f t="shared" ca="1" si="306"/>
        <v>-1.4939643197744972</v>
      </c>
      <c r="N679" s="304">
        <f t="shared" ca="1" si="307"/>
        <v>-85.597850266211609</v>
      </c>
      <c r="P679" s="310">
        <f t="shared" ca="1" si="308"/>
        <v>23</v>
      </c>
      <c r="Q679" s="304">
        <f t="shared" ca="1" si="309"/>
        <v>0</v>
      </c>
      <c r="R679" s="306">
        <f t="shared" ca="1" si="310"/>
        <v>0</v>
      </c>
      <c r="S679" s="307">
        <f t="shared" ca="1" si="311"/>
        <v>2.8949999999999996</v>
      </c>
      <c r="T679" s="304">
        <f t="shared" ca="1" si="291"/>
        <v>28.399949999999997</v>
      </c>
      <c r="U679" s="311">
        <f t="shared" ca="1" si="292"/>
        <v>0</v>
      </c>
      <c r="V679" s="306">
        <f t="shared" ca="1" si="293"/>
        <v>1.2253883987192087</v>
      </c>
      <c r="W679" s="304">
        <f t="shared" ca="1" si="294"/>
        <v>25.583517625460654</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0.94394503629792403</v>
      </c>
      <c r="AH679" s="304">
        <f t="shared" ca="1" si="318"/>
        <v>-8.8371136566270145</v>
      </c>
    </row>
    <row r="680" spans="1:34" x14ac:dyDescent="0.2">
      <c r="A680" s="347">
        <f t="shared" ca="1" si="296"/>
        <v>1E-4</v>
      </c>
      <c r="B680" s="304">
        <f t="shared" ca="1" si="297"/>
        <v>32.029800000001153</v>
      </c>
      <c r="D680" s="306">
        <f t="shared" ca="1" si="298"/>
        <v>-0.67830731251399667</v>
      </c>
      <c r="E680" s="307">
        <f t="shared" ca="1" si="299"/>
        <v>-0.99893160615317633</v>
      </c>
      <c r="F680" s="304">
        <f t="shared" ca="1" si="300"/>
        <v>1.2074622826331782</v>
      </c>
      <c r="G680" s="306">
        <f t="shared" ca="1" si="301"/>
        <v>7.7502876278250508</v>
      </c>
      <c r="H680" s="307">
        <f t="shared" ca="1" si="302"/>
        <v>-100.67557657181503</v>
      </c>
      <c r="I680" s="304">
        <f t="shared" ca="1" si="303"/>
        <v>100.97345530574563</v>
      </c>
      <c r="J680" s="306">
        <f t="shared" ca="1" si="304"/>
        <v>698.24654548588239</v>
      </c>
      <c r="K680" s="307">
        <f t="shared" ca="1" si="305"/>
        <v>-3.180166786006946</v>
      </c>
      <c r="L680" s="304">
        <f t="shared" ca="1" si="290"/>
        <v>698.25378748973162</v>
      </c>
      <c r="M680" s="306">
        <f t="shared" ca="1" si="306"/>
        <v>-1.4939650654958838</v>
      </c>
      <c r="N680" s="304">
        <f t="shared" ca="1" si="307"/>
        <v>-85.597892992899745</v>
      </c>
      <c r="P680" s="310">
        <f t="shared" ca="1" si="308"/>
        <v>23</v>
      </c>
      <c r="Q680" s="304">
        <f t="shared" ca="1" si="309"/>
        <v>0</v>
      </c>
      <c r="R680" s="306">
        <f t="shared" ca="1" si="310"/>
        <v>0</v>
      </c>
      <c r="S680" s="307">
        <f t="shared" ca="1" si="311"/>
        <v>2.8949999999999996</v>
      </c>
      <c r="T680" s="304">
        <f t="shared" ca="1" si="291"/>
        <v>28.399949999999997</v>
      </c>
      <c r="U680" s="311">
        <f t="shared" ca="1" si="292"/>
        <v>0</v>
      </c>
      <c r="V680" s="306">
        <f t="shared" ca="1" si="293"/>
        <v>1.2253896323860844</v>
      </c>
      <c r="W680" s="304">
        <f t="shared" ca="1" si="294"/>
        <v>25.583591213918965</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0.94392017829518338</v>
      </c>
      <c r="AH680" s="304">
        <f t="shared" ca="1" si="318"/>
        <v>-8.8371390761522139</v>
      </c>
    </row>
    <row r="681" spans="1:34" x14ac:dyDescent="0.2">
      <c r="A681" s="347">
        <f t="shared" ca="1" si="296"/>
        <v>1E-4</v>
      </c>
      <c r="B681" s="304">
        <f t="shared" ca="1" si="297"/>
        <v>32.029900000001156</v>
      </c>
      <c r="D681" s="306">
        <f t="shared" ca="1" si="298"/>
        <v>-0.67830269297666967</v>
      </c>
      <c r="E681" s="307">
        <f t="shared" ca="1" si="299"/>
        <v>-0.99890575615905774</v>
      </c>
      <c r="F681" s="304">
        <f t="shared" ca="1" si="300"/>
        <v>1.2074383019380746</v>
      </c>
      <c r="G681" s="306">
        <f t="shared" ca="1" si="301"/>
        <v>7.7502197975557534</v>
      </c>
      <c r="H681" s="307">
        <f t="shared" ca="1" si="302"/>
        <v>-100.67567646239064</v>
      </c>
      <c r="I681" s="304">
        <f t="shared" ca="1" si="303"/>
        <v>100.97354969530576</v>
      </c>
      <c r="J681" s="306">
        <f t="shared" ca="1" si="304"/>
        <v>698.24654548588239</v>
      </c>
      <c r="K681" s="307">
        <f t="shared" ca="1" si="305"/>
        <v>-3.1902343486586564</v>
      </c>
      <c r="L681" s="304">
        <f t="shared" ca="1" si="290"/>
        <v>698.25383341458837</v>
      </c>
      <c r="M681" s="306">
        <f t="shared" ca="1" si="306"/>
        <v>-1.4939658112093499</v>
      </c>
      <c r="N681" s="304">
        <f t="shared" ca="1" si="307"/>
        <v>-85.597935719134085</v>
      </c>
      <c r="P681" s="310">
        <f t="shared" ca="1" si="308"/>
        <v>23</v>
      </c>
      <c r="Q681" s="304">
        <f t="shared" ca="1" si="309"/>
        <v>0</v>
      </c>
      <c r="R681" s="306">
        <f t="shared" ca="1" si="310"/>
        <v>0</v>
      </c>
      <c r="S681" s="307">
        <f t="shared" ca="1" si="311"/>
        <v>2.8949999999999996</v>
      </c>
      <c r="T681" s="304">
        <f t="shared" ca="1" si="291"/>
        <v>28.399949999999997</v>
      </c>
      <c r="U681" s="311">
        <f t="shared" ca="1" si="292"/>
        <v>0</v>
      </c>
      <c r="V681" s="306">
        <f t="shared" ca="1" si="293"/>
        <v>1.2253908660554265</v>
      </c>
      <c r="W681" s="304">
        <f t="shared" ca="1" si="294"/>
        <v>25.58366480131015</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0.94389532064965564</v>
      </c>
      <c r="AH681" s="304">
        <f t="shared" ca="1" si="318"/>
        <v>-8.837164495308798</v>
      </c>
    </row>
    <row r="682" spans="1:34" x14ac:dyDescent="0.2">
      <c r="A682" s="347">
        <f t="shared" ca="1" si="296"/>
        <v>1E-4</v>
      </c>
      <c r="B682" s="304">
        <f t="shared" ca="1" si="297"/>
        <v>32.030000000001159</v>
      </c>
      <c r="D682" s="306">
        <f t="shared" ca="1" si="298"/>
        <v>-0.67829807344266224</v>
      </c>
      <c r="E682" s="307">
        <f t="shared" ca="1" si="299"/>
        <v>-0.99887990653982328</v>
      </c>
      <c r="F682" s="304">
        <f t="shared" ca="1" si="300"/>
        <v>1.2074143216497946</v>
      </c>
      <c r="G682" s="306">
        <f t="shared" ca="1" si="301"/>
        <v>7.7501519677484092</v>
      </c>
      <c r="H682" s="307">
        <f t="shared" ca="1" si="302"/>
        <v>-100.6757763503813</v>
      </c>
      <c r="I682" s="304">
        <f t="shared" ca="1" si="303"/>
        <v>100.97364408238018</v>
      </c>
      <c r="J682" s="306">
        <f t="shared" ca="1" si="304"/>
        <v>698.24654548588239</v>
      </c>
      <c r="K682" s="307">
        <f t="shared" ca="1" si="305"/>
        <v>-3.2003019212992951</v>
      </c>
      <c r="L682" s="304">
        <f t="shared" ca="1" si="290"/>
        <v>698.25387948464413</v>
      </c>
      <c r="M682" s="306">
        <f t="shared" ca="1" si="306"/>
        <v>-1.4939665569148952</v>
      </c>
      <c r="N682" s="304">
        <f t="shared" ca="1" si="307"/>
        <v>-85.597978444914588</v>
      </c>
      <c r="P682" s="310">
        <f t="shared" ca="1" si="308"/>
        <v>23</v>
      </c>
      <c r="Q682" s="304">
        <f t="shared" ca="1" si="309"/>
        <v>0</v>
      </c>
      <c r="R682" s="306">
        <f t="shared" ca="1" si="310"/>
        <v>0</v>
      </c>
      <c r="S682" s="307">
        <f t="shared" ca="1" si="311"/>
        <v>2.8949999999999996</v>
      </c>
      <c r="T682" s="304">
        <f t="shared" ca="1" si="291"/>
        <v>28.399949999999997</v>
      </c>
      <c r="U682" s="311">
        <f t="shared" ca="1" si="292"/>
        <v>0</v>
      </c>
      <c r="V682" s="306">
        <f t="shared" ca="1" si="293"/>
        <v>1.225392099727235</v>
      </c>
      <c r="W682" s="304">
        <f t="shared" ca="1" si="294"/>
        <v>25.583738387634241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0.94387046336133373</v>
      </c>
      <c r="AH682" s="304">
        <f t="shared" ca="1" si="318"/>
        <v>-8.837189914096772</v>
      </c>
    </row>
    <row r="683" spans="1:34" x14ac:dyDescent="0.2">
      <c r="A683" s="347">
        <f t="shared" ca="1" si="296"/>
        <v>1E-4</v>
      </c>
      <c r="B683" s="304">
        <f t="shared" ca="1" si="297"/>
        <v>32.030100000001163</v>
      </c>
      <c r="D683" s="306">
        <f t="shared" ca="1" si="298"/>
        <v>-0.67829345391197893</v>
      </c>
      <c r="E683" s="307">
        <f t="shared" ca="1" si="299"/>
        <v>-0.99885405729546406</v>
      </c>
      <c r="F683" s="304">
        <f t="shared" ca="1" si="300"/>
        <v>1.2073903417683332</v>
      </c>
      <c r="G683" s="306">
        <f t="shared" ca="1" si="301"/>
        <v>7.7500841384030181</v>
      </c>
      <c r="H683" s="307">
        <f t="shared" ca="1" si="302"/>
        <v>-100.67587623578703</v>
      </c>
      <c r="I683" s="304">
        <f t="shared" ca="1" si="303"/>
        <v>100.97373846696888</v>
      </c>
      <c r="J683" s="306">
        <f t="shared" ca="1" si="304"/>
        <v>698.24654548588239</v>
      </c>
      <c r="K683" s="307">
        <f t="shared" ca="1" si="305"/>
        <v>-3.2103695039286038</v>
      </c>
      <c r="L683" s="304">
        <f t="shared" ca="1" si="290"/>
        <v>698.25392569989913</v>
      </c>
      <c r="M683" s="306">
        <f t="shared" ca="1" si="306"/>
        <v>-1.4939673026125202</v>
      </c>
      <c r="N683" s="304">
        <f t="shared" ca="1" si="307"/>
        <v>-85.598021170241296</v>
      </c>
      <c r="P683" s="310">
        <f t="shared" ca="1" si="308"/>
        <v>23</v>
      </c>
      <c r="Q683" s="304">
        <f t="shared" ca="1" si="309"/>
        <v>0</v>
      </c>
      <c r="R683" s="306">
        <f t="shared" ca="1" si="310"/>
        <v>0</v>
      </c>
      <c r="S683" s="307">
        <f t="shared" ca="1" si="311"/>
        <v>2.8949999999999996</v>
      </c>
      <c r="T683" s="304">
        <f t="shared" ca="1" si="291"/>
        <v>28.399949999999997</v>
      </c>
      <c r="U683" s="311">
        <f t="shared" ca="1" si="292"/>
        <v>0</v>
      </c>
      <c r="V683" s="306">
        <f t="shared" ca="1" si="293"/>
        <v>1.2253933334015092</v>
      </c>
      <c r="W683" s="304">
        <f t="shared" ca="1" si="294"/>
        <v>25.583811972891215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0.94384560643020876</v>
      </c>
      <c r="AH683" s="304">
        <f t="shared" ca="1" si="318"/>
        <v>-8.8372153325161467</v>
      </c>
    </row>
    <row r="684" spans="1:34" x14ac:dyDescent="0.2">
      <c r="A684" s="347">
        <f t="shared" ca="1" si="296"/>
        <v>1E-4</v>
      </c>
      <c r="B684" s="304">
        <f t="shared" ca="1" si="297"/>
        <v>32.030200000001166</v>
      </c>
      <c r="D684" s="306">
        <f t="shared" ca="1" si="298"/>
        <v>-0.67828883438461651</v>
      </c>
      <c r="E684" s="307">
        <f t="shared" ca="1" si="299"/>
        <v>-0.99882820842598541</v>
      </c>
      <c r="F684" s="304">
        <f t="shared" ca="1" si="300"/>
        <v>1.2073663622936932</v>
      </c>
      <c r="G684" s="306">
        <f t="shared" ca="1" si="301"/>
        <v>7.7500163095195793</v>
      </c>
      <c r="H684" s="307">
        <f t="shared" ca="1" si="302"/>
        <v>-100.67597611860788</v>
      </c>
      <c r="I684" s="304">
        <f t="shared" ca="1" si="303"/>
        <v>100.97383284907195</v>
      </c>
      <c r="J684" s="306">
        <f t="shared" ca="1" si="304"/>
        <v>698.24654548588239</v>
      </c>
      <c r="K684" s="307">
        <f t="shared" ca="1" si="305"/>
        <v>-3.2204370965463234</v>
      </c>
      <c r="L684" s="304">
        <f t="shared" ca="1" si="290"/>
        <v>698.2539720603537</v>
      </c>
      <c r="M684" s="306">
        <f t="shared" ca="1" si="306"/>
        <v>-1.4939680483022248</v>
      </c>
      <c r="N684" s="304">
        <f t="shared" ca="1" si="307"/>
        <v>-85.598063895114194</v>
      </c>
      <c r="P684" s="310">
        <f t="shared" ca="1" si="308"/>
        <v>23</v>
      </c>
      <c r="Q684" s="304">
        <f t="shared" ca="1" si="309"/>
        <v>0</v>
      </c>
      <c r="R684" s="306">
        <f t="shared" ca="1" si="310"/>
        <v>0</v>
      </c>
      <c r="S684" s="307">
        <f t="shared" ca="1" si="311"/>
        <v>2.8949999999999996</v>
      </c>
      <c r="T684" s="304">
        <f t="shared" ca="1" si="291"/>
        <v>28.399949999999997</v>
      </c>
      <c r="U684" s="311">
        <f t="shared" ca="1" si="292"/>
        <v>0</v>
      </c>
      <c r="V684" s="306">
        <f t="shared" ca="1" si="293"/>
        <v>1.2253945670782496</v>
      </c>
      <c r="W684" s="304">
        <f t="shared" ca="1" si="294"/>
        <v>25.583885557081107</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0.94382074985628783</v>
      </c>
      <c r="AH684" s="304">
        <f t="shared" ca="1" si="318"/>
        <v>-8.8372407505669148</v>
      </c>
    </row>
    <row r="685" spans="1:34" x14ac:dyDescent="0.2">
      <c r="A685" s="347">
        <f t="shared" ca="1" si="296"/>
        <v>1E-4</v>
      </c>
      <c r="B685" s="304">
        <f t="shared" ca="1" si="297"/>
        <v>32.030300000001169</v>
      </c>
      <c r="D685" s="306">
        <f t="shared" ca="1" si="298"/>
        <v>-0.67828421486057744</v>
      </c>
      <c r="E685" s="307">
        <f t="shared" ca="1" si="299"/>
        <v>-0.99880235993137667</v>
      </c>
      <c r="F685" s="304">
        <f t="shared" ca="1" si="300"/>
        <v>1.2073423832258674</v>
      </c>
      <c r="G685" s="306">
        <f t="shared" ca="1" si="301"/>
        <v>7.7499484810980936</v>
      </c>
      <c r="H685" s="307">
        <f t="shared" ca="1" si="302"/>
        <v>-100.67607599884387</v>
      </c>
      <c r="I685" s="304">
        <f t="shared" ca="1" si="303"/>
        <v>100.9739272286894</v>
      </c>
      <c r="J685" s="306">
        <f t="shared" ca="1" si="304"/>
        <v>698.24654548588239</v>
      </c>
      <c r="K685" s="307">
        <f t="shared" ca="1" si="305"/>
        <v>-3.230504699152196</v>
      </c>
      <c r="L685" s="304">
        <f t="shared" ca="1" si="290"/>
        <v>698.25401856600843</v>
      </c>
      <c r="M685" s="306">
        <f t="shared" ca="1" si="306"/>
        <v>-1.4939687939840089</v>
      </c>
      <c r="N685" s="304">
        <f t="shared" ca="1" si="307"/>
        <v>-85.598106619533283</v>
      </c>
      <c r="P685" s="310">
        <f t="shared" ca="1" si="308"/>
        <v>23</v>
      </c>
      <c r="Q685" s="304">
        <f t="shared" ca="1" si="309"/>
        <v>0</v>
      </c>
      <c r="R685" s="306">
        <f t="shared" ca="1" si="310"/>
        <v>0</v>
      </c>
      <c r="S685" s="307">
        <f t="shared" ca="1" si="311"/>
        <v>2.8949999999999996</v>
      </c>
      <c r="T685" s="304">
        <f t="shared" ca="1" si="291"/>
        <v>28.399949999999997</v>
      </c>
      <c r="U685" s="311">
        <f t="shared" ca="1" si="292"/>
        <v>0</v>
      </c>
      <c r="V685" s="306">
        <f t="shared" ca="1" si="293"/>
        <v>1.2253958007574568</v>
      </c>
      <c r="W685" s="304">
        <f t="shared" ca="1" si="294"/>
        <v>25.583959140203941</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0.94379589363955674</v>
      </c>
      <c r="AH685" s="304">
        <f t="shared" ca="1" si="318"/>
        <v>-8.8372661682490889</v>
      </c>
    </row>
    <row r="686" spans="1:34" x14ac:dyDescent="0.2">
      <c r="A686" s="347">
        <f t="shared" ca="1" si="296"/>
        <v>1E-4</v>
      </c>
      <c r="B686" s="304">
        <f t="shared" ca="1" si="297"/>
        <v>32.030400000001173</v>
      </c>
      <c r="D686" s="306">
        <f t="shared" ca="1" si="298"/>
        <v>-0.67827959533986526</v>
      </c>
      <c r="E686" s="307">
        <f t="shared" ca="1" si="299"/>
        <v>-0.99877651181163074</v>
      </c>
      <c r="F686" s="304">
        <f t="shared" ca="1" si="300"/>
        <v>1.2073184045648522</v>
      </c>
      <c r="G686" s="306">
        <f t="shared" ca="1" si="301"/>
        <v>7.7498806531385593</v>
      </c>
      <c r="H686" s="307">
        <f t="shared" ca="1" si="302"/>
        <v>-100.67617587649505</v>
      </c>
      <c r="I686" s="304">
        <f t="shared" ca="1" si="303"/>
        <v>100.97402160582125</v>
      </c>
      <c r="J686" s="306">
        <f t="shared" ca="1" si="304"/>
        <v>698.24654548588239</v>
      </c>
      <c r="K686" s="307">
        <f t="shared" ca="1" si="305"/>
        <v>-3.2405723117459631</v>
      </c>
      <c r="L686" s="304">
        <f t="shared" ca="1" si="290"/>
        <v>698.25406521686364</v>
      </c>
      <c r="M686" s="306">
        <f t="shared" ca="1" si="306"/>
        <v>-1.4939695396578732</v>
      </c>
      <c r="N686" s="304">
        <f t="shared" ca="1" si="307"/>
        <v>-85.598149343498591</v>
      </c>
      <c r="P686" s="310">
        <f t="shared" ca="1" si="308"/>
        <v>23</v>
      </c>
      <c r="Q686" s="304">
        <f t="shared" ca="1" si="309"/>
        <v>0</v>
      </c>
      <c r="R686" s="306">
        <f t="shared" ca="1" si="310"/>
        <v>0</v>
      </c>
      <c r="S686" s="307">
        <f t="shared" ca="1" si="311"/>
        <v>2.8949999999999996</v>
      </c>
      <c r="T686" s="304">
        <f t="shared" ca="1" si="291"/>
        <v>28.399949999999997</v>
      </c>
      <c r="U686" s="311">
        <f t="shared" ca="1" si="292"/>
        <v>0</v>
      </c>
      <c r="V686" s="306">
        <f t="shared" ca="1" si="293"/>
        <v>1.2253970344391294</v>
      </c>
      <c r="W686" s="304">
        <f t="shared" ca="1" si="294"/>
        <v>25.584032722259682</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0.9437710377800137</v>
      </c>
      <c r="AH686" s="304">
        <f t="shared" ca="1" si="318"/>
        <v>-8.8372915855626744</v>
      </c>
    </row>
    <row r="687" spans="1:34" x14ac:dyDescent="0.2">
      <c r="A687" s="347">
        <f t="shared" ca="1" si="296"/>
        <v>1E-4</v>
      </c>
      <c r="B687" s="304">
        <f t="shared" ca="1" si="297"/>
        <v>32.030500000001176</v>
      </c>
      <c r="D687" s="306">
        <f t="shared" ca="1" si="298"/>
        <v>-0.67827497582247542</v>
      </c>
      <c r="E687" s="307">
        <f t="shared" ca="1" si="299"/>
        <v>-0.99875066406675472</v>
      </c>
      <c r="F687" s="304">
        <f t="shared" ca="1" si="300"/>
        <v>1.2072944263106506</v>
      </c>
      <c r="G687" s="306">
        <f t="shared" ca="1" si="301"/>
        <v>7.7498128256409773</v>
      </c>
      <c r="H687" s="307">
        <f t="shared" ca="1" si="302"/>
        <v>-100.67627575156146</v>
      </c>
      <c r="I687" s="304">
        <f t="shared" ca="1" si="303"/>
        <v>100.97411598046754</v>
      </c>
      <c r="J687" s="306">
        <f t="shared" ca="1" si="304"/>
        <v>698.24654548588239</v>
      </c>
      <c r="K687" s="307">
        <f t="shared" ca="1" si="305"/>
        <v>-3.2506399343273658</v>
      </c>
      <c r="L687" s="304">
        <f t="shared" ca="1" si="290"/>
        <v>698.25411201291979</v>
      </c>
      <c r="M687" s="306">
        <f t="shared" ca="1" si="306"/>
        <v>-1.493970285323817</v>
      </c>
      <c r="N687" s="304">
        <f t="shared" ca="1" si="307"/>
        <v>-85.598192067010103</v>
      </c>
      <c r="P687" s="310">
        <f t="shared" ca="1" si="308"/>
        <v>23</v>
      </c>
      <c r="Q687" s="304">
        <f t="shared" ca="1" si="309"/>
        <v>0</v>
      </c>
      <c r="R687" s="306">
        <f t="shared" ca="1" si="310"/>
        <v>0</v>
      </c>
      <c r="S687" s="307">
        <f t="shared" ca="1" si="311"/>
        <v>2.8949999999999996</v>
      </c>
      <c r="T687" s="304">
        <f t="shared" ca="1" si="291"/>
        <v>28.399949999999997</v>
      </c>
      <c r="U687" s="311">
        <f t="shared" ca="1" si="292"/>
        <v>0</v>
      </c>
      <c r="V687" s="306">
        <f t="shared" ca="1" si="293"/>
        <v>1.2253982681232682</v>
      </c>
      <c r="W687" s="304">
        <f t="shared" ca="1" si="294"/>
        <v>25.584106303248362</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0.94374618227766405</v>
      </c>
      <c r="AH687" s="304">
        <f t="shared" ca="1" si="318"/>
        <v>-8.8373170025076639</v>
      </c>
    </row>
    <row r="688" spans="1:34" x14ac:dyDescent="0.2">
      <c r="A688" s="347">
        <f t="shared" ca="1" si="296"/>
        <v>1E-4</v>
      </c>
      <c r="B688" s="304">
        <f t="shared" ca="1" si="297"/>
        <v>32.030600000001179</v>
      </c>
      <c r="D688" s="306">
        <f t="shared" ca="1" si="298"/>
        <v>-0.67827035630841359</v>
      </c>
      <c r="E688" s="307">
        <f t="shared" ca="1" si="299"/>
        <v>-0.99872481669674329</v>
      </c>
      <c r="F688" s="304">
        <f t="shared" ca="1" si="300"/>
        <v>1.2072704484632619</v>
      </c>
      <c r="G688" s="306">
        <f t="shared" ca="1" si="301"/>
        <v>7.7497449986053466</v>
      </c>
      <c r="H688" s="307">
        <f t="shared" ca="1" si="302"/>
        <v>-100.67637562404313</v>
      </c>
      <c r="I688" s="304">
        <f t="shared" ca="1" si="303"/>
        <v>100.97421035262833</v>
      </c>
      <c r="J688" s="306">
        <f t="shared" ca="1" si="304"/>
        <v>698.24654548588239</v>
      </c>
      <c r="K688" s="307">
        <f t="shared" ca="1" si="305"/>
        <v>-3.260707566896146</v>
      </c>
      <c r="L688" s="304">
        <f t="shared" ca="1" si="290"/>
        <v>698.25415895417711</v>
      </c>
      <c r="M688" s="306">
        <f t="shared" ca="1" si="306"/>
        <v>-1.4939710309818413</v>
      </c>
      <c r="N688" s="304">
        <f t="shared" ca="1" si="307"/>
        <v>-85.598234790067863</v>
      </c>
      <c r="P688" s="310">
        <f t="shared" ca="1" si="308"/>
        <v>23</v>
      </c>
      <c r="Q688" s="304">
        <f t="shared" ca="1" si="309"/>
        <v>0</v>
      </c>
      <c r="R688" s="306">
        <f t="shared" ca="1" si="310"/>
        <v>0</v>
      </c>
      <c r="S688" s="307">
        <f t="shared" ca="1" si="311"/>
        <v>2.8949999999999996</v>
      </c>
      <c r="T688" s="304">
        <f t="shared" ca="1" si="291"/>
        <v>28.399949999999997</v>
      </c>
      <c r="U688" s="311">
        <f t="shared" ca="1" si="292"/>
        <v>0</v>
      </c>
      <c r="V688" s="306">
        <f t="shared" ca="1" si="293"/>
        <v>1.2253995018098736</v>
      </c>
      <c r="W688" s="304">
        <f t="shared" ca="1" si="294"/>
        <v>25.584179883170012</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0.94372132713250245</v>
      </c>
      <c r="AH688" s="304">
        <f t="shared" ca="1" si="318"/>
        <v>-8.8373424190840648</v>
      </c>
    </row>
    <row r="689" spans="1:34" x14ac:dyDescent="0.2">
      <c r="A689" s="347">
        <f t="shared" ca="1" si="296"/>
        <v>1E-4</v>
      </c>
      <c r="B689" s="304">
        <f t="shared" ca="1" si="297"/>
        <v>32.030700000001183</v>
      </c>
      <c r="D689" s="306">
        <f t="shared" ca="1" si="298"/>
        <v>-0.67826573679767599</v>
      </c>
      <c r="E689" s="307">
        <f t="shared" ca="1" si="299"/>
        <v>-0.99869896970158401</v>
      </c>
      <c r="F689" s="304">
        <f t="shared" ca="1" si="300"/>
        <v>1.2072464710226738</v>
      </c>
      <c r="G689" s="306">
        <f t="shared" ca="1" si="301"/>
        <v>7.7496771720316664</v>
      </c>
      <c r="H689" s="307">
        <f t="shared" ca="1" si="302"/>
        <v>-100.6764754939401</v>
      </c>
      <c r="I689" s="304">
        <f t="shared" ca="1" si="303"/>
        <v>100.97430472230364</v>
      </c>
      <c r="J689" s="306">
        <f t="shared" ca="1" si="304"/>
        <v>698.24654548588239</v>
      </c>
      <c r="K689" s="307">
        <f t="shared" ca="1" si="305"/>
        <v>-3.270775209452045</v>
      </c>
      <c r="L689" s="304">
        <f t="shared" ca="1" si="290"/>
        <v>698.25420604063618</v>
      </c>
      <c r="M689" s="306">
        <f t="shared" ca="1" si="306"/>
        <v>-1.4939717766319454</v>
      </c>
      <c r="N689" s="304">
        <f t="shared" ca="1" si="307"/>
        <v>-85.598277512671814</v>
      </c>
      <c r="P689" s="310">
        <f t="shared" ca="1" si="308"/>
        <v>23</v>
      </c>
      <c r="Q689" s="304">
        <f t="shared" ca="1" si="309"/>
        <v>0</v>
      </c>
      <c r="R689" s="306">
        <f t="shared" ca="1" si="310"/>
        <v>0</v>
      </c>
      <c r="S689" s="307">
        <f t="shared" ca="1" si="311"/>
        <v>2.8949999999999996</v>
      </c>
      <c r="T689" s="304">
        <f t="shared" ca="1" si="291"/>
        <v>28.399949999999997</v>
      </c>
      <c r="U689" s="311">
        <f t="shared" ca="1" si="292"/>
        <v>0</v>
      </c>
      <c r="V689" s="306">
        <f t="shared" ca="1" si="293"/>
        <v>1.2254007354989449</v>
      </c>
      <c r="W689" s="304">
        <f t="shared" ca="1" si="294"/>
        <v>25.584253462024634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0.9436964723445147</v>
      </c>
      <c r="AH689" s="304">
        <f t="shared" ca="1" si="318"/>
        <v>-8.8373678352918876</v>
      </c>
    </row>
    <row r="690" spans="1:34" x14ac:dyDescent="0.2">
      <c r="A690" s="347">
        <f t="shared" ca="1" si="296"/>
        <v>1E-4</v>
      </c>
      <c r="B690" s="304">
        <f t="shared" ca="1" si="297"/>
        <v>32.030800000001186</v>
      </c>
      <c r="D690" s="306">
        <f t="shared" ca="1" si="298"/>
        <v>-0.67826111729026861</v>
      </c>
      <c r="E690" s="307">
        <f t="shared" ca="1" si="299"/>
        <v>-0.99867312308127509</v>
      </c>
      <c r="F690" s="304">
        <f t="shared" ca="1" si="300"/>
        <v>1.2072224939888883</v>
      </c>
      <c r="G690" s="306">
        <f t="shared" ca="1" si="301"/>
        <v>7.7496093459199376</v>
      </c>
      <c r="H690" s="307">
        <f t="shared" ca="1" si="302"/>
        <v>-100.67657536125242</v>
      </c>
      <c r="I690" s="304">
        <f t="shared" ca="1" si="303"/>
        <v>100.97439908949352</v>
      </c>
      <c r="J690" s="306">
        <f t="shared" ca="1" si="304"/>
        <v>698.24654548588239</v>
      </c>
      <c r="K690" s="307">
        <f t="shared" ca="1" si="305"/>
        <v>-3.2808428619948047</v>
      </c>
      <c r="L690" s="304">
        <f t="shared" ca="1" si="290"/>
        <v>698.25425327229732</v>
      </c>
      <c r="M690" s="306">
        <f t="shared" ca="1" si="306"/>
        <v>-1.4939725222741298</v>
      </c>
      <c r="N690" s="304">
        <f t="shared" ca="1" si="307"/>
        <v>-85.598320234822012</v>
      </c>
      <c r="P690" s="310">
        <f t="shared" ca="1" si="308"/>
        <v>23</v>
      </c>
      <c r="Q690" s="304">
        <f t="shared" ca="1" si="309"/>
        <v>0</v>
      </c>
      <c r="R690" s="306">
        <f t="shared" ca="1" si="310"/>
        <v>0</v>
      </c>
      <c r="S690" s="307">
        <f t="shared" ca="1" si="311"/>
        <v>2.8949999999999996</v>
      </c>
      <c r="T690" s="304">
        <f t="shared" ca="1" si="291"/>
        <v>28.399949999999997</v>
      </c>
      <c r="U690" s="311">
        <f t="shared" ca="1" si="292"/>
        <v>0</v>
      </c>
      <c r="V690" s="306">
        <f t="shared" ca="1" si="293"/>
        <v>1.2254019691904818</v>
      </c>
      <c r="W690" s="304">
        <f t="shared" ca="1" si="294"/>
        <v>25.584327039812212</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0.94367161791370258</v>
      </c>
      <c r="AH690" s="304">
        <f t="shared" ca="1" si="318"/>
        <v>-8.8373932511311359</v>
      </c>
    </row>
    <row r="691" spans="1:34" x14ac:dyDescent="0.2">
      <c r="A691" s="347">
        <f t="shared" ca="1" si="296"/>
        <v>1E-4</v>
      </c>
      <c r="B691" s="304">
        <f t="shared" ca="1" si="297"/>
        <v>32.030900000001189</v>
      </c>
      <c r="D691" s="306">
        <f t="shared" ca="1" si="298"/>
        <v>-0.67825649778618791</v>
      </c>
      <c r="E691" s="307">
        <f t="shared" ca="1" si="299"/>
        <v>-0.99864727683582188</v>
      </c>
      <c r="F691" s="304">
        <f t="shared" ca="1" si="300"/>
        <v>1.2071985173619075</v>
      </c>
      <c r="G691" s="306">
        <f t="shared" ca="1" si="301"/>
        <v>7.7495415202701592</v>
      </c>
      <c r="H691" s="307">
        <f t="shared" ca="1" si="302"/>
        <v>-100.67667522598011</v>
      </c>
      <c r="I691" s="304">
        <f t="shared" ca="1" si="303"/>
        <v>100.97449345419797</v>
      </c>
      <c r="J691" s="306">
        <f t="shared" ca="1" si="304"/>
        <v>698.24654548588239</v>
      </c>
      <c r="K691" s="307">
        <f t="shared" ca="1" si="305"/>
        <v>-3.2909105245241661</v>
      </c>
      <c r="L691" s="304">
        <f t="shared" ca="1" si="290"/>
        <v>698.25430064916088</v>
      </c>
      <c r="M691" s="306">
        <f t="shared" ca="1" si="306"/>
        <v>-1.4939732679083948</v>
      </c>
      <c r="N691" s="304">
        <f t="shared" ca="1" si="307"/>
        <v>-85.598362956518457</v>
      </c>
      <c r="P691" s="310">
        <f t="shared" ca="1" si="308"/>
        <v>23</v>
      </c>
      <c r="Q691" s="304">
        <f t="shared" ca="1" si="309"/>
        <v>0</v>
      </c>
      <c r="R691" s="306">
        <f t="shared" ca="1" si="310"/>
        <v>0</v>
      </c>
      <c r="S691" s="307">
        <f t="shared" ca="1" si="311"/>
        <v>2.8949999999999996</v>
      </c>
      <c r="T691" s="304">
        <f t="shared" ca="1" si="291"/>
        <v>28.399949999999997</v>
      </c>
      <c r="U691" s="311">
        <f t="shared" ca="1" si="292"/>
        <v>0</v>
      </c>
      <c r="V691" s="306">
        <f t="shared" ca="1" si="293"/>
        <v>1.225403202884485</v>
      </c>
      <c r="W691" s="304">
        <f t="shared" ca="1" si="294"/>
        <v>25.584400616532783</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0.9436467638400714</v>
      </c>
      <c r="AH691" s="304">
        <f t="shared" ca="1" si="318"/>
        <v>-8.8374186666018009</v>
      </c>
    </row>
    <row r="692" spans="1:34" x14ac:dyDescent="0.2">
      <c r="A692" s="347">
        <f t="shared" ca="1" si="296"/>
        <v>1E-4</v>
      </c>
      <c r="B692" s="304">
        <f t="shared" ca="1" si="297"/>
        <v>32.031000000001193</v>
      </c>
      <c r="D692" s="306">
        <f t="shared" ca="1" si="298"/>
        <v>-0.67825187828543487</v>
      </c>
      <c r="E692" s="307">
        <f t="shared" ca="1" si="299"/>
        <v>-0.99862143096521194</v>
      </c>
      <c r="F692" s="304">
        <f t="shared" ca="1" si="300"/>
        <v>1.2071745411417223</v>
      </c>
      <c r="G692" s="306">
        <f t="shared" ca="1" si="301"/>
        <v>7.7494736950823304</v>
      </c>
      <c r="H692" s="307">
        <f t="shared" ca="1" si="302"/>
        <v>-100.67677508812321</v>
      </c>
      <c r="I692" s="304">
        <f t="shared" ca="1" si="303"/>
        <v>100.97458781641706</v>
      </c>
      <c r="J692" s="306">
        <f t="shared" ca="1" si="304"/>
        <v>698.24654548588239</v>
      </c>
      <c r="K692" s="307">
        <f t="shared" ca="1" si="305"/>
        <v>-3.3009781970398713</v>
      </c>
      <c r="L692" s="304">
        <f t="shared" ca="1" si="290"/>
        <v>698.25434817122743</v>
      </c>
      <c r="M692" s="306">
        <f t="shared" ca="1" si="306"/>
        <v>-1.4939740135347401</v>
      </c>
      <c r="N692" s="304">
        <f t="shared" ca="1" si="307"/>
        <v>-85.598405677761136</v>
      </c>
      <c r="P692" s="310">
        <f t="shared" ca="1" si="308"/>
        <v>23</v>
      </c>
      <c r="Q692" s="304">
        <f t="shared" ca="1" si="309"/>
        <v>0</v>
      </c>
      <c r="R692" s="306">
        <f t="shared" ca="1" si="310"/>
        <v>0</v>
      </c>
      <c r="S692" s="307">
        <f t="shared" ca="1" si="311"/>
        <v>2.8949999999999996</v>
      </c>
      <c r="T692" s="304">
        <f t="shared" ca="1" si="291"/>
        <v>28.399949999999997</v>
      </c>
      <c r="U692" s="311">
        <f t="shared" ca="1" si="292"/>
        <v>0</v>
      </c>
      <c r="V692" s="306">
        <f t="shared" ca="1" si="293"/>
        <v>1.2254044365809542</v>
      </c>
      <c r="W692" s="304">
        <f t="shared" ca="1" si="294"/>
        <v>25.584474192186352</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0.94362191012360874</v>
      </c>
      <c r="AH692" s="304">
        <f t="shared" ca="1" si="318"/>
        <v>-8.8374440817038984</v>
      </c>
    </row>
    <row r="693" spans="1:34" x14ac:dyDescent="0.2">
      <c r="A693" s="347">
        <f t="shared" ca="1" si="296"/>
        <v>1E-4</v>
      </c>
      <c r="B693" s="304">
        <f t="shared" ca="1" si="297"/>
        <v>32.031100000001196</v>
      </c>
      <c r="D693" s="306">
        <f t="shared" ca="1" si="298"/>
        <v>-0.67824725878801295</v>
      </c>
      <c r="E693" s="307">
        <f t="shared" ca="1" si="299"/>
        <v>-0.99859558546944527</v>
      </c>
      <c r="F693" s="304">
        <f t="shared" ca="1" si="300"/>
        <v>1.2071505653283348</v>
      </c>
      <c r="G693" s="306">
        <f t="shared" ca="1" si="301"/>
        <v>7.7494058703564512</v>
      </c>
      <c r="H693" s="307">
        <f t="shared" ca="1" si="302"/>
        <v>-100.67687494768175</v>
      </c>
      <c r="I693" s="304">
        <f t="shared" ca="1" si="303"/>
        <v>100.97468217615079</v>
      </c>
      <c r="J693" s="306">
        <f t="shared" ca="1" si="304"/>
        <v>698.24654548588239</v>
      </c>
      <c r="K693" s="307">
        <f t="shared" ca="1" si="305"/>
        <v>-3.3110458795416617</v>
      </c>
      <c r="L693" s="304">
        <f t="shared" ca="1" si="290"/>
        <v>698.25439583849732</v>
      </c>
      <c r="M693" s="306">
        <f t="shared" ca="1" si="306"/>
        <v>-1.493974759153166</v>
      </c>
      <c r="N693" s="304">
        <f t="shared" ca="1" si="307"/>
        <v>-85.598448398550062</v>
      </c>
      <c r="P693" s="310">
        <f t="shared" ca="1" si="308"/>
        <v>23</v>
      </c>
      <c r="Q693" s="304">
        <f t="shared" ca="1" si="309"/>
        <v>0</v>
      </c>
      <c r="R693" s="306">
        <f t="shared" ca="1" si="310"/>
        <v>0</v>
      </c>
      <c r="S693" s="307">
        <f t="shared" ca="1" si="311"/>
        <v>2.8949999999999996</v>
      </c>
      <c r="T693" s="304">
        <f t="shared" ca="1" si="291"/>
        <v>28.399949999999997</v>
      </c>
      <c r="U693" s="311">
        <f t="shared" ca="1" si="292"/>
        <v>0</v>
      </c>
      <c r="V693" s="306">
        <f t="shared" ca="1" si="293"/>
        <v>1.2254056702798892</v>
      </c>
      <c r="W693" s="304">
        <f t="shared" ca="1" si="294"/>
        <v>25.584547766772914</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0.94359705676431105</v>
      </c>
      <c r="AH693" s="304">
        <f t="shared" ca="1" si="318"/>
        <v>-8.8374694964374285</v>
      </c>
    </row>
    <row r="694" spans="1:34" x14ac:dyDescent="0.2">
      <c r="A694" s="347">
        <f t="shared" ca="1" si="296"/>
        <v>1E-4</v>
      </c>
      <c r="B694" s="304">
        <f t="shared" ca="1" si="297"/>
        <v>32.031200000001199</v>
      </c>
      <c r="D694" s="306">
        <f t="shared" ca="1" si="298"/>
        <v>-0.67824263929392115</v>
      </c>
      <c r="E694" s="307">
        <f t="shared" ca="1" si="299"/>
        <v>-0.99856974034852009</v>
      </c>
      <c r="F694" s="304">
        <f t="shared" ca="1" si="300"/>
        <v>1.2071265899217427</v>
      </c>
      <c r="G694" s="306">
        <f t="shared" ca="1" si="301"/>
        <v>7.7493380460925216</v>
      </c>
      <c r="H694" s="307">
        <f t="shared" ca="1" si="302"/>
        <v>-100.67697480465579</v>
      </c>
      <c r="I694" s="304">
        <f t="shared" ca="1" si="303"/>
        <v>100.97477653339924</v>
      </c>
      <c r="J694" s="306">
        <f t="shared" ca="1" si="304"/>
        <v>698.24654548588239</v>
      </c>
      <c r="K694" s="307">
        <f t="shared" ca="1" si="305"/>
        <v>-3.3211135720292786</v>
      </c>
      <c r="L694" s="304">
        <f t="shared" ca="1" si="290"/>
        <v>698.25444365097076</v>
      </c>
      <c r="M694" s="306">
        <f t="shared" ca="1" si="306"/>
        <v>-1.4939755047636727</v>
      </c>
      <c r="N694" s="304">
        <f t="shared" ca="1" si="307"/>
        <v>-85.598491118885264</v>
      </c>
      <c r="P694" s="310">
        <f t="shared" ca="1" si="308"/>
        <v>23</v>
      </c>
      <c r="Q694" s="304">
        <f t="shared" ca="1" si="309"/>
        <v>0</v>
      </c>
      <c r="R694" s="306">
        <f t="shared" ca="1" si="310"/>
        <v>0</v>
      </c>
      <c r="S694" s="307">
        <f t="shared" ca="1" si="311"/>
        <v>2.8949999999999996</v>
      </c>
      <c r="T694" s="304">
        <f t="shared" ca="1" si="291"/>
        <v>28.399949999999997</v>
      </c>
      <c r="U694" s="311">
        <f t="shared" ca="1" si="292"/>
        <v>0</v>
      </c>
      <c r="V694" s="306">
        <f t="shared" ca="1" si="293"/>
        <v>1.2254069039812905</v>
      </c>
      <c r="W694" s="304">
        <f t="shared" ca="1" si="294"/>
        <v>25.584621340292507</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0.94357220376218365</v>
      </c>
      <c r="AH694" s="304">
        <f t="shared" ca="1" si="318"/>
        <v>-8.8374949108023895</v>
      </c>
    </row>
    <row r="695" spans="1:34" x14ac:dyDescent="0.2">
      <c r="A695" s="347">
        <f t="shared" ca="1" si="296"/>
        <v>1E-4</v>
      </c>
      <c r="B695" s="304">
        <f t="shared" ca="1" si="297"/>
        <v>32.031300000001202</v>
      </c>
      <c r="D695" s="306">
        <f t="shared" ca="1" si="298"/>
        <v>-0.67823801980316023</v>
      </c>
      <c r="E695" s="307">
        <f t="shared" ca="1" si="299"/>
        <v>-0.99854389560242574</v>
      </c>
      <c r="F695" s="304">
        <f t="shared" ca="1" si="300"/>
        <v>1.2071026149219377</v>
      </c>
      <c r="G695" s="306">
        <f t="shared" ca="1" si="301"/>
        <v>7.7492702222905416</v>
      </c>
      <c r="H695" s="307">
        <f t="shared" ca="1" si="302"/>
        <v>-100.67707465904535</v>
      </c>
      <c r="I695" s="304">
        <f t="shared" ca="1" si="303"/>
        <v>100.97487088816241</v>
      </c>
      <c r="J695" s="306">
        <f t="shared" ca="1" si="304"/>
        <v>698.24654548588239</v>
      </c>
      <c r="K695" s="307">
        <f t="shared" ca="1" si="305"/>
        <v>-3.3311812745024638</v>
      </c>
      <c r="L695" s="304">
        <f t="shared" ca="1" si="290"/>
        <v>698.25449160864832</v>
      </c>
      <c r="M695" s="306">
        <f t="shared" ca="1" si="306"/>
        <v>-1.4939762503662601</v>
      </c>
      <c r="N695" s="304">
        <f t="shared" ca="1" si="307"/>
        <v>-85.598533838766713</v>
      </c>
      <c r="P695" s="310">
        <f t="shared" ca="1" si="308"/>
        <v>23</v>
      </c>
      <c r="Q695" s="304">
        <f t="shared" ca="1" si="309"/>
        <v>0</v>
      </c>
      <c r="R695" s="306">
        <f t="shared" ca="1" si="310"/>
        <v>0</v>
      </c>
      <c r="S695" s="307">
        <f t="shared" ca="1" si="311"/>
        <v>2.8949999999999996</v>
      </c>
      <c r="T695" s="304">
        <f t="shared" ca="1" si="291"/>
        <v>28.399949999999997</v>
      </c>
      <c r="U695" s="311">
        <f t="shared" ca="1" si="292"/>
        <v>0</v>
      </c>
      <c r="V695" s="306">
        <f t="shared" ca="1" si="293"/>
        <v>1.2254081376851571</v>
      </c>
      <c r="W695" s="304">
        <f t="shared" ca="1" si="294"/>
        <v>25.584694912745114</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0.94354735111720878</v>
      </c>
      <c r="AH695" s="304">
        <f t="shared" ca="1" si="318"/>
        <v>-8.8375203247987955</v>
      </c>
    </row>
    <row r="696" spans="1:34" x14ac:dyDescent="0.2">
      <c r="A696" s="347">
        <f t="shared" ca="1" si="296"/>
        <v>1E-4</v>
      </c>
      <c r="B696" s="304">
        <f t="shared" ca="1" si="297"/>
        <v>32.031400000001206</v>
      </c>
      <c r="D696" s="306">
        <f t="shared" ca="1" si="298"/>
        <v>-0.67823340031573098</v>
      </c>
      <c r="E696" s="307">
        <f t="shared" ca="1" si="299"/>
        <v>-0.99851805123116755</v>
      </c>
      <c r="F696" s="304">
        <f t="shared" ca="1" si="300"/>
        <v>1.2070786403289253</v>
      </c>
      <c r="G696" s="306">
        <f t="shared" ca="1" si="301"/>
        <v>7.7492023989505103</v>
      </c>
      <c r="H696" s="307">
        <f t="shared" ca="1" si="302"/>
        <v>-100.67717451085046</v>
      </c>
      <c r="I696" s="304">
        <f t="shared" ca="1" si="303"/>
        <v>100.97496524044035</v>
      </c>
      <c r="J696" s="306">
        <f t="shared" ca="1" si="304"/>
        <v>698.24654548588239</v>
      </c>
      <c r="K696" s="307">
        <f t="shared" ca="1" si="305"/>
        <v>-3.3412489869609585</v>
      </c>
      <c r="L696" s="304">
        <f t="shared" ca="1" si="290"/>
        <v>698.25453971153047</v>
      </c>
      <c r="M696" s="306">
        <f t="shared" ca="1" si="306"/>
        <v>-1.4939769959609286</v>
      </c>
      <c r="N696" s="304">
        <f t="shared" ca="1" si="307"/>
        <v>-85.598576558194438</v>
      </c>
      <c r="P696" s="310">
        <f t="shared" ca="1" si="308"/>
        <v>23</v>
      </c>
      <c r="Q696" s="304">
        <f t="shared" ca="1" si="309"/>
        <v>0</v>
      </c>
      <c r="R696" s="306">
        <f t="shared" ca="1" si="310"/>
        <v>0</v>
      </c>
      <c r="S696" s="307">
        <f t="shared" ca="1" si="311"/>
        <v>2.8949999999999996</v>
      </c>
      <c r="T696" s="304">
        <f t="shared" ca="1" si="291"/>
        <v>28.399949999999997</v>
      </c>
      <c r="U696" s="311">
        <f t="shared" ca="1" si="292"/>
        <v>0</v>
      </c>
      <c r="V696" s="306">
        <f t="shared" ca="1" si="293"/>
        <v>1.2254093713914902</v>
      </c>
      <c r="W696" s="304">
        <f t="shared" ca="1" si="294"/>
        <v>25.58476848413077</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0.94352249882940065</v>
      </c>
      <c r="AH696" s="304">
        <f t="shared" ca="1" si="318"/>
        <v>-8.8375457384266376</v>
      </c>
    </row>
    <row r="697" spans="1:34" x14ac:dyDescent="0.2">
      <c r="A697" s="347">
        <f t="shared" ca="1" si="296"/>
        <v>1E-4</v>
      </c>
      <c r="B697" s="304">
        <f t="shared" ca="1" si="297"/>
        <v>32.031500000001209</v>
      </c>
      <c r="D697" s="306">
        <f t="shared" ca="1" si="298"/>
        <v>-0.67822878083163418</v>
      </c>
      <c r="E697" s="307">
        <f t="shared" ca="1" si="299"/>
        <v>-0.99849220723473309</v>
      </c>
      <c r="F697" s="304">
        <f t="shared" ca="1" si="300"/>
        <v>1.2070546661426955</v>
      </c>
      <c r="G697" s="306">
        <f t="shared" ca="1" si="301"/>
        <v>7.7491345760724268</v>
      </c>
      <c r="H697" s="307">
        <f t="shared" ca="1" si="302"/>
        <v>-100.67727436007118</v>
      </c>
      <c r="I697" s="304">
        <f t="shared" ca="1" si="303"/>
        <v>100.97505959023312</v>
      </c>
      <c r="J697" s="306">
        <f t="shared" ca="1" si="304"/>
        <v>698.24654548588239</v>
      </c>
      <c r="K697" s="307">
        <f t="shared" ca="1" si="305"/>
        <v>-3.3513167094045047</v>
      </c>
      <c r="L697" s="304">
        <f t="shared" ca="1" si="290"/>
        <v>698.25458795961742</v>
      </c>
      <c r="M697" s="306">
        <f t="shared" ca="1" si="306"/>
        <v>-1.493977741547678</v>
      </c>
      <c r="N697" s="304">
        <f t="shared" ca="1" si="307"/>
        <v>-85.598619277168453</v>
      </c>
      <c r="P697" s="310">
        <f t="shared" ca="1" si="308"/>
        <v>23</v>
      </c>
      <c r="Q697" s="304">
        <f t="shared" ca="1" si="309"/>
        <v>0</v>
      </c>
      <c r="R697" s="306">
        <f t="shared" ca="1" si="310"/>
        <v>0</v>
      </c>
      <c r="S697" s="307">
        <f t="shared" ca="1" si="311"/>
        <v>2.8949999999999996</v>
      </c>
      <c r="T697" s="304">
        <f t="shared" ca="1" si="291"/>
        <v>28.399949999999997</v>
      </c>
      <c r="U697" s="311">
        <f t="shared" ca="1" si="292"/>
        <v>0</v>
      </c>
      <c r="V697" s="306">
        <f t="shared" ca="1" si="293"/>
        <v>1.2254106051002891</v>
      </c>
      <c r="W697" s="304">
        <f t="shared" ca="1" si="294"/>
        <v>25.584842054449485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0.94349764689874149</v>
      </c>
      <c r="AH697" s="304">
        <f t="shared" ca="1" si="318"/>
        <v>-8.8375711516859319</v>
      </c>
    </row>
    <row r="698" spans="1:34" x14ac:dyDescent="0.2">
      <c r="A698" s="347">
        <f t="shared" ca="1" si="296"/>
        <v>1E-4</v>
      </c>
      <c r="B698" s="304">
        <f t="shared" ca="1" si="297"/>
        <v>32.031600000001212</v>
      </c>
      <c r="D698" s="306">
        <f t="shared" ca="1" si="298"/>
        <v>-0.67822416135087127</v>
      </c>
      <c r="E698" s="307">
        <f t="shared" ca="1" si="299"/>
        <v>-0.99846636361311703</v>
      </c>
      <c r="F698" s="304">
        <f t="shared" ca="1" si="300"/>
        <v>1.2070306923632448</v>
      </c>
      <c r="G698" s="306">
        <f t="shared" ca="1" si="301"/>
        <v>7.7490667536562921</v>
      </c>
      <c r="H698" s="307">
        <f t="shared" ca="1" si="302"/>
        <v>-100.67737420670754</v>
      </c>
      <c r="I698" s="304">
        <f t="shared" ca="1" si="303"/>
        <v>100.9751539375407</v>
      </c>
      <c r="J698" s="306">
        <f t="shared" ca="1" si="304"/>
        <v>698.24654548588239</v>
      </c>
      <c r="K698" s="307">
        <f t="shared" ca="1" si="305"/>
        <v>-3.3613844418328438</v>
      </c>
      <c r="L698" s="304">
        <f t="shared" ca="1" si="290"/>
        <v>698.25463635290976</v>
      </c>
      <c r="M698" s="306">
        <f t="shared" ca="1" si="306"/>
        <v>-1.4939784871265087</v>
      </c>
      <c r="N698" s="304">
        <f t="shared" ca="1" si="307"/>
        <v>-85.598661995688744</v>
      </c>
      <c r="P698" s="310">
        <f t="shared" ca="1" si="308"/>
        <v>23</v>
      </c>
      <c r="Q698" s="304">
        <f t="shared" ca="1" si="309"/>
        <v>0</v>
      </c>
      <c r="R698" s="306">
        <f t="shared" ca="1" si="310"/>
        <v>0</v>
      </c>
      <c r="S698" s="307">
        <f t="shared" ca="1" si="311"/>
        <v>2.8949999999999996</v>
      </c>
      <c r="T698" s="304">
        <f t="shared" ca="1" si="291"/>
        <v>28.399949999999997</v>
      </c>
      <c r="U698" s="311">
        <f t="shared" ca="1" si="292"/>
        <v>0</v>
      </c>
      <c r="V698" s="306">
        <f t="shared" ca="1" si="293"/>
        <v>1.2254118388115534</v>
      </c>
      <c r="W698" s="304">
        <f t="shared" ca="1" si="294"/>
        <v>25.584915623701235</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0.94347279532522776</v>
      </c>
      <c r="AH698" s="304">
        <f t="shared" ca="1" si="318"/>
        <v>-8.8375965645766801</v>
      </c>
    </row>
    <row r="699" spans="1:34" x14ac:dyDescent="0.2">
      <c r="A699" s="347">
        <f t="shared" ca="1" si="296"/>
        <v>1E-4</v>
      </c>
      <c r="B699" s="304">
        <f t="shared" ca="1" si="297"/>
        <v>32.031700000001216</v>
      </c>
      <c r="D699" s="306">
        <f t="shared" ca="1" si="298"/>
        <v>-0.67821954187344091</v>
      </c>
      <c r="E699" s="307">
        <f t="shared" ca="1" si="299"/>
        <v>-0.9984405203663318</v>
      </c>
      <c r="F699" s="304">
        <f t="shared" ca="1" si="300"/>
        <v>1.2070067189905826</v>
      </c>
      <c r="G699" s="306">
        <f t="shared" ca="1" si="301"/>
        <v>7.7489989317021051</v>
      </c>
      <c r="H699" s="307">
        <f t="shared" ca="1" si="302"/>
        <v>-100.67747405075957</v>
      </c>
      <c r="I699" s="304">
        <f t="shared" ca="1" si="303"/>
        <v>100.97524828236318</v>
      </c>
      <c r="J699" s="306">
        <f t="shared" ca="1" si="304"/>
        <v>698.24654548588239</v>
      </c>
      <c r="K699" s="307">
        <f t="shared" ca="1" si="305"/>
        <v>-3.371452184245717</v>
      </c>
      <c r="L699" s="304">
        <f t="shared" ca="1" si="290"/>
        <v>698.25468489140769</v>
      </c>
      <c r="M699" s="306">
        <f t="shared" ca="1" si="306"/>
        <v>-1.4939792326974206</v>
      </c>
      <c r="N699" s="304">
        <f t="shared" ca="1" si="307"/>
        <v>-85.598704713755325</v>
      </c>
      <c r="P699" s="310">
        <f t="shared" ca="1" si="308"/>
        <v>23</v>
      </c>
      <c r="Q699" s="304">
        <f t="shared" ca="1" si="309"/>
        <v>0</v>
      </c>
      <c r="R699" s="306">
        <f t="shared" ca="1" si="310"/>
        <v>0</v>
      </c>
      <c r="S699" s="307">
        <f t="shared" ca="1" si="311"/>
        <v>2.8949999999999996</v>
      </c>
      <c r="T699" s="304">
        <f t="shared" ca="1" si="291"/>
        <v>28.399949999999997</v>
      </c>
      <c r="U699" s="311">
        <f t="shared" ca="1" si="292"/>
        <v>0</v>
      </c>
      <c r="V699" s="306">
        <f t="shared" ca="1" si="293"/>
        <v>1.2254130725252834</v>
      </c>
      <c r="W699" s="304">
        <f t="shared" ca="1" si="294"/>
        <v>25.584989191886073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0.94344794410887012</v>
      </c>
      <c r="AH699" s="304">
        <f t="shared" ca="1" si="318"/>
        <v>-8.8376219770988733</v>
      </c>
    </row>
    <row r="700" spans="1:34" x14ac:dyDescent="0.2">
      <c r="A700" s="347">
        <f t="shared" ca="1" si="296"/>
        <v>1E-4</v>
      </c>
      <c r="B700" s="304">
        <f t="shared" ca="1" si="297"/>
        <v>32.031800000001219</v>
      </c>
      <c r="D700" s="306">
        <f t="shared" ca="1" si="298"/>
        <v>-0.67821492239934633</v>
      </c>
      <c r="E700" s="307">
        <f t="shared" ca="1" si="299"/>
        <v>-0.99841467749435431</v>
      </c>
      <c r="F700" s="304">
        <f t="shared" ca="1" si="300"/>
        <v>1.2069827460246922</v>
      </c>
      <c r="G700" s="306">
        <f t="shared" ca="1" si="301"/>
        <v>7.748931110209865</v>
      </c>
      <c r="H700" s="307">
        <f t="shared" ca="1" si="302"/>
        <v>-100.67757389222731</v>
      </c>
      <c r="I700" s="304">
        <f t="shared" ca="1" si="303"/>
        <v>100.97534262470056</v>
      </c>
      <c r="J700" s="306">
        <f t="shared" ca="1" si="304"/>
        <v>698.24654548588239</v>
      </c>
      <c r="K700" s="307">
        <f t="shared" ca="1" si="305"/>
        <v>-3.3815199366428663</v>
      </c>
      <c r="L700" s="304">
        <f t="shared" ca="1" si="290"/>
        <v>698.2547335751118</v>
      </c>
      <c r="M700" s="306">
        <f t="shared" ca="1" si="306"/>
        <v>-1.4939799782604137</v>
      </c>
      <c r="N700" s="304">
        <f t="shared" ca="1" si="307"/>
        <v>-85.598747431368182</v>
      </c>
      <c r="P700" s="310">
        <f t="shared" ca="1" si="308"/>
        <v>23</v>
      </c>
      <c r="Q700" s="304">
        <f t="shared" ca="1" si="309"/>
        <v>0</v>
      </c>
      <c r="R700" s="306">
        <f t="shared" ca="1" si="310"/>
        <v>0</v>
      </c>
      <c r="S700" s="307">
        <f t="shared" ca="1" si="311"/>
        <v>2.8949999999999996</v>
      </c>
      <c r="T700" s="304">
        <f t="shared" ca="1" si="291"/>
        <v>28.399949999999997</v>
      </c>
      <c r="U700" s="311">
        <f t="shared" ca="1" si="292"/>
        <v>0</v>
      </c>
      <c r="V700" s="306">
        <f t="shared" ca="1" si="293"/>
        <v>1.2254143062414797</v>
      </c>
      <c r="W700" s="304">
        <f t="shared" ca="1" si="294"/>
        <v>25.585062759003986</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0.94342309324964901</v>
      </c>
      <c r="AH700" s="304">
        <f t="shared" ca="1" si="318"/>
        <v>-8.8376473892525311</v>
      </c>
    </row>
    <row r="701" spans="1:34" x14ac:dyDescent="0.2">
      <c r="A701" s="347">
        <f t="shared" ca="1" si="296"/>
        <v>1E-4</v>
      </c>
      <c r="B701" s="304">
        <f t="shared" ca="1" si="297"/>
        <v>32.031900000001222</v>
      </c>
      <c r="D701" s="306">
        <f t="shared" ca="1" si="298"/>
        <v>-0.67821030292858842</v>
      </c>
      <c r="E701" s="307">
        <f t="shared" ca="1" si="299"/>
        <v>-0.99838883499719344</v>
      </c>
      <c r="F701" s="304">
        <f t="shared" ca="1" si="300"/>
        <v>1.2069587734655816</v>
      </c>
      <c r="G701" s="306">
        <f t="shared" ca="1" si="301"/>
        <v>7.7488632891795719</v>
      </c>
      <c r="H701" s="307">
        <f t="shared" ca="1" si="302"/>
        <v>-100.67767373111081</v>
      </c>
      <c r="I701" s="304">
        <f t="shared" ca="1" si="303"/>
        <v>100.9754369645529</v>
      </c>
      <c r="J701" s="306">
        <f t="shared" ca="1" si="304"/>
        <v>698.24654548588239</v>
      </c>
      <c r="K701" s="307">
        <f t="shared" ca="1" si="305"/>
        <v>-3.3915876990240332</v>
      </c>
      <c r="L701" s="304">
        <f t="shared" ca="1" si="290"/>
        <v>698.25478240402231</v>
      </c>
      <c r="M701" s="306">
        <f t="shared" ca="1" si="306"/>
        <v>-1.4939807238154883</v>
      </c>
      <c r="N701" s="304">
        <f t="shared" ca="1" si="307"/>
        <v>-85.598790148527357</v>
      </c>
      <c r="P701" s="310">
        <f t="shared" ca="1" si="308"/>
        <v>23</v>
      </c>
      <c r="Q701" s="304">
        <f t="shared" ca="1" si="309"/>
        <v>0</v>
      </c>
      <c r="R701" s="306">
        <f t="shared" ca="1" si="310"/>
        <v>0</v>
      </c>
      <c r="S701" s="307">
        <f t="shared" ca="1" si="311"/>
        <v>2.8949999999999996</v>
      </c>
      <c r="T701" s="304">
        <f t="shared" ca="1" si="291"/>
        <v>28.399949999999997</v>
      </c>
      <c r="U701" s="311">
        <f t="shared" ca="1" si="292"/>
        <v>0</v>
      </c>
      <c r="V701" s="306">
        <f t="shared" ca="1" si="293"/>
        <v>1.2254155399601416</v>
      </c>
      <c r="W701" s="304">
        <f t="shared" ca="1" si="294"/>
        <v>25.585136325054997</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0.94339824274756978</v>
      </c>
      <c r="AH701" s="304">
        <f t="shared" ca="1" si="318"/>
        <v>-8.8376728010376482</v>
      </c>
    </row>
    <row r="702" spans="1:34" x14ac:dyDescent="0.2">
      <c r="A702" s="347">
        <f t="shared" ca="1" si="296"/>
        <v>1E-4</v>
      </c>
      <c r="B702" s="304">
        <f t="shared" ca="1" si="297"/>
        <v>32.032000000001226</v>
      </c>
      <c r="D702" s="306">
        <f t="shared" ca="1" si="298"/>
        <v>-0.67820568346116727</v>
      </c>
      <c r="E702" s="307">
        <f t="shared" ca="1" si="299"/>
        <v>-0.99836299287483676</v>
      </c>
      <c r="F702" s="304">
        <f t="shared" ca="1" si="300"/>
        <v>1.2069348013132402</v>
      </c>
      <c r="G702" s="306">
        <f t="shared" ca="1" si="301"/>
        <v>7.7487954686112257</v>
      </c>
      <c r="H702" s="307">
        <f t="shared" ca="1" si="302"/>
        <v>-100.6777735674101</v>
      </c>
      <c r="I702" s="304">
        <f t="shared" ca="1" si="303"/>
        <v>100.97553130192023</v>
      </c>
      <c r="J702" s="306">
        <f t="shared" ca="1" si="304"/>
        <v>698.24654548588239</v>
      </c>
      <c r="K702" s="307">
        <f t="shared" ca="1" si="305"/>
        <v>-3.4016554713889593</v>
      </c>
      <c r="L702" s="304">
        <f t="shared" ca="1" si="290"/>
        <v>698.25483137813978</v>
      </c>
      <c r="M702" s="306">
        <f t="shared" ca="1" si="306"/>
        <v>-1.4939814693626448</v>
      </c>
      <c r="N702" s="304">
        <f t="shared" ca="1" si="307"/>
        <v>-85.598832865232851</v>
      </c>
      <c r="P702" s="310">
        <f t="shared" ca="1" si="308"/>
        <v>23</v>
      </c>
      <c r="Q702" s="304">
        <f t="shared" ca="1" si="309"/>
        <v>0</v>
      </c>
      <c r="R702" s="306">
        <f t="shared" ca="1" si="310"/>
        <v>0</v>
      </c>
      <c r="S702" s="307">
        <f t="shared" ca="1" si="311"/>
        <v>2.8949999999999996</v>
      </c>
      <c r="T702" s="304">
        <f t="shared" ca="1" si="291"/>
        <v>28.399949999999997</v>
      </c>
      <c r="U702" s="311">
        <f t="shared" ca="1" si="292"/>
        <v>0</v>
      </c>
      <c r="V702" s="306">
        <f t="shared" ca="1" si="293"/>
        <v>1.2254167736812689</v>
      </c>
      <c r="W702" s="304">
        <f t="shared" ca="1" si="294"/>
        <v>25.585209890039106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0.94337339260262887</v>
      </c>
      <c r="AH702" s="304">
        <f t="shared" ca="1" si="318"/>
        <v>-8.8376982124542316</v>
      </c>
    </row>
    <row r="703" spans="1:34" x14ac:dyDescent="0.2">
      <c r="A703" s="347">
        <f t="shared" ca="1" si="296"/>
        <v>1E-4</v>
      </c>
      <c r="B703" s="304">
        <f t="shared" ca="1" si="297"/>
        <v>32.032100000001229</v>
      </c>
      <c r="D703" s="306">
        <f t="shared" ca="1" si="298"/>
        <v>-0.67820106399708036</v>
      </c>
      <c r="E703" s="307">
        <f t="shared" ca="1" si="299"/>
        <v>-0.99833715112728783</v>
      </c>
      <c r="F703" s="304">
        <f t="shared" ca="1" si="300"/>
        <v>1.2069108295676698</v>
      </c>
      <c r="G703" s="306">
        <f t="shared" ca="1" si="301"/>
        <v>7.7487276485048264</v>
      </c>
      <c r="H703" s="307">
        <f t="shared" ca="1" si="302"/>
        <v>-100.67787340112521</v>
      </c>
      <c r="I703" s="304">
        <f t="shared" ca="1" si="303"/>
        <v>100.97562563680256</v>
      </c>
      <c r="J703" s="306">
        <f t="shared" ca="1" si="304"/>
        <v>698.24654548588239</v>
      </c>
      <c r="K703" s="307">
        <f t="shared" ca="1" si="305"/>
        <v>-3.4117232537373861</v>
      </c>
      <c r="L703" s="304">
        <f t="shared" ca="1" si="290"/>
        <v>698.25488049746457</v>
      </c>
      <c r="M703" s="306">
        <f t="shared" ca="1" si="306"/>
        <v>-1.4939822149018827</v>
      </c>
      <c r="N703" s="304">
        <f t="shared" ca="1" si="307"/>
        <v>-85.598875581484634</v>
      </c>
      <c r="P703" s="310">
        <f t="shared" ca="1" si="308"/>
        <v>23</v>
      </c>
      <c r="Q703" s="304">
        <f t="shared" ca="1" si="309"/>
        <v>0</v>
      </c>
      <c r="R703" s="306">
        <f t="shared" ca="1" si="310"/>
        <v>0</v>
      </c>
      <c r="S703" s="307">
        <f t="shared" ca="1" si="311"/>
        <v>2.8949999999999996</v>
      </c>
      <c r="T703" s="304">
        <f t="shared" ca="1" si="291"/>
        <v>28.399949999999997</v>
      </c>
      <c r="U703" s="311">
        <f t="shared" ca="1" si="292"/>
        <v>0</v>
      </c>
      <c r="V703" s="306">
        <f t="shared" ca="1" si="293"/>
        <v>1.2254180074048624</v>
      </c>
      <c r="W703" s="304">
        <f t="shared" ca="1" si="294"/>
        <v>25.585283453956329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0.94334854281481917</v>
      </c>
      <c r="AH703" s="304">
        <f t="shared" ca="1" si="318"/>
        <v>-8.8377236235022831</v>
      </c>
    </row>
    <row r="704" spans="1:34" x14ac:dyDescent="0.2">
      <c r="A704" s="347">
        <f t="shared" ca="1" si="296"/>
        <v>1E-4</v>
      </c>
      <c r="B704" s="304">
        <f t="shared" ca="1" si="297"/>
        <v>32.032200000001232</v>
      </c>
      <c r="D704" s="306">
        <f t="shared" ca="1" si="298"/>
        <v>-0.67819644453633354</v>
      </c>
      <c r="E704" s="307">
        <f t="shared" ca="1" si="299"/>
        <v>-0.99831130975453952</v>
      </c>
      <c r="F704" s="304">
        <f t="shared" ca="1" si="300"/>
        <v>1.2068868582288681</v>
      </c>
      <c r="G704" s="306">
        <f t="shared" ca="1" si="301"/>
        <v>7.7486598288603732</v>
      </c>
      <c r="H704" s="307">
        <f t="shared" ca="1" si="302"/>
        <v>-100.67797323225619</v>
      </c>
      <c r="I704" s="304">
        <f t="shared" ca="1" si="303"/>
        <v>100.97571996919997</v>
      </c>
      <c r="J704" s="306">
        <f t="shared" ca="1" si="304"/>
        <v>698.24654548588239</v>
      </c>
      <c r="K704" s="307">
        <f t="shared" ca="1" si="305"/>
        <v>-3.421791046069055</v>
      </c>
      <c r="L704" s="304">
        <f t="shared" ca="1" si="290"/>
        <v>698.254929761997</v>
      </c>
      <c r="M704" s="306">
        <f t="shared" ca="1" si="306"/>
        <v>-1.4939829604332024</v>
      </c>
      <c r="N704" s="304">
        <f t="shared" ca="1" si="307"/>
        <v>-85.598918297282765</v>
      </c>
      <c r="P704" s="310">
        <f t="shared" ca="1" si="308"/>
        <v>23</v>
      </c>
      <c r="Q704" s="304">
        <f t="shared" ca="1" si="309"/>
        <v>0</v>
      </c>
      <c r="R704" s="306">
        <f t="shared" ca="1" si="310"/>
        <v>0</v>
      </c>
      <c r="S704" s="307">
        <f t="shared" ca="1" si="311"/>
        <v>2.8949999999999996</v>
      </c>
      <c r="T704" s="304">
        <f t="shared" ca="1" si="291"/>
        <v>28.399949999999997</v>
      </c>
      <c r="U704" s="311">
        <f t="shared" ca="1" si="292"/>
        <v>0</v>
      </c>
      <c r="V704" s="306">
        <f t="shared" ca="1" si="293"/>
        <v>1.2254192411309208</v>
      </c>
      <c r="W704" s="304">
        <f t="shared" ca="1" si="294"/>
        <v>25.585357016806675</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0.94332369338413891</v>
      </c>
      <c r="AH704" s="304">
        <f t="shared" ca="1" si="318"/>
        <v>-8.8377490341818081</v>
      </c>
    </row>
    <row r="705" spans="1:34" x14ac:dyDescent="0.2">
      <c r="A705" s="347">
        <f t="shared" ca="1" si="296"/>
        <v>1E-4</v>
      </c>
      <c r="B705" s="304">
        <f t="shared" ca="1" si="297"/>
        <v>32.032300000001236</v>
      </c>
      <c r="D705" s="306">
        <f t="shared" ca="1" si="298"/>
        <v>-0.67819182507892461</v>
      </c>
      <c r="E705" s="307">
        <f t="shared" ca="1" si="299"/>
        <v>-0.99828546875659008</v>
      </c>
      <c r="F705" s="304">
        <f t="shared" ca="1" si="300"/>
        <v>1.2068628872968328</v>
      </c>
      <c r="G705" s="306">
        <f t="shared" ca="1" si="301"/>
        <v>7.7485920096778651</v>
      </c>
      <c r="H705" s="307">
        <f t="shared" ca="1" si="302"/>
        <v>-100.67807306080307</v>
      </c>
      <c r="I705" s="304">
        <f t="shared" ca="1" si="303"/>
        <v>100.97581429911246</v>
      </c>
      <c r="J705" s="306">
        <f t="shared" ca="1" si="304"/>
        <v>698.24654548588239</v>
      </c>
      <c r="K705" s="307">
        <f t="shared" ca="1" si="305"/>
        <v>-3.4318588483837078</v>
      </c>
      <c r="L705" s="304">
        <f t="shared" ca="1" si="290"/>
        <v>698.25497917173755</v>
      </c>
      <c r="M705" s="306">
        <f t="shared" ca="1" si="306"/>
        <v>-1.4939837059566041</v>
      </c>
      <c r="N705" s="304">
        <f t="shared" ca="1" si="307"/>
        <v>-85.5989610126272</v>
      </c>
      <c r="P705" s="310">
        <f t="shared" ca="1" si="308"/>
        <v>23</v>
      </c>
      <c r="Q705" s="304">
        <f t="shared" ca="1" si="309"/>
        <v>0</v>
      </c>
      <c r="R705" s="306">
        <f t="shared" ca="1" si="310"/>
        <v>0</v>
      </c>
      <c r="S705" s="307">
        <f t="shared" ca="1" si="311"/>
        <v>2.8949999999999996</v>
      </c>
      <c r="T705" s="304">
        <f t="shared" ca="1" si="291"/>
        <v>28.399949999999997</v>
      </c>
      <c r="U705" s="311">
        <f t="shared" ca="1" si="292"/>
        <v>0</v>
      </c>
      <c r="V705" s="306">
        <f t="shared" ca="1" si="293"/>
        <v>1.2254204748594455</v>
      </c>
      <c r="W705" s="304">
        <f t="shared" ca="1" si="294"/>
        <v>25.585430578590159</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0.9432988443105863</v>
      </c>
      <c r="AH705" s="304">
        <f t="shared" ca="1" si="318"/>
        <v>-8.8377744444928084</v>
      </c>
    </row>
    <row r="706" spans="1:34" x14ac:dyDescent="0.2">
      <c r="A706" s="347">
        <f t="shared" ca="1" si="296"/>
        <v>1E-4</v>
      </c>
      <c r="B706" s="304">
        <f t="shared" ca="1" si="297"/>
        <v>32.032400000001239</v>
      </c>
      <c r="D706" s="306">
        <f t="shared" ca="1" si="298"/>
        <v>-0.67818720562485535</v>
      </c>
      <c r="E706" s="307">
        <f t="shared" ca="1" si="299"/>
        <v>-0.99825962813343239</v>
      </c>
      <c r="F706" s="304">
        <f t="shared" ca="1" si="300"/>
        <v>1.2068389167715585</v>
      </c>
      <c r="G706" s="306">
        <f t="shared" ca="1" si="301"/>
        <v>7.748524190957303</v>
      </c>
      <c r="H706" s="307">
        <f t="shared" ca="1" si="302"/>
        <v>-100.67817288676589</v>
      </c>
      <c r="I706" s="304">
        <f t="shared" ca="1" si="303"/>
        <v>100.97590862654009</v>
      </c>
      <c r="J706" s="306">
        <f t="shared" ca="1" si="304"/>
        <v>698.24654548588239</v>
      </c>
      <c r="K706" s="307">
        <f t="shared" ca="1" si="305"/>
        <v>-3.4419266606810863</v>
      </c>
      <c r="L706" s="304">
        <f t="shared" ca="1" si="290"/>
        <v>698.25502872668665</v>
      </c>
      <c r="M706" s="306">
        <f t="shared" ca="1" si="306"/>
        <v>-1.4939844514720877</v>
      </c>
      <c r="N706" s="304">
        <f t="shared" ca="1" si="307"/>
        <v>-85.599003727517967</v>
      </c>
      <c r="P706" s="310">
        <f t="shared" ca="1" si="308"/>
        <v>23</v>
      </c>
      <c r="Q706" s="304">
        <f t="shared" ca="1" si="309"/>
        <v>0</v>
      </c>
      <c r="R706" s="306">
        <f t="shared" ca="1" si="310"/>
        <v>0</v>
      </c>
      <c r="S706" s="307">
        <f t="shared" ca="1" si="311"/>
        <v>2.8949999999999996</v>
      </c>
      <c r="T706" s="304">
        <f t="shared" ca="1" si="291"/>
        <v>28.399949999999997</v>
      </c>
      <c r="U706" s="311">
        <f t="shared" ca="1" si="292"/>
        <v>0</v>
      </c>
      <c r="V706" s="306">
        <f t="shared" ca="1" si="293"/>
        <v>1.2254217085904358</v>
      </c>
      <c r="W706" s="304">
        <f t="shared" ca="1" si="294"/>
        <v>25.585504139306789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0.94327399559415603</v>
      </c>
      <c r="AH706" s="304">
        <f t="shared" ca="1" si="318"/>
        <v>-8.8377998544352891</v>
      </c>
    </row>
    <row r="707" spans="1:34" x14ac:dyDescent="0.2">
      <c r="A707" s="347">
        <f t="shared" ca="1" si="296"/>
        <v>1E-4</v>
      </c>
      <c r="B707" s="304">
        <f t="shared" ca="1" si="297"/>
        <v>32.032500000001242</v>
      </c>
      <c r="D707" s="306">
        <f t="shared" ca="1" si="298"/>
        <v>-0.6781825861741273</v>
      </c>
      <c r="E707" s="307">
        <f t="shared" ca="1" si="299"/>
        <v>-0.99823378788506467</v>
      </c>
      <c r="F707" s="304">
        <f t="shared" ca="1" si="300"/>
        <v>1.2068149466530451</v>
      </c>
      <c r="G707" s="306">
        <f t="shared" ca="1" si="301"/>
        <v>7.7484563726986853</v>
      </c>
      <c r="H707" s="307">
        <f t="shared" ca="1" si="302"/>
        <v>-100.67827271014468</v>
      </c>
      <c r="I707" s="304">
        <f t="shared" ca="1" si="303"/>
        <v>100.97600295148288</v>
      </c>
      <c r="J707" s="306">
        <f t="shared" ca="1" si="304"/>
        <v>698.24654548588239</v>
      </c>
      <c r="K707" s="307">
        <f t="shared" ca="1" si="305"/>
        <v>-3.4519944829609317</v>
      </c>
      <c r="L707" s="304">
        <f t="shared" ca="1" si="290"/>
        <v>698.25507842684453</v>
      </c>
      <c r="M707" s="306">
        <f t="shared" ca="1" si="306"/>
        <v>-1.4939851969796536</v>
      </c>
      <c r="N707" s="304">
        <f t="shared" ca="1" si="307"/>
        <v>-85.599046441955096</v>
      </c>
      <c r="P707" s="310">
        <f t="shared" ca="1" si="308"/>
        <v>23</v>
      </c>
      <c r="Q707" s="304">
        <f t="shared" ca="1" si="309"/>
        <v>0</v>
      </c>
      <c r="R707" s="306">
        <f t="shared" ca="1" si="310"/>
        <v>0</v>
      </c>
      <c r="S707" s="307">
        <f t="shared" ca="1" si="311"/>
        <v>2.8949999999999996</v>
      </c>
      <c r="T707" s="304">
        <f t="shared" ca="1" si="291"/>
        <v>28.399949999999997</v>
      </c>
      <c r="U707" s="311">
        <f t="shared" ca="1" si="292"/>
        <v>0</v>
      </c>
      <c r="V707" s="306">
        <f t="shared" ca="1" si="293"/>
        <v>1.2254229423238916</v>
      </c>
      <c r="W707" s="304">
        <f t="shared" ca="1" si="294"/>
        <v>25.585577698956584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0.94324914723484454</v>
      </c>
      <c r="AH707" s="304">
        <f t="shared" ca="1" si="318"/>
        <v>-8.8378252640092541</v>
      </c>
    </row>
    <row r="708" spans="1:34" x14ac:dyDescent="0.2">
      <c r="A708" s="347">
        <f t="shared" ca="1" si="296"/>
        <v>1E-4</v>
      </c>
      <c r="B708" s="304">
        <f t="shared" ca="1" si="297"/>
        <v>32.032600000001246</v>
      </c>
      <c r="D708" s="306">
        <f t="shared" ca="1" si="298"/>
        <v>-0.67817796672673869</v>
      </c>
      <c r="E708" s="307">
        <f t="shared" ca="1" si="299"/>
        <v>-0.99820794801147805</v>
      </c>
      <c r="F708" s="304">
        <f t="shared" ca="1" si="300"/>
        <v>1.2067909769412841</v>
      </c>
      <c r="G708" s="306">
        <f t="shared" ca="1" si="301"/>
        <v>7.7483885549020126</v>
      </c>
      <c r="H708" s="307">
        <f t="shared" ca="1" si="302"/>
        <v>-100.67837253093948</v>
      </c>
      <c r="I708" s="304">
        <f t="shared" ca="1" si="303"/>
        <v>100.97609727394085</v>
      </c>
      <c r="J708" s="306">
        <f t="shared" ca="1" si="304"/>
        <v>698.24654548588239</v>
      </c>
      <c r="K708" s="307">
        <f t="shared" ca="1" si="305"/>
        <v>-3.4620623152229859</v>
      </c>
      <c r="L708" s="304">
        <f t="shared" ref="L708:L771" ca="1" si="319">SQRT(pos_x^2+pos_z^2)</f>
        <v>698.25512827221178</v>
      </c>
      <c r="M708" s="306">
        <f t="shared" ca="1" si="306"/>
        <v>-1.4939859424793016</v>
      </c>
      <c r="N708" s="304">
        <f t="shared" ca="1" si="307"/>
        <v>-85.599089155938557</v>
      </c>
      <c r="P708" s="310">
        <f t="shared" ca="1" si="308"/>
        <v>23</v>
      </c>
      <c r="Q708" s="304">
        <f t="shared" ca="1" si="309"/>
        <v>0</v>
      </c>
      <c r="R708" s="306">
        <f t="shared" ca="1" si="310"/>
        <v>0</v>
      </c>
      <c r="S708" s="307">
        <f t="shared" ca="1" si="311"/>
        <v>2.8949999999999996</v>
      </c>
      <c r="T708" s="304">
        <f t="shared" ref="T708:T771" ca="1" si="320">m*g</f>
        <v>28.399949999999997</v>
      </c>
      <c r="U708" s="311">
        <f t="shared" ref="U708:U771" ca="1" si="321">IF(pos_xz&lt;L_rampe,Poids*COS(Beta),0)</f>
        <v>0</v>
      </c>
      <c r="V708" s="306">
        <f t="shared" ref="V708:V771" ca="1" si="322">Rho_moyen*(20000-Alt_rampe-pos_z)/(20000+Alt_rampe+pos_z)</f>
        <v>1.2254241760598124</v>
      </c>
      <c r="W708" s="304">
        <f t="shared" ref="W708:W771" ca="1" si="323">1/2*Rho*Sref*Cx*vit_xz^2</f>
        <v>25.585651257539514</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0.94322429923264473</v>
      </c>
      <c r="AH708" s="304">
        <f t="shared" ca="1" si="318"/>
        <v>-8.8378506732147102</v>
      </c>
    </row>
    <row r="709" spans="1:34" x14ac:dyDescent="0.2">
      <c r="A709" s="347">
        <f t="shared" ref="A709:A772" ca="1" si="325">IF(B708+0.01&lt;=T_ini+ROUNDUP(Temps_fin_propu,0), 0.01, IF(K708&gt;0, 0.1, 0.0001))</f>
        <v>1E-4</v>
      </c>
      <c r="B709" s="304">
        <f t="shared" ref="B709:B772" ca="1" si="326">B708+pas</f>
        <v>32.032700000001249</v>
      </c>
      <c r="D709" s="306">
        <f t="shared" ref="D709:D772" ca="1" si="327">IF(AND(L708&lt;L_rampe,Poussee&lt;Poids*SIN(M708)),0,(-W708+Poussee)/m*COS(M708)-U708/m*SIN(M708))</f>
        <v>-0.67817334728269207</v>
      </c>
      <c r="E709" s="307">
        <f t="shared" ref="E709:E772" ca="1" si="328">IF(AND(L708&lt;L_rampe,Poussee&lt;Poids*SIN(M708)),0,(-W708+Poussee)/m*SIN(M708)+U708/m*COS(M708)-Poids/m)</f>
        <v>-0.99818210851268496</v>
      </c>
      <c r="F709" s="304">
        <f t="shared" ref="F709:F772" ca="1" si="329">SQRT(acc_x^2+acc_z^2)</f>
        <v>1.2067670076362877</v>
      </c>
      <c r="G709" s="306">
        <f t="shared" ref="G709:G772" ca="1" si="330">G708+acc_x*pas</f>
        <v>7.7483207375672842</v>
      </c>
      <c r="H709" s="307">
        <f t="shared" ref="H709:H772" ca="1" si="331">H708+acc_z*pas</f>
        <v>-100.67847234915034</v>
      </c>
      <c r="I709" s="304">
        <f t="shared" ref="I709:I772" ca="1" si="332">SQRT(vit_x^2+vit_z^2)</f>
        <v>100.97619159391408</v>
      </c>
      <c r="J709" s="306">
        <f t="shared" ref="J709:J772" ca="1" si="333">J708+0.5*(vit_x+G708)*pas*(K708&gt;=0)</f>
        <v>698.24654548588239</v>
      </c>
      <c r="K709" s="307">
        <f t="shared" ref="K709:K772" ca="1" si="334">K708+0.5*(vit_z+H708)*pas</f>
        <v>-3.4721301574669905</v>
      </c>
      <c r="L709" s="304">
        <f t="shared" ca="1" si="319"/>
        <v>698.25517826278872</v>
      </c>
      <c r="M709" s="306">
        <f t="shared" ref="M709:M772" ca="1" si="335">IF(AND(L708&gt;L_rampe,G709&gt;0),ATAN2(G709,H709),$M$4)</f>
        <v>-1.493986687971032</v>
      </c>
      <c r="N709" s="304">
        <f t="shared" ref="N709:N772" ca="1" si="336">DEGREES(Beta)</f>
        <v>-85.599131869468366</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2.8949999999999996</v>
      </c>
      <c r="T709" s="304">
        <f t="shared" ca="1" si="320"/>
        <v>28.399949999999997</v>
      </c>
      <c r="U709" s="311">
        <f t="shared" ca="1" si="321"/>
        <v>0</v>
      </c>
      <c r="V709" s="306">
        <f t="shared" ca="1" si="322"/>
        <v>1.2254254097981994</v>
      </c>
      <c r="W709" s="304">
        <f t="shared" ca="1" si="323"/>
        <v>25.585724815055652</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0.94319945158756724</v>
      </c>
      <c r="AH709" s="304">
        <f t="shared" ref="AH709:AH772" ca="1" si="347">IF(AND(L708&lt;L_rampe,Poussee&lt;Poids*SIN(M708)), g*SIN(M708), (-W708+Poussee)/m)</f>
        <v>-8.8378760820516469</v>
      </c>
    </row>
    <row r="710" spans="1:34" x14ac:dyDescent="0.2">
      <c r="A710" s="347">
        <f t="shared" ca="1" si="325"/>
        <v>1E-4</v>
      </c>
      <c r="B710" s="304">
        <f t="shared" ca="1" si="326"/>
        <v>32.032800000001252</v>
      </c>
      <c r="D710" s="306">
        <f t="shared" ca="1" si="327"/>
        <v>-0.67816872784198889</v>
      </c>
      <c r="E710" s="307">
        <f t="shared" ca="1" si="328"/>
        <v>-0.99815626938866053</v>
      </c>
      <c r="F710" s="304">
        <f t="shared" ca="1" si="329"/>
        <v>1.2067430387380362</v>
      </c>
      <c r="G710" s="306">
        <f t="shared" ca="1" si="330"/>
        <v>7.7482529206945001</v>
      </c>
      <c r="H710" s="307">
        <f t="shared" ca="1" si="331"/>
        <v>-100.67857216477728</v>
      </c>
      <c r="I710" s="304">
        <f t="shared" ca="1" si="332"/>
        <v>100.97628591140257</v>
      </c>
      <c r="J710" s="306">
        <f t="shared" ca="1" si="333"/>
        <v>698.24654548588239</v>
      </c>
      <c r="K710" s="307">
        <f t="shared" ca="1" si="334"/>
        <v>-3.482198009692687</v>
      </c>
      <c r="L710" s="304">
        <f t="shared" ca="1" si="319"/>
        <v>698.2552283985757</v>
      </c>
      <c r="M710" s="306">
        <f t="shared" ca="1" si="335"/>
        <v>-1.4939874334548449</v>
      </c>
      <c r="N710" s="304">
        <f t="shared" ca="1" si="336"/>
        <v>-85.599174582544535</v>
      </c>
      <c r="P710" s="310">
        <f t="shared" ca="1" si="337"/>
        <v>23</v>
      </c>
      <c r="Q710" s="304">
        <f t="shared" ca="1" si="338"/>
        <v>0</v>
      </c>
      <c r="R710" s="306">
        <f t="shared" ca="1" si="339"/>
        <v>0</v>
      </c>
      <c r="S710" s="307">
        <f t="shared" ca="1" si="340"/>
        <v>2.8949999999999996</v>
      </c>
      <c r="T710" s="304">
        <f t="shared" ca="1" si="320"/>
        <v>28.399949999999997</v>
      </c>
      <c r="U710" s="311">
        <f t="shared" ca="1" si="321"/>
        <v>0</v>
      </c>
      <c r="V710" s="306">
        <f t="shared" ca="1" si="322"/>
        <v>1.2254266435390515</v>
      </c>
      <c r="W710" s="304">
        <f t="shared" ca="1" si="323"/>
        <v>25.585798371504964</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0.94317460429959077</v>
      </c>
      <c r="AH710" s="304">
        <f t="shared" ca="1" si="347"/>
        <v>-8.837901490520089</v>
      </c>
    </row>
    <row r="711" spans="1:34" x14ac:dyDescent="0.2">
      <c r="A711" s="347">
        <f t="shared" ca="1" si="325"/>
        <v>1E-4</v>
      </c>
      <c r="B711" s="304">
        <f t="shared" ca="1" si="326"/>
        <v>32.032900000001256</v>
      </c>
      <c r="D711" s="306">
        <f t="shared" ca="1" si="327"/>
        <v>-0.67816410840462737</v>
      </c>
      <c r="E711" s="307">
        <f t="shared" ca="1" si="328"/>
        <v>-0.99813043063941542</v>
      </c>
      <c r="F711" s="304">
        <f t="shared" ca="1" si="329"/>
        <v>1.2067190702465376</v>
      </c>
      <c r="G711" s="306">
        <f t="shared" ca="1" si="330"/>
        <v>7.7481851042836594</v>
      </c>
      <c r="H711" s="307">
        <f t="shared" ca="1" si="331"/>
        <v>-100.67867197782034</v>
      </c>
      <c r="I711" s="304">
        <f t="shared" ca="1" si="332"/>
        <v>100.97638022640638</v>
      </c>
      <c r="J711" s="306">
        <f t="shared" ca="1" si="333"/>
        <v>698.24654548588239</v>
      </c>
      <c r="K711" s="307">
        <f t="shared" ca="1" si="334"/>
        <v>-3.492265871899817</v>
      </c>
      <c r="L711" s="304">
        <f t="shared" ca="1" si="319"/>
        <v>698.25527867957328</v>
      </c>
      <c r="M711" s="306">
        <f t="shared" ca="1" si="335"/>
        <v>-1.4939881789307403</v>
      </c>
      <c r="N711" s="304">
        <f t="shared" ca="1" si="336"/>
        <v>-85.59921729516708</v>
      </c>
      <c r="P711" s="310">
        <f t="shared" ca="1" si="337"/>
        <v>23</v>
      </c>
      <c r="Q711" s="304">
        <f t="shared" ca="1" si="338"/>
        <v>0</v>
      </c>
      <c r="R711" s="306">
        <f t="shared" ca="1" si="339"/>
        <v>0</v>
      </c>
      <c r="S711" s="307">
        <f t="shared" ca="1" si="340"/>
        <v>2.8949999999999996</v>
      </c>
      <c r="T711" s="304">
        <f t="shared" ca="1" si="320"/>
        <v>28.399949999999997</v>
      </c>
      <c r="U711" s="311">
        <f t="shared" ca="1" si="321"/>
        <v>0</v>
      </c>
      <c r="V711" s="306">
        <f t="shared" ca="1" si="322"/>
        <v>1.2254278772823695</v>
      </c>
      <c r="W711" s="304">
        <f t="shared" ca="1" si="323"/>
        <v>25.585871926887489</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0.9431497573687242</v>
      </c>
      <c r="AH711" s="304">
        <f t="shared" ca="1" si="347"/>
        <v>-8.8379268986200241</v>
      </c>
    </row>
    <row r="712" spans="1:34" x14ac:dyDescent="0.2">
      <c r="A712" s="347">
        <f t="shared" ca="1" si="325"/>
        <v>1E-4</v>
      </c>
      <c r="B712" s="304">
        <f t="shared" ca="1" si="326"/>
        <v>32.033000000001259</v>
      </c>
      <c r="D712" s="306">
        <f t="shared" ca="1" si="327"/>
        <v>-0.6781594889706104</v>
      </c>
      <c r="E712" s="307">
        <f t="shared" ca="1" si="328"/>
        <v>-0.9981045922649372</v>
      </c>
      <c r="F712" s="304">
        <f t="shared" ca="1" si="329"/>
        <v>1.2066951021617829</v>
      </c>
      <c r="G712" s="306">
        <f t="shared" ca="1" si="330"/>
        <v>7.748117288334762</v>
      </c>
      <c r="H712" s="307">
        <f t="shared" ca="1" si="331"/>
        <v>-100.67877178827958</v>
      </c>
      <c r="I712" s="304">
        <f t="shared" ca="1" si="332"/>
        <v>100.97647453892552</v>
      </c>
      <c r="J712" s="306">
        <f t="shared" ca="1" si="333"/>
        <v>698.24654548588239</v>
      </c>
      <c r="K712" s="307">
        <f t="shared" ca="1" si="334"/>
        <v>-3.5023337440881219</v>
      </c>
      <c r="L712" s="304">
        <f t="shared" ca="1" si="319"/>
        <v>698.25532910578158</v>
      </c>
      <c r="M712" s="306">
        <f t="shared" ca="1" si="335"/>
        <v>-1.4939889243987183</v>
      </c>
      <c r="N712" s="304">
        <f t="shared" ca="1" si="336"/>
        <v>-85.599260007335985</v>
      </c>
      <c r="P712" s="310">
        <f t="shared" ca="1" si="337"/>
        <v>23</v>
      </c>
      <c r="Q712" s="304">
        <f t="shared" ca="1" si="338"/>
        <v>0</v>
      </c>
      <c r="R712" s="306">
        <f t="shared" ca="1" si="339"/>
        <v>0</v>
      </c>
      <c r="S712" s="307">
        <f t="shared" ca="1" si="340"/>
        <v>2.8949999999999996</v>
      </c>
      <c r="T712" s="304">
        <f t="shared" ca="1" si="320"/>
        <v>28.399949999999997</v>
      </c>
      <c r="U712" s="311">
        <f t="shared" ca="1" si="321"/>
        <v>0</v>
      </c>
      <c r="V712" s="306">
        <f t="shared" ca="1" si="322"/>
        <v>1.2254291110281523</v>
      </c>
      <c r="W712" s="304">
        <f t="shared" ca="1" si="323"/>
        <v>25.585945481203201</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0.94312491079495508</v>
      </c>
      <c r="AH712" s="304">
        <f t="shared" ca="1" si="347"/>
        <v>-8.8379523063514647</v>
      </c>
    </row>
    <row r="713" spans="1:34" x14ac:dyDescent="0.2">
      <c r="A713" s="347">
        <f t="shared" ca="1" si="325"/>
        <v>1E-4</v>
      </c>
      <c r="B713" s="304">
        <f t="shared" ca="1" si="326"/>
        <v>32.033100000001262</v>
      </c>
      <c r="D713" s="306">
        <f t="shared" ca="1" si="327"/>
        <v>-0.67815486953993853</v>
      </c>
      <c r="E713" s="307">
        <f t="shared" ca="1" si="328"/>
        <v>-0.99807875426523296</v>
      </c>
      <c r="F713" s="304">
        <f t="shared" ca="1" si="329"/>
        <v>1.2066711344837791</v>
      </c>
      <c r="G713" s="306">
        <f t="shared" ca="1" si="330"/>
        <v>7.748049472847808</v>
      </c>
      <c r="H713" s="307">
        <f t="shared" ca="1" si="331"/>
        <v>-100.67887159615501</v>
      </c>
      <c r="I713" s="304">
        <f t="shared" ca="1" si="332"/>
        <v>100.97656884896003</v>
      </c>
      <c r="J713" s="306">
        <f t="shared" ca="1" si="333"/>
        <v>698.24654548588239</v>
      </c>
      <c r="K713" s="307">
        <f t="shared" ca="1" si="334"/>
        <v>-3.5124016262573439</v>
      </c>
      <c r="L713" s="304">
        <f t="shared" ca="1" si="319"/>
        <v>698.25537967720129</v>
      </c>
      <c r="M713" s="306">
        <f t="shared" ca="1" si="335"/>
        <v>-1.4939896698587793</v>
      </c>
      <c r="N713" s="304">
        <f t="shared" ca="1" si="336"/>
        <v>-85.599302719051266</v>
      </c>
      <c r="P713" s="310">
        <f t="shared" ca="1" si="337"/>
        <v>23</v>
      </c>
      <c r="Q713" s="304">
        <f t="shared" ca="1" si="338"/>
        <v>0</v>
      </c>
      <c r="R713" s="306">
        <f t="shared" ca="1" si="339"/>
        <v>0</v>
      </c>
      <c r="S713" s="307">
        <f t="shared" ca="1" si="340"/>
        <v>2.8949999999999996</v>
      </c>
      <c r="T713" s="304">
        <f t="shared" ca="1" si="320"/>
        <v>28.399949999999997</v>
      </c>
      <c r="U713" s="311">
        <f t="shared" ca="1" si="321"/>
        <v>0</v>
      </c>
      <c r="V713" s="306">
        <f t="shared" ca="1" si="322"/>
        <v>1.225430344776401</v>
      </c>
      <c r="W713" s="304">
        <f t="shared" ca="1" si="323"/>
        <v>25.586019034452146</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0.94310006457829232</v>
      </c>
      <c r="AH713" s="304">
        <f t="shared" ca="1" si="347"/>
        <v>-8.8379777137144053</v>
      </c>
    </row>
    <row r="714" spans="1:34" x14ac:dyDescent="0.2">
      <c r="A714" s="347">
        <f t="shared" ca="1" si="325"/>
        <v>1E-4</v>
      </c>
      <c r="B714" s="304">
        <f t="shared" ca="1" si="326"/>
        <v>32.033200000001266</v>
      </c>
      <c r="D714" s="306">
        <f t="shared" ca="1" si="327"/>
        <v>-0.67815025011261065</v>
      </c>
      <c r="E714" s="307">
        <f t="shared" ca="1" si="328"/>
        <v>-0.99805291664028672</v>
      </c>
      <c r="F714" s="304">
        <f t="shared" ca="1" si="329"/>
        <v>1.2066471672125119</v>
      </c>
      <c r="G714" s="306">
        <f t="shared" ca="1" si="330"/>
        <v>7.7479816578227965</v>
      </c>
      <c r="H714" s="307">
        <f t="shared" ca="1" si="331"/>
        <v>-100.67897140144667</v>
      </c>
      <c r="I714" s="304">
        <f t="shared" ca="1" si="332"/>
        <v>100.97666315650996</v>
      </c>
      <c r="J714" s="306">
        <f t="shared" ca="1" si="333"/>
        <v>698.24654548588239</v>
      </c>
      <c r="K714" s="307">
        <f t="shared" ca="1" si="334"/>
        <v>-3.5224695184072239</v>
      </c>
      <c r="L714" s="304">
        <f t="shared" ca="1" si="319"/>
        <v>698.25543039383274</v>
      </c>
      <c r="M714" s="306">
        <f t="shared" ca="1" si="335"/>
        <v>-1.4939904153109231</v>
      </c>
      <c r="N714" s="304">
        <f t="shared" ca="1" si="336"/>
        <v>-85.599345430312937</v>
      </c>
      <c r="P714" s="310">
        <f t="shared" ca="1" si="337"/>
        <v>23</v>
      </c>
      <c r="Q714" s="304">
        <f t="shared" ca="1" si="338"/>
        <v>0</v>
      </c>
      <c r="R714" s="306">
        <f t="shared" ca="1" si="339"/>
        <v>0</v>
      </c>
      <c r="S714" s="307">
        <f t="shared" ca="1" si="340"/>
        <v>2.8949999999999996</v>
      </c>
      <c r="T714" s="304">
        <f t="shared" ca="1" si="320"/>
        <v>28.399949999999997</v>
      </c>
      <c r="U714" s="311">
        <f t="shared" ca="1" si="321"/>
        <v>0</v>
      </c>
      <c r="V714" s="306">
        <f t="shared" ca="1" si="322"/>
        <v>1.2254315785271155</v>
      </c>
      <c r="W714" s="304">
        <f t="shared" ca="1" si="323"/>
        <v>25.586092586634326</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0.94307521871871991</v>
      </c>
      <c r="AH714" s="304">
        <f t="shared" ca="1" si="347"/>
        <v>-8.8380031207088603</v>
      </c>
    </row>
    <row r="715" spans="1:34" x14ac:dyDescent="0.2">
      <c r="A715" s="347">
        <f t="shared" ca="1" si="325"/>
        <v>1E-4</v>
      </c>
      <c r="B715" s="304">
        <f t="shared" ca="1" si="326"/>
        <v>32.033300000001269</v>
      </c>
      <c r="D715" s="306">
        <f t="shared" ca="1" si="327"/>
        <v>-0.6781456306886301</v>
      </c>
      <c r="E715" s="307">
        <f t="shared" ca="1" si="328"/>
        <v>-0.99802707939010027</v>
      </c>
      <c r="F715" s="304">
        <f t="shared" ca="1" si="329"/>
        <v>1.2066232003479849</v>
      </c>
      <c r="G715" s="306">
        <f t="shared" ca="1" si="330"/>
        <v>7.7479138432597274</v>
      </c>
      <c r="H715" s="307">
        <f t="shared" ca="1" si="331"/>
        <v>-100.67907120415461</v>
      </c>
      <c r="I715" s="304">
        <f t="shared" ca="1" si="332"/>
        <v>100.97675746157533</v>
      </c>
      <c r="J715" s="306">
        <f t="shared" ca="1" si="333"/>
        <v>698.24654548588239</v>
      </c>
      <c r="K715" s="307">
        <f t="shared" ca="1" si="334"/>
        <v>-3.532537420537504</v>
      </c>
      <c r="L715" s="304">
        <f t="shared" ca="1" si="319"/>
        <v>698.25548125567616</v>
      </c>
      <c r="M715" s="306">
        <f t="shared" ca="1" si="335"/>
        <v>-1.4939911607551499</v>
      </c>
      <c r="N715" s="304">
        <f t="shared" ca="1" si="336"/>
        <v>-85.599388141120997</v>
      </c>
      <c r="P715" s="310">
        <f t="shared" ca="1" si="337"/>
        <v>23</v>
      </c>
      <c r="Q715" s="304">
        <f t="shared" ca="1" si="338"/>
        <v>0</v>
      </c>
      <c r="R715" s="306">
        <f t="shared" ca="1" si="339"/>
        <v>0</v>
      </c>
      <c r="S715" s="307">
        <f t="shared" ca="1" si="340"/>
        <v>2.8949999999999996</v>
      </c>
      <c r="T715" s="304">
        <f t="shared" ca="1" si="320"/>
        <v>28.399949999999997</v>
      </c>
      <c r="U715" s="311">
        <f t="shared" ca="1" si="321"/>
        <v>0</v>
      </c>
      <c r="V715" s="306">
        <f t="shared" ca="1" si="322"/>
        <v>1.2254328122802949</v>
      </c>
      <c r="W715" s="304">
        <f t="shared" ca="1" si="323"/>
        <v>25.586166137749728</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0.94305037321623786</v>
      </c>
      <c r="AH715" s="304">
        <f t="shared" ca="1" si="347"/>
        <v>-8.8380285273348296</v>
      </c>
    </row>
    <row r="716" spans="1:34" x14ac:dyDescent="0.2">
      <c r="A716" s="347">
        <f t="shared" ca="1" si="325"/>
        <v>1E-4</v>
      </c>
      <c r="B716" s="304">
        <f t="shared" ca="1" si="326"/>
        <v>32.033400000001272</v>
      </c>
      <c r="D716" s="306">
        <f t="shared" ca="1" si="327"/>
        <v>-0.67814101126799597</v>
      </c>
      <c r="E716" s="307">
        <f t="shared" ca="1" si="328"/>
        <v>-0.99800124251467714</v>
      </c>
      <c r="F716" s="304">
        <f t="shared" ca="1" si="329"/>
        <v>1.206599233890201</v>
      </c>
      <c r="G716" s="306">
        <f t="shared" ca="1" si="330"/>
        <v>7.7478460291586009</v>
      </c>
      <c r="H716" s="307">
        <f t="shared" ca="1" si="331"/>
        <v>-100.67917100427886</v>
      </c>
      <c r="I716" s="304">
        <f t="shared" ca="1" si="332"/>
        <v>100.97685176415619</v>
      </c>
      <c r="J716" s="306">
        <f t="shared" ca="1" si="333"/>
        <v>698.24654548588239</v>
      </c>
      <c r="K716" s="307">
        <f t="shared" ca="1" si="334"/>
        <v>-3.5426053326479257</v>
      </c>
      <c r="L716" s="304">
        <f t="shared" ca="1" si="319"/>
        <v>698.25553226273212</v>
      </c>
      <c r="M716" s="306">
        <f t="shared" ca="1" si="335"/>
        <v>-1.4939919061914597</v>
      </c>
      <c r="N716" s="304">
        <f t="shared" ca="1" si="336"/>
        <v>-85.599430851475447</v>
      </c>
      <c r="P716" s="310">
        <f t="shared" ca="1" si="337"/>
        <v>23</v>
      </c>
      <c r="Q716" s="304">
        <f t="shared" ca="1" si="338"/>
        <v>0</v>
      </c>
      <c r="R716" s="306">
        <f t="shared" ca="1" si="339"/>
        <v>0</v>
      </c>
      <c r="S716" s="307">
        <f t="shared" ca="1" si="340"/>
        <v>2.8949999999999996</v>
      </c>
      <c r="T716" s="304">
        <f t="shared" ca="1" si="320"/>
        <v>28.399949999999997</v>
      </c>
      <c r="U716" s="311">
        <f t="shared" ca="1" si="321"/>
        <v>0</v>
      </c>
      <c r="V716" s="306">
        <f t="shared" ca="1" si="322"/>
        <v>1.2254340460359396</v>
      </c>
      <c r="W716" s="304">
        <f t="shared" ca="1" si="323"/>
        <v>25.586239687798393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0.94302552807085149</v>
      </c>
      <c r="AH716" s="304">
        <f t="shared" ca="1" si="347"/>
        <v>-8.8380539335923078</v>
      </c>
    </row>
    <row r="717" spans="1:34" x14ac:dyDescent="0.2">
      <c r="A717" s="347">
        <f t="shared" ca="1" si="325"/>
        <v>1E-4</v>
      </c>
      <c r="B717" s="304">
        <f t="shared" ca="1" si="326"/>
        <v>32.033500000001276</v>
      </c>
      <c r="D717" s="306">
        <f t="shared" ca="1" si="327"/>
        <v>-0.67813639185071073</v>
      </c>
      <c r="E717" s="307">
        <f t="shared" ca="1" si="328"/>
        <v>-0.99797540601400136</v>
      </c>
      <c r="F717" s="304">
        <f t="shared" ca="1" si="329"/>
        <v>1.2065752678391479</v>
      </c>
      <c r="G717" s="306">
        <f t="shared" ca="1" si="330"/>
        <v>7.7477782155194159</v>
      </c>
      <c r="H717" s="307">
        <f t="shared" ca="1" si="331"/>
        <v>-100.67927080181946</v>
      </c>
      <c r="I717" s="304">
        <f t="shared" ca="1" si="332"/>
        <v>100.97694606425257</v>
      </c>
      <c r="J717" s="306">
        <f t="shared" ca="1" si="333"/>
        <v>698.24654548588239</v>
      </c>
      <c r="K717" s="307">
        <f t="shared" ca="1" si="334"/>
        <v>-3.5526732547382305</v>
      </c>
      <c r="L717" s="304">
        <f t="shared" ca="1" si="319"/>
        <v>698.25558341500096</v>
      </c>
      <c r="M717" s="306">
        <f t="shared" ca="1" si="335"/>
        <v>-1.493992651619853</v>
      </c>
      <c r="N717" s="304">
        <f t="shared" ca="1" si="336"/>
        <v>-85.5994735613763</v>
      </c>
      <c r="P717" s="310">
        <f t="shared" ca="1" si="337"/>
        <v>23</v>
      </c>
      <c r="Q717" s="304">
        <f t="shared" ca="1" si="338"/>
        <v>0</v>
      </c>
      <c r="R717" s="306">
        <f t="shared" ca="1" si="339"/>
        <v>0</v>
      </c>
      <c r="S717" s="307">
        <f t="shared" ca="1" si="340"/>
        <v>2.8949999999999996</v>
      </c>
      <c r="T717" s="304">
        <f t="shared" ca="1" si="320"/>
        <v>28.399949999999997</v>
      </c>
      <c r="U717" s="311">
        <f t="shared" ca="1" si="321"/>
        <v>0</v>
      </c>
      <c r="V717" s="306">
        <f t="shared" ca="1" si="322"/>
        <v>1.2254352797940495</v>
      </c>
      <c r="W717" s="304">
        <f t="shared" ca="1" si="323"/>
        <v>25.586313236780313</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0.94300068328254838</v>
      </c>
      <c r="AH717" s="304">
        <f t="shared" ca="1" si="347"/>
        <v>-8.8380793394813111</v>
      </c>
    </row>
    <row r="718" spans="1:34" x14ac:dyDescent="0.2">
      <c r="A718" s="347">
        <f t="shared" ca="1" si="325"/>
        <v>1E-4</v>
      </c>
      <c r="B718" s="304">
        <f t="shared" ca="1" si="326"/>
        <v>32.033600000001279</v>
      </c>
      <c r="D718" s="306">
        <f t="shared" ca="1" si="327"/>
        <v>-0.67813177243677192</v>
      </c>
      <c r="E718" s="307">
        <f t="shared" ca="1" si="328"/>
        <v>-0.99794956988807826</v>
      </c>
      <c r="F718" s="304">
        <f t="shared" ca="1" si="329"/>
        <v>1.2065513021948293</v>
      </c>
      <c r="G718" s="306">
        <f t="shared" ca="1" si="330"/>
        <v>7.7477104023421726</v>
      </c>
      <c r="H718" s="307">
        <f t="shared" ca="1" si="331"/>
        <v>-100.67937059677645</v>
      </c>
      <c r="I718" s="304">
        <f t="shared" ca="1" si="332"/>
        <v>100.97704036186452</v>
      </c>
      <c r="J718" s="306">
        <f t="shared" ca="1" si="333"/>
        <v>698.24654548588239</v>
      </c>
      <c r="K718" s="307">
        <f t="shared" ca="1" si="334"/>
        <v>-3.5627411868081604</v>
      </c>
      <c r="L718" s="304">
        <f t="shared" ca="1" si="319"/>
        <v>698.25563471248313</v>
      </c>
      <c r="M718" s="306">
        <f t="shared" ca="1" si="335"/>
        <v>-1.4939933970403294</v>
      </c>
      <c r="N718" s="304">
        <f t="shared" ca="1" si="336"/>
        <v>-85.599516270823571</v>
      </c>
      <c r="P718" s="310">
        <f t="shared" ca="1" si="337"/>
        <v>23</v>
      </c>
      <c r="Q718" s="304">
        <f t="shared" ca="1" si="338"/>
        <v>0</v>
      </c>
      <c r="R718" s="306">
        <f t="shared" ca="1" si="339"/>
        <v>0</v>
      </c>
      <c r="S718" s="307">
        <f t="shared" ca="1" si="340"/>
        <v>2.8949999999999996</v>
      </c>
      <c r="T718" s="304">
        <f t="shared" ca="1" si="320"/>
        <v>28.399949999999997</v>
      </c>
      <c r="U718" s="311">
        <f t="shared" ca="1" si="321"/>
        <v>0</v>
      </c>
      <c r="V718" s="306">
        <f t="shared" ca="1" si="322"/>
        <v>1.225436513554625</v>
      </c>
      <c r="W718" s="304">
        <f t="shared" ca="1" si="323"/>
        <v>25.586386784695524</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0.94297583885132674</v>
      </c>
      <c r="AH718" s="304">
        <f t="shared" ca="1" si="347"/>
        <v>-8.8381047450018357</v>
      </c>
    </row>
    <row r="719" spans="1:34" x14ac:dyDescent="0.2">
      <c r="A719" s="347">
        <f t="shared" ca="1" si="325"/>
        <v>1E-4</v>
      </c>
      <c r="B719" s="304">
        <f t="shared" ca="1" si="326"/>
        <v>32.033700000001282</v>
      </c>
      <c r="D719" s="306">
        <f t="shared" ca="1" si="327"/>
        <v>-0.67812715302618376</v>
      </c>
      <c r="E719" s="307">
        <f t="shared" ca="1" si="328"/>
        <v>-0.99792373413689006</v>
      </c>
      <c r="F719" s="304">
        <f t="shared" ca="1" si="329"/>
        <v>1.2065273369572327</v>
      </c>
      <c r="G719" s="306">
        <f t="shared" ca="1" si="330"/>
        <v>7.7476425896268699</v>
      </c>
      <c r="H719" s="307">
        <f t="shared" ca="1" si="331"/>
        <v>-100.67947038914987</v>
      </c>
      <c r="I719" s="304">
        <f t="shared" ca="1" si="332"/>
        <v>100.97713465699205</v>
      </c>
      <c r="J719" s="306">
        <f t="shared" ca="1" si="333"/>
        <v>698.24654548588239</v>
      </c>
      <c r="K719" s="307">
        <f t="shared" ca="1" si="334"/>
        <v>-3.5728091288574566</v>
      </c>
      <c r="L719" s="304">
        <f t="shared" ca="1" si="319"/>
        <v>698.25568615517886</v>
      </c>
      <c r="M719" s="306">
        <f t="shared" ca="1" si="335"/>
        <v>-1.4939941424528893</v>
      </c>
      <c r="N719" s="304">
        <f t="shared" ca="1" si="336"/>
        <v>-85.599558979817246</v>
      </c>
      <c r="P719" s="310">
        <f t="shared" ca="1" si="337"/>
        <v>23</v>
      </c>
      <c r="Q719" s="304">
        <f t="shared" ca="1" si="338"/>
        <v>0</v>
      </c>
      <c r="R719" s="306">
        <f t="shared" ca="1" si="339"/>
        <v>0</v>
      </c>
      <c r="S719" s="307">
        <f t="shared" ca="1" si="340"/>
        <v>2.8949999999999996</v>
      </c>
      <c r="T719" s="304">
        <f t="shared" ca="1" si="320"/>
        <v>28.399949999999997</v>
      </c>
      <c r="U719" s="311">
        <f t="shared" ca="1" si="321"/>
        <v>0</v>
      </c>
      <c r="V719" s="306">
        <f t="shared" ca="1" si="322"/>
        <v>1.2254377473176659</v>
      </c>
      <c r="W719" s="304">
        <f t="shared" ca="1" si="323"/>
        <v>25.586460331544004</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0.9429509947771777</v>
      </c>
      <c r="AH719" s="304">
        <f t="shared" ca="1" si="347"/>
        <v>-8.838130150153896</v>
      </c>
    </row>
    <row r="720" spans="1:34" x14ac:dyDescent="0.2">
      <c r="A720" s="347">
        <f t="shared" ca="1" si="325"/>
        <v>1E-4</v>
      </c>
      <c r="B720" s="304">
        <f t="shared" ca="1" si="326"/>
        <v>32.033800000001285</v>
      </c>
      <c r="D720" s="306">
        <f t="shared" ca="1" si="327"/>
        <v>-0.67812253361894514</v>
      </c>
      <c r="E720" s="307">
        <f t="shared" ca="1" si="328"/>
        <v>-0.99789789876045099</v>
      </c>
      <c r="F720" s="304">
        <f t="shared" ca="1" si="329"/>
        <v>1.2065033721263694</v>
      </c>
      <c r="G720" s="306">
        <f t="shared" ca="1" si="330"/>
        <v>7.747574777373508</v>
      </c>
      <c r="H720" s="307">
        <f t="shared" ca="1" si="331"/>
        <v>-100.67957017893974</v>
      </c>
      <c r="I720" s="304">
        <f t="shared" ca="1" si="332"/>
        <v>100.97722894963522</v>
      </c>
      <c r="J720" s="306">
        <f t="shared" ca="1" si="333"/>
        <v>698.24654548588239</v>
      </c>
      <c r="K720" s="307">
        <f t="shared" ca="1" si="334"/>
        <v>-3.582877080885861</v>
      </c>
      <c r="L720" s="304">
        <f t="shared" ca="1" si="319"/>
        <v>698.25573774308873</v>
      </c>
      <c r="M720" s="306">
        <f t="shared" ca="1" si="335"/>
        <v>-1.4939948878575326</v>
      </c>
      <c r="N720" s="304">
        <f t="shared" ca="1" si="336"/>
        <v>-85.599601688357339</v>
      </c>
      <c r="P720" s="310">
        <f t="shared" ca="1" si="337"/>
        <v>23</v>
      </c>
      <c r="Q720" s="304">
        <f t="shared" ca="1" si="338"/>
        <v>0</v>
      </c>
      <c r="R720" s="306">
        <f t="shared" ca="1" si="339"/>
        <v>0</v>
      </c>
      <c r="S720" s="307">
        <f t="shared" ca="1" si="340"/>
        <v>2.8949999999999996</v>
      </c>
      <c r="T720" s="304">
        <f t="shared" ca="1" si="320"/>
        <v>28.399949999999997</v>
      </c>
      <c r="U720" s="311">
        <f t="shared" ca="1" si="321"/>
        <v>0</v>
      </c>
      <c r="V720" s="306">
        <f t="shared" ca="1" si="322"/>
        <v>1.2254389810831721</v>
      </c>
      <c r="W720" s="304">
        <f t="shared" ca="1" si="323"/>
        <v>25.586533877325792</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0.94292615106011013</v>
      </c>
      <c r="AH720" s="304">
        <f t="shared" ca="1" si="347"/>
        <v>-8.8381555549374813</v>
      </c>
    </row>
    <row r="721" spans="1:34" x14ac:dyDescent="0.2">
      <c r="A721" s="347">
        <f t="shared" ca="1" si="325"/>
        <v>1E-4</v>
      </c>
      <c r="B721" s="304">
        <f t="shared" ca="1" si="326"/>
        <v>32.033900000001289</v>
      </c>
      <c r="D721" s="306">
        <f t="shared" ca="1" si="327"/>
        <v>-0.67811791421505851</v>
      </c>
      <c r="E721" s="307">
        <f t="shared" ca="1" si="328"/>
        <v>-0.99787206375874504</v>
      </c>
      <c r="F721" s="304">
        <f t="shared" ca="1" si="329"/>
        <v>1.2064794077022278</v>
      </c>
      <c r="G721" s="306">
        <f t="shared" ca="1" si="330"/>
        <v>7.7475069655820867</v>
      </c>
      <c r="H721" s="307">
        <f t="shared" ca="1" si="331"/>
        <v>-100.67966996614612</v>
      </c>
      <c r="I721" s="304">
        <f t="shared" ca="1" si="332"/>
        <v>100.97732323979403</v>
      </c>
      <c r="J721" s="306">
        <f t="shared" ca="1" si="333"/>
        <v>698.24654548588239</v>
      </c>
      <c r="K721" s="307">
        <f t="shared" ca="1" si="334"/>
        <v>-3.5929450428931151</v>
      </c>
      <c r="L721" s="304">
        <f t="shared" ca="1" si="319"/>
        <v>698.25578947621318</v>
      </c>
      <c r="M721" s="306">
        <f t="shared" ca="1" si="335"/>
        <v>-1.4939956332542599</v>
      </c>
      <c r="N721" s="304">
        <f t="shared" ca="1" si="336"/>
        <v>-85.599644396443878</v>
      </c>
      <c r="P721" s="310">
        <f t="shared" ca="1" si="337"/>
        <v>23</v>
      </c>
      <c r="Q721" s="304">
        <f t="shared" ca="1" si="338"/>
        <v>0</v>
      </c>
      <c r="R721" s="306">
        <f t="shared" ca="1" si="339"/>
        <v>0</v>
      </c>
      <c r="S721" s="307">
        <f t="shared" ca="1" si="340"/>
        <v>2.8949999999999996</v>
      </c>
      <c r="T721" s="304">
        <f t="shared" ca="1" si="320"/>
        <v>28.399949999999997</v>
      </c>
      <c r="U721" s="311">
        <f t="shared" ca="1" si="321"/>
        <v>0</v>
      </c>
      <c r="V721" s="306">
        <f t="shared" ca="1" si="322"/>
        <v>1.2254402148511427</v>
      </c>
      <c r="W721" s="304">
        <f t="shared" ca="1" si="323"/>
        <v>25.586607422040853</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0.94290130770010983</v>
      </c>
      <c r="AH721" s="304">
        <f t="shared" ca="1" si="347"/>
        <v>-8.8381809593526057</v>
      </c>
    </row>
    <row r="722" spans="1:34" x14ac:dyDescent="0.2">
      <c r="A722" s="347">
        <f t="shared" ca="1" si="325"/>
        <v>1E-4</v>
      </c>
      <c r="B722" s="304">
        <f t="shared" ca="1" si="326"/>
        <v>32.034000000001292</v>
      </c>
      <c r="D722" s="306">
        <f t="shared" ca="1" si="327"/>
        <v>-0.67811329481452065</v>
      </c>
      <c r="E722" s="307">
        <f t="shared" ca="1" si="328"/>
        <v>-0.99784622913178112</v>
      </c>
      <c r="F722" s="304">
        <f t="shared" ca="1" si="329"/>
        <v>1.2064554436848134</v>
      </c>
      <c r="G722" s="306">
        <f t="shared" ca="1" si="330"/>
        <v>7.7474391542526053</v>
      </c>
      <c r="H722" s="307">
        <f t="shared" ca="1" si="331"/>
        <v>-100.67976975076904</v>
      </c>
      <c r="I722" s="304">
        <f t="shared" ca="1" si="332"/>
        <v>100.97741752746856</v>
      </c>
      <c r="J722" s="306">
        <f t="shared" ca="1" si="333"/>
        <v>698.24654548588239</v>
      </c>
      <c r="K722" s="307">
        <f t="shared" ca="1" si="334"/>
        <v>-3.603013014878961</v>
      </c>
      <c r="L722" s="304">
        <f t="shared" ca="1" si="319"/>
        <v>698.25584135455233</v>
      </c>
      <c r="M722" s="306">
        <f t="shared" ca="1" si="335"/>
        <v>-1.4939963786430708</v>
      </c>
      <c r="N722" s="304">
        <f t="shared" ca="1" si="336"/>
        <v>-85.599687104076835</v>
      </c>
      <c r="P722" s="310">
        <f t="shared" ca="1" si="337"/>
        <v>23</v>
      </c>
      <c r="Q722" s="304">
        <f t="shared" ca="1" si="338"/>
        <v>0</v>
      </c>
      <c r="R722" s="306">
        <f t="shared" ca="1" si="339"/>
        <v>0</v>
      </c>
      <c r="S722" s="307">
        <f t="shared" ca="1" si="340"/>
        <v>2.8949999999999996</v>
      </c>
      <c r="T722" s="304">
        <f t="shared" ca="1" si="320"/>
        <v>28.399949999999997</v>
      </c>
      <c r="U722" s="311">
        <f t="shared" ca="1" si="321"/>
        <v>0</v>
      </c>
      <c r="V722" s="306">
        <f t="shared" ca="1" si="322"/>
        <v>1.2254414486215792</v>
      </c>
      <c r="W722" s="304">
        <f t="shared" ca="1" si="323"/>
        <v>25.586680965689261</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0.94287646469718389</v>
      </c>
      <c r="AH722" s="304">
        <f t="shared" ca="1" si="347"/>
        <v>-8.8382063633992605</v>
      </c>
    </row>
    <row r="723" spans="1:34" x14ac:dyDescent="0.2">
      <c r="A723" s="347">
        <f t="shared" ca="1" si="325"/>
        <v>1E-4</v>
      </c>
      <c r="B723" s="304">
        <f t="shared" ca="1" si="326"/>
        <v>32.034100000001295</v>
      </c>
      <c r="D723" s="306">
        <f t="shared" ca="1" si="327"/>
        <v>-0.67810867541733666</v>
      </c>
      <c r="E723" s="307">
        <f t="shared" ca="1" si="328"/>
        <v>-0.99782039487953789</v>
      </c>
      <c r="F723" s="304">
        <f t="shared" ca="1" si="329"/>
        <v>1.2064314800741116</v>
      </c>
      <c r="G723" s="306">
        <f t="shared" ca="1" si="330"/>
        <v>7.7473713433850637</v>
      </c>
      <c r="H723" s="307">
        <f t="shared" ca="1" si="331"/>
        <v>-100.67986953280852</v>
      </c>
      <c r="I723" s="304">
        <f t="shared" ca="1" si="332"/>
        <v>100.97751181265882</v>
      </c>
      <c r="J723" s="306">
        <f t="shared" ca="1" si="333"/>
        <v>698.24654548588239</v>
      </c>
      <c r="K723" s="307">
        <f t="shared" ca="1" si="334"/>
        <v>-3.6130809968431397</v>
      </c>
      <c r="L723" s="304">
        <f t="shared" ca="1" si="319"/>
        <v>698.25589337810686</v>
      </c>
      <c r="M723" s="306">
        <f t="shared" ca="1" si="335"/>
        <v>-1.4939971240239653</v>
      </c>
      <c r="N723" s="304">
        <f t="shared" ca="1" si="336"/>
        <v>-85.599729811256225</v>
      </c>
      <c r="P723" s="310">
        <f t="shared" ca="1" si="337"/>
        <v>23</v>
      </c>
      <c r="Q723" s="304">
        <f t="shared" ca="1" si="338"/>
        <v>0</v>
      </c>
      <c r="R723" s="306">
        <f t="shared" ca="1" si="339"/>
        <v>0</v>
      </c>
      <c r="S723" s="307">
        <f t="shared" ca="1" si="340"/>
        <v>2.8949999999999996</v>
      </c>
      <c r="T723" s="304">
        <f t="shared" ca="1" si="320"/>
        <v>28.399949999999997</v>
      </c>
      <c r="U723" s="311">
        <f t="shared" ca="1" si="321"/>
        <v>0</v>
      </c>
      <c r="V723" s="306">
        <f t="shared" ca="1" si="322"/>
        <v>1.2254426823944804</v>
      </c>
      <c r="W723" s="304">
        <f t="shared" ca="1" si="323"/>
        <v>25.586754508270975</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0.94285162205131634</v>
      </c>
      <c r="AH723" s="304">
        <f t="shared" ca="1" si="347"/>
        <v>-8.8382317670774668</v>
      </c>
    </row>
    <row r="724" spans="1:34" x14ac:dyDescent="0.2">
      <c r="A724" s="347">
        <f t="shared" ca="1" si="325"/>
        <v>1E-4</v>
      </c>
      <c r="B724" s="304">
        <f t="shared" ca="1" si="326"/>
        <v>32.034200000001299</v>
      </c>
      <c r="D724" s="306">
        <f t="shared" ca="1" si="327"/>
        <v>-0.67810405602350698</v>
      </c>
      <c r="E724" s="307">
        <f t="shared" ca="1" si="328"/>
        <v>-0.99779456100202779</v>
      </c>
      <c r="F724" s="304">
        <f t="shared" ca="1" si="329"/>
        <v>1.2064075168701334</v>
      </c>
      <c r="G724" s="306">
        <f t="shared" ca="1" si="330"/>
        <v>7.7473035329794611</v>
      </c>
      <c r="H724" s="307">
        <f t="shared" ca="1" si="331"/>
        <v>-100.67996931226463</v>
      </c>
      <c r="I724" s="304">
        <f t="shared" ca="1" si="332"/>
        <v>100.97760609536485</v>
      </c>
      <c r="J724" s="306">
        <f t="shared" ca="1" si="333"/>
        <v>698.24654548588239</v>
      </c>
      <c r="K724" s="307">
        <f t="shared" ca="1" si="334"/>
        <v>-3.6231489887853932</v>
      </c>
      <c r="L724" s="304">
        <f t="shared" ca="1" si="319"/>
        <v>698.255945546877</v>
      </c>
      <c r="M724" s="306">
        <f t="shared" ca="1" si="335"/>
        <v>-1.4939978693969442</v>
      </c>
      <c r="N724" s="304">
        <f t="shared" ca="1" si="336"/>
        <v>-85.599772517982075</v>
      </c>
      <c r="P724" s="310">
        <f t="shared" ca="1" si="337"/>
        <v>23</v>
      </c>
      <c r="Q724" s="304">
        <f t="shared" ca="1" si="338"/>
        <v>0</v>
      </c>
      <c r="R724" s="306">
        <f t="shared" ca="1" si="339"/>
        <v>0</v>
      </c>
      <c r="S724" s="307">
        <f t="shared" ca="1" si="340"/>
        <v>2.8949999999999996</v>
      </c>
      <c r="T724" s="304">
        <f t="shared" ca="1" si="320"/>
        <v>28.399949999999997</v>
      </c>
      <c r="U724" s="311">
        <f t="shared" ca="1" si="321"/>
        <v>0</v>
      </c>
      <c r="V724" s="306">
        <f t="shared" ca="1" si="322"/>
        <v>1.2254439161698476</v>
      </c>
      <c r="W724" s="304">
        <f t="shared" ca="1" si="323"/>
        <v>25.586828049786046</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0.94282677976251605</v>
      </c>
      <c r="AH724" s="304">
        <f t="shared" ca="1" si="347"/>
        <v>-8.8382571703872124</v>
      </c>
    </row>
    <row r="725" spans="1:34" x14ac:dyDescent="0.2">
      <c r="A725" s="347">
        <f t="shared" ca="1" si="325"/>
        <v>1E-4</v>
      </c>
      <c r="B725" s="304">
        <f t="shared" ca="1" si="326"/>
        <v>32.034300000001302</v>
      </c>
      <c r="D725" s="306">
        <f t="shared" ca="1" si="327"/>
        <v>-0.67809943663302852</v>
      </c>
      <c r="E725" s="307">
        <f t="shared" ca="1" si="328"/>
        <v>-0.99776872749923307</v>
      </c>
      <c r="F725" s="304">
        <f t="shared" ca="1" si="329"/>
        <v>1.2063835540728618</v>
      </c>
      <c r="G725" s="306">
        <f t="shared" ca="1" si="330"/>
        <v>7.7472357230357973</v>
      </c>
      <c r="H725" s="307">
        <f t="shared" ca="1" si="331"/>
        <v>-100.68006908913738</v>
      </c>
      <c r="I725" s="304">
        <f t="shared" ca="1" si="332"/>
        <v>100.97770037558668</v>
      </c>
      <c r="J725" s="306">
        <f t="shared" ca="1" si="333"/>
        <v>698.24654548588239</v>
      </c>
      <c r="K725" s="307">
        <f t="shared" ca="1" si="334"/>
        <v>-3.6332169907054634</v>
      </c>
      <c r="L725" s="304">
        <f t="shared" ca="1" si="319"/>
        <v>698.25599786086332</v>
      </c>
      <c r="M725" s="306">
        <f t="shared" ca="1" si="335"/>
        <v>-1.493998614762007</v>
      </c>
      <c r="N725" s="304">
        <f t="shared" ca="1" si="336"/>
        <v>-85.599815224254371</v>
      </c>
      <c r="P725" s="310">
        <f t="shared" ca="1" si="337"/>
        <v>23</v>
      </c>
      <c r="Q725" s="304">
        <f t="shared" ca="1" si="338"/>
        <v>0</v>
      </c>
      <c r="R725" s="306">
        <f t="shared" ca="1" si="339"/>
        <v>0</v>
      </c>
      <c r="S725" s="307">
        <f t="shared" ca="1" si="340"/>
        <v>2.8949999999999996</v>
      </c>
      <c r="T725" s="304">
        <f t="shared" ca="1" si="320"/>
        <v>28.399949999999997</v>
      </c>
      <c r="U725" s="311">
        <f t="shared" ca="1" si="321"/>
        <v>0</v>
      </c>
      <c r="V725" s="306">
        <f t="shared" ca="1" si="322"/>
        <v>1.2254451499476788</v>
      </c>
      <c r="W725" s="304">
        <f t="shared" ca="1" si="323"/>
        <v>25.586901590234444</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0.94280193783076705</v>
      </c>
      <c r="AH725" s="304">
        <f t="shared" ca="1" si="347"/>
        <v>-8.8382825733285149</v>
      </c>
    </row>
    <row r="726" spans="1:34" x14ac:dyDescent="0.2">
      <c r="A726" s="347">
        <f t="shared" ca="1" si="325"/>
        <v>1E-4</v>
      </c>
      <c r="B726" s="304">
        <f t="shared" ca="1" si="326"/>
        <v>32.034400000001305</v>
      </c>
      <c r="D726" s="306">
        <f t="shared" ca="1" si="327"/>
        <v>-0.6780948172459057</v>
      </c>
      <c r="E726" s="307">
        <f t="shared" ca="1" si="328"/>
        <v>-0.99774289437116437</v>
      </c>
      <c r="F726" s="304">
        <f t="shared" ca="1" si="329"/>
        <v>1.2063595916823087</v>
      </c>
      <c r="G726" s="306">
        <f t="shared" ca="1" si="330"/>
        <v>7.7471679135540725</v>
      </c>
      <c r="H726" s="307">
        <f t="shared" ca="1" si="331"/>
        <v>-100.68016886342681</v>
      </c>
      <c r="I726" s="304">
        <f t="shared" ca="1" si="332"/>
        <v>100.97779465332435</v>
      </c>
      <c r="J726" s="306">
        <f t="shared" ca="1" si="333"/>
        <v>698.24654548588239</v>
      </c>
      <c r="K726" s="307">
        <f t="shared" ca="1" si="334"/>
        <v>-3.6432850026030916</v>
      </c>
      <c r="L726" s="304">
        <f t="shared" ca="1" si="319"/>
        <v>698.25605032006604</v>
      </c>
      <c r="M726" s="306">
        <f t="shared" ca="1" si="335"/>
        <v>-1.4939993601191541</v>
      </c>
      <c r="N726" s="304">
        <f t="shared" ca="1" si="336"/>
        <v>-85.599857930073128</v>
      </c>
      <c r="P726" s="310">
        <f t="shared" ca="1" si="337"/>
        <v>23</v>
      </c>
      <c r="Q726" s="304">
        <f t="shared" ca="1" si="338"/>
        <v>0</v>
      </c>
      <c r="R726" s="306">
        <f t="shared" ca="1" si="339"/>
        <v>0</v>
      </c>
      <c r="S726" s="307">
        <f t="shared" ca="1" si="340"/>
        <v>2.8949999999999996</v>
      </c>
      <c r="T726" s="304">
        <f t="shared" ca="1" si="320"/>
        <v>28.399949999999997</v>
      </c>
      <c r="U726" s="311">
        <f t="shared" ca="1" si="321"/>
        <v>0</v>
      </c>
      <c r="V726" s="306">
        <f t="shared" ca="1" si="322"/>
        <v>1.2254463837279761</v>
      </c>
      <c r="W726" s="304">
        <f t="shared" ca="1" si="323"/>
        <v>25.586975129616217</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0.9427770962560782</v>
      </c>
      <c r="AH726" s="304">
        <f t="shared" ca="1" si="347"/>
        <v>-8.8383079759013636</v>
      </c>
    </row>
    <row r="727" spans="1:34" x14ac:dyDescent="0.2">
      <c r="A727" s="347">
        <f t="shared" ca="1" si="325"/>
        <v>1E-4</v>
      </c>
      <c r="B727" s="304">
        <f t="shared" ca="1" si="326"/>
        <v>32.034500000001309</v>
      </c>
      <c r="D727" s="306">
        <f t="shared" ca="1" si="327"/>
        <v>-0.67809019786213764</v>
      </c>
      <c r="E727" s="307">
        <f t="shared" ca="1" si="328"/>
        <v>-0.99771706161780394</v>
      </c>
      <c r="F727" s="304">
        <f t="shared" ca="1" si="329"/>
        <v>1.2063356296984591</v>
      </c>
      <c r="G727" s="306">
        <f t="shared" ca="1" si="330"/>
        <v>7.7471001045342867</v>
      </c>
      <c r="H727" s="307">
        <f t="shared" ca="1" si="331"/>
        <v>-100.68026863513298</v>
      </c>
      <c r="I727" s="304">
        <f t="shared" ca="1" si="332"/>
        <v>100.9778889285779</v>
      </c>
      <c r="J727" s="306">
        <f t="shared" ca="1" si="333"/>
        <v>698.24654548588239</v>
      </c>
      <c r="K727" s="307">
        <f t="shared" ca="1" si="334"/>
        <v>-3.6533530244780197</v>
      </c>
      <c r="L727" s="304">
        <f t="shared" ca="1" si="319"/>
        <v>698.25610292448562</v>
      </c>
      <c r="M727" s="306">
        <f t="shared" ca="1" si="335"/>
        <v>-1.4940001054683856</v>
      </c>
      <c r="N727" s="304">
        <f t="shared" ca="1" si="336"/>
        <v>-85.59990063543836</v>
      </c>
      <c r="P727" s="310">
        <f t="shared" ca="1" si="337"/>
        <v>23</v>
      </c>
      <c r="Q727" s="304">
        <f t="shared" ca="1" si="338"/>
        <v>0</v>
      </c>
      <c r="R727" s="306">
        <f t="shared" ca="1" si="339"/>
        <v>0</v>
      </c>
      <c r="S727" s="307">
        <f t="shared" ca="1" si="340"/>
        <v>2.8949999999999996</v>
      </c>
      <c r="T727" s="304">
        <f t="shared" ca="1" si="320"/>
        <v>28.399949999999997</v>
      </c>
      <c r="U727" s="311">
        <f t="shared" ca="1" si="321"/>
        <v>0</v>
      </c>
      <c r="V727" s="306">
        <f t="shared" ca="1" si="322"/>
        <v>1.2254476175107381</v>
      </c>
      <c r="W727" s="304">
        <f t="shared" ca="1" si="323"/>
        <v>25.587048667931342</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0.94275225503843352</v>
      </c>
      <c r="AH727" s="304">
        <f t="shared" ca="1" si="347"/>
        <v>-8.8383333781057765</v>
      </c>
    </row>
    <row r="728" spans="1:34" x14ac:dyDescent="0.2">
      <c r="A728" s="347">
        <f t="shared" ca="1" si="325"/>
        <v>1E-4</v>
      </c>
      <c r="B728" s="304">
        <f t="shared" ca="1" si="326"/>
        <v>32.034600000001312</v>
      </c>
      <c r="D728" s="306">
        <f t="shared" ca="1" si="327"/>
        <v>-0.6780855784817249</v>
      </c>
      <c r="E728" s="307">
        <f t="shared" ca="1" si="328"/>
        <v>-0.99769122923916242</v>
      </c>
      <c r="F728" s="304">
        <f t="shared" ca="1" si="329"/>
        <v>1.206311668121322</v>
      </c>
      <c r="G728" s="306">
        <f t="shared" ca="1" si="330"/>
        <v>7.7470322959764388</v>
      </c>
      <c r="H728" s="307">
        <f t="shared" ca="1" si="331"/>
        <v>-100.6803684042559</v>
      </c>
      <c r="I728" s="304">
        <f t="shared" ca="1" si="332"/>
        <v>100.97798320134737</v>
      </c>
      <c r="J728" s="306">
        <f t="shared" ca="1" si="333"/>
        <v>698.24654548588239</v>
      </c>
      <c r="K728" s="307">
        <f t="shared" ca="1" si="334"/>
        <v>-3.6634210563299892</v>
      </c>
      <c r="L728" s="304">
        <f t="shared" ca="1" si="319"/>
        <v>698.25615567412251</v>
      </c>
      <c r="M728" s="306">
        <f t="shared" ca="1" si="335"/>
        <v>-1.4940008508097014</v>
      </c>
      <c r="N728" s="304">
        <f t="shared" ca="1" si="336"/>
        <v>-85.599943340350052</v>
      </c>
      <c r="P728" s="310">
        <f t="shared" ca="1" si="337"/>
        <v>23</v>
      </c>
      <c r="Q728" s="304">
        <f t="shared" ca="1" si="338"/>
        <v>0</v>
      </c>
      <c r="R728" s="306">
        <f t="shared" ca="1" si="339"/>
        <v>0</v>
      </c>
      <c r="S728" s="307">
        <f t="shared" ca="1" si="340"/>
        <v>2.8949999999999996</v>
      </c>
      <c r="T728" s="304">
        <f t="shared" ca="1" si="320"/>
        <v>28.399949999999997</v>
      </c>
      <c r="U728" s="311">
        <f t="shared" ca="1" si="321"/>
        <v>0</v>
      </c>
      <c r="V728" s="306">
        <f t="shared" ca="1" si="322"/>
        <v>1.2254488512959651</v>
      </c>
      <c r="W728" s="304">
        <f t="shared" ca="1" si="323"/>
        <v>25.58712220517986</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0.94272741417784545</v>
      </c>
      <c r="AH728" s="304">
        <f t="shared" ca="1" si="347"/>
        <v>-8.8383587799417427</v>
      </c>
    </row>
    <row r="729" spans="1:34" x14ac:dyDescent="0.2">
      <c r="A729" s="347">
        <f t="shared" ca="1" si="325"/>
        <v>1E-4</v>
      </c>
      <c r="B729" s="304">
        <f t="shared" ca="1" si="326"/>
        <v>32.034700000001315</v>
      </c>
      <c r="D729" s="306">
        <f t="shared" ca="1" si="327"/>
        <v>-0.67808095910467014</v>
      </c>
      <c r="E729" s="307">
        <f t="shared" ca="1" si="328"/>
        <v>-0.99766539723522207</v>
      </c>
      <c r="F729" s="304">
        <f t="shared" ca="1" si="329"/>
        <v>1.2062877069508844</v>
      </c>
      <c r="G729" s="306">
        <f t="shared" ca="1" si="330"/>
        <v>7.7469644878805282</v>
      </c>
      <c r="H729" s="307">
        <f t="shared" ca="1" si="331"/>
        <v>-100.68046817079562</v>
      </c>
      <c r="I729" s="304">
        <f t="shared" ca="1" si="332"/>
        <v>100.97807747163279</v>
      </c>
      <c r="J729" s="306">
        <f t="shared" ca="1" si="333"/>
        <v>698.24654548588239</v>
      </c>
      <c r="K729" s="307">
        <f t="shared" ca="1" si="334"/>
        <v>-3.6734890981587416</v>
      </c>
      <c r="L729" s="304">
        <f t="shared" ca="1" si="319"/>
        <v>698.25620856897694</v>
      </c>
      <c r="M729" s="306">
        <f t="shared" ca="1" si="335"/>
        <v>-1.4940015961431017</v>
      </c>
      <c r="N729" s="304">
        <f t="shared" ca="1" si="336"/>
        <v>-85.599986044808219</v>
      </c>
      <c r="P729" s="310">
        <f t="shared" ca="1" si="337"/>
        <v>23</v>
      </c>
      <c r="Q729" s="304">
        <f t="shared" ca="1" si="338"/>
        <v>0</v>
      </c>
      <c r="R729" s="306">
        <f t="shared" ca="1" si="339"/>
        <v>0</v>
      </c>
      <c r="S729" s="307">
        <f t="shared" ca="1" si="340"/>
        <v>2.8949999999999996</v>
      </c>
      <c r="T729" s="304">
        <f t="shared" ca="1" si="320"/>
        <v>28.399949999999997</v>
      </c>
      <c r="U729" s="311">
        <f t="shared" ca="1" si="321"/>
        <v>0</v>
      </c>
      <c r="V729" s="306">
        <f t="shared" ca="1" si="322"/>
        <v>1.2254500850836567</v>
      </c>
      <c r="W729" s="304">
        <f t="shared" ca="1" si="323"/>
        <v>25.587195741361754</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0.94270257367429444</v>
      </c>
      <c r="AH729" s="304">
        <f t="shared" ca="1" si="347"/>
        <v>-8.8383841814092801</v>
      </c>
    </row>
    <row r="730" spans="1:34" x14ac:dyDescent="0.2">
      <c r="A730" s="347">
        <f t="shared" ca="1" si="325"/>
        <v>1E-4</v>
      </c>
      <c r="B730" s="304">
        <f t="shared" ca="1" si="326"/>
        <v>32.034800000001319</v>
      </c>
      <c r="D730" s="306">
        <f t="shared" ca="1" si="327"/>
        <v>-0.67807633973097237</v>
      </c>
      <c r="E730" s="307">
        <f t="shared" ca="1" si="328"/>
        <v>-0.99763956560598999</v>
      </c>
      <c r="F730" s="304">
        <f t="shared" ca="1" si="329"/>
        <v>1.2062637461871517</v>
      </c>
      <c r="G730" s="306">
        <f t="shared" ca="1" si="330"/>
        <v>7.7468966802465546</v>
      </c>
      <c r="H730" s="307">
        <f t="shared" ca="1" si="331"/>
        <v>-100.68056793475218</v>
      </c>
      <c r="I730" s="304">
        <f t="shared" ca="1" si="332"/>
        <v>100.97817173943417</v>
      </c>
      <c r="J730" s="306">
        <f t="shared" ca="1" si="333"/>
        <v>698.24654548588239</v>
      </c>
      <c r="K730" s="307">
        <f t="shared" ca="1" si="334"/>
        <v>-3.683557149964019</v>
      </c>
      <c r="L730" s="304">
        <f t="shared" ca="1" si="319"/>
        <v>698.2562616090496</v>
      </c>
      <c r="M730" s="306">
        <f t="shared" ca="1" si="335"/>
        <v>-1.4940023414685866</v>
      </c>
      <c r="N730" s="304">
        <f t="shared" ca="1" si="336"/>
        <v>-85.600028748812861</v>
      </c>
      <c r="P730" s="310">
        <f t="shared" ca="1" si="337"/>
        <v>23</v>
      </c>
      <c r="Q730" s="304">
        <f t="shared" ca="1" si="338"/>
        <v>0</v>
      </c>
      <c r="R730" s="306">
        <f t="shared" ca="1" si="339"/>
        <v>0</v>
      </c>
      <c r="S730" s="307">
        <f t="shared" ca="1" si="340"/>
        <v>2.8949999999999996</v>
      </c>
      <c r="T730" s="304">
        <f t="shared" ca="1" si="320"/>
        <v>28.399949999999997</v>
      </c>
      <c r="U730" s="311">
        <f t="shared" ca="1" si="321"/>
        <v>0</v>
      </c>
      <c r="V730" s="306">
        <f t="shared" ca="1" si="322"/>
        <v>1.2254513188738141</v>
      </c>
      <c r="W730" s="304">
        <f t="shared" ca="1" si="323"/>
        <v>25.587269276477059</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0.94267773352778939</v>
      </c>
      <c r="AH730" s="304">
        <f t="shared" ca="1" si="347"/>
        <v>-8.8384095825083797</v>
      </c>
    </row>
    <row r="731" spans="1:34" x14ac:dyDescent="0.2">
      <c r="A731" s="347">
        <f t="shared" ca="1" si="325"/>
        <v>1E-4</v>
      </c>
      <c r="B731" s="304">
        <f t="shared" ca="1" si="326"/>
        <v>32.034900000001322</v>
      </c>
      <c r="D731" s="306">
        <f t="shared" ca="1" si="327"/>
        <v>-0.67807172036063379</v>
      </c>
      <c r="E731" s="307">
        <f t="shared" ca="1" si="328"/>
        <v>-0.99761373435145551</v>
      </c>
      <c r="F731" s="304">
        <f t="shared" ca="1" si="329"/>
        <v>1.2062397858301168</v>
      </c>
      <c r="G731" s="306">
        <f t="shared" ca="1" si="330"/>
        <v>7.7468288730745183</v>
      </c>
      <c r="H731" s="307">
        <f t="shared" ca="1" si="331"/>
        <v>-100.68066769612561</v>
      </c>
      <c r="I731" s="304">
        <f t="shared" ca="1" si="332"/>
        <v>100.9782660047516</v>
      </c>
      <c r="J731" s="306">
        <f t="shared" ca="1" si="333"/>
        <v>698.24654548588239</v>
      </c>
      <c r="K731" s="307">
        <f t="shared" ca="1" si="334"/>
        <v>-3.6936252117455628</v>
      </c>
      <c r="L731" s="304">
        <f t="shared" ca="1" si="319"/>
        <v>698.2563147943406</v>
      </c>
      <c r="M731" s="306">
        <f t="shared" ca="1" si="335"/>
        <v>-1.4940030867861562</v>
      </c>
      <c r="N731" s="304">
        <f t="shared" ca="1" si="336"/>
        <v>-85.600071452364006</v>
      </c>
      <c r="P731" s="310">
        <f t="shared" ca="1" si="337"/>
        <v>23</v>
      </c>
      <c r="Q731" s="304">
        <f t="shared" ca="1" si="338"/>
        <v>0</v>
      </c>
      <c r="R731" s="306">
        <f t="shared" ca="1" si="339"/>
        <v>0</v>
      </c>
      <c r="S731" s="307">
        <f t="shared" ca="1" si="340"/>
        <v>2.8949999999999996</v>
      </c>
      <c r="T731" s="304">
        <f t="shared" ca="1" si="320"/>
        <v>28.399949999999997</v>
      </c>
      <c r="U731" s="311">
        <f t="shared" ca="1" si="321"/>
        <v>0</v>
      </c>
      <c r="V731" s="306">
        <f t="shared" ca="1" si="322"/>
        <v>1.2254525526664357</v>
      </c>
      <c r="W731" s="304">
        <f t="shared" ca="1" si="323"/>
        <v>25.587342810525772</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0.94265289373831962</v>
      </c>
      <c r="AH731" s="304">
        <f t="shared" ca="1" si="347"/>
        <v>-8.8384349832390541</v>
      </c>
    </row>
    <row r="732" spans="1:34" x14ac:dyDescent="0.2">
      <c r="A732" s="347">
        <f t="shared" ca="1" si="325"/>
        <v>1E-4</v>
      </c>
      <c r="B732" s="304">
        <f t="shared" ca="1" si="326"/>
        <v>32.035000000001325</v>
      </c>
      <c r="D732" s="306">
        <f t="shared" ca="1" si="327"/>
        <v>-0.67806710099365397</v>
      </c>
      <c r="E732" s="307">
        <f t="shared" ca="1" si="328"/>
        <v>-0.99758790347161685</v>
      </c>
      <c r="F732" s="304">
        <f t="shared" ca="1" si="329"/>
        <v>1.2062158258797777</v>
      </c>
      <c r="G732" s="306">
        <f t="shared" ca="1" si="330"/>
        <v>7.7467610663644191</v>
      </c>
      <c r="H732" s="307">
        <f t="shared" ca="1" si="331"/>
        <v>-100.68076745491595</v>
      </c>
      <c r="I732" s="304">
        <f t="shared" ca="1" si="332"/>
        <v>100.97836026758507</v>
      </c>
      <c r="J732" s="306">
        <f t="shared" ca="1" si="333"/>
        <v>698.24654548588239</v>
      </c>
      <c r="K732" s="307">
        <f t="shared" ca="1" si="334"/>
        <v>-3.7036932835031147</v>
      </c>
      <c r="L732" s="304">
        <f t="shared" ca="1" si="319"/>
        <v>698.25636812485038</v>
      </c>
      <c r="M732" s="306">
        <f t="shared" ca="1" si="335"/>
        <v>-1.4940038320958109</v>
      </c>
      <c r="N732" s="304">
        <f t="shared" ca="1" si="336"/>
        <v>-85.60011415546164</v>
      </c>
      <c r="P732" s="310">
        <f t="shared" ca="1" si="337"/>
        <v>23</v>
      </c>
      <c r="Q732" s="304">
        <f t="shared" ca="1" si="338"/>
        <v>0</v>
      </c>
      <c r="R732" s="306">
        <f t="shared" ca="1" si="339"/>
        <v>0</v>
      </c>
      <c r="S732" s="307">
        <f t="shared" ca="1" si="340"/>
        <v>2.8949999999999996</v>
      </c>
      <c r="T732" s="304">
        <f t="shared" ca="1" si="320"/>
        <v>28.399949999999997</v>
      </c>
      <c r="U732" s="311">
        <f t="shared" ca="1" si="321"/>
        <v>0</v>
      </c>
      <c r="V732" s="306">
        <f t="shared" ca="1" si="322"/>
        <v>1.2254537864615227</v>
      </c>
      <c r="W732" s="304">
        <f t="shared" ca="1" si="323"/>
        <v>25.587416343507908</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0.94262805430588337</v>
      </c>
      <c r="AH732" s="304">
        <f t="shared" ca="1" si="347"/>
        <v>-8.8384603836013049</v>
      </c>
    </row>
    <row r="733" spans="1:34" x14ac:dyDescent="0.2">
      <c r="A733" s="347">
        <f t="shared" ca="1" si="325"/>
        <v>1E-4</v>
      </c>
      <c r="B733" s="304">
        <f t="shared" ca="1" si="326"/>
        <v>32.035100000001329</v>
      </c>
      <c r="D733" s="306">
        <f t="shared" ca="1" si="327"/>
        <v>-0.6780624816300328</v>
      </c>
      <c r="E733" s="307">
        <f t="shared" ca="1" si="328"/>
        <v>-0.99756207296647048</v>
      </c>
      <c r="F733" s="304">
        <f t="shared" ca="1" si="329"/>
        <v>1.2061918663361315</v>
      </c>
      <c r="G733" s="306">
        <f t="shared" ca="1" si="330"/>
        <v>7.7466932601162561</v>
      </c>
      <c r="H733" s="307">
        <f t="shared" ca="1" si="331"/>
        <v>-100.68086721112324</v>
      </c>
      <c r="I733" s="304">
        <f t="shared" ca="1" si="332"/>
        <v>100.97845452793463</v>
      </c>
      <c r="J733" s="306">
        <f t="shared" ca="1" si="333"/>
        <v>698.24654548588239</v>
      </c>
      <c r="K733" s="307">
        <f t="shared" ca="1" si="334"/>
        <v>-3.7137613652364165</v>
      </c>
      <c r="L733" s="304">
        <f t="shared" ca="1" si="319"/>
        <v>698.25642160057953</v>
      </c>
      <c r="M733" s="306">
        <f t="shared" ca="1" si="335"/>
        <v>-1.4940045773975505</v>
      </c>
      <c r="N733" s="304">
        <f t="shared" ca="1" si="336"/>
        <v>-85.600156858105791</v>
      </c>
      <c r="P733" s="310">
        <f t="shared" ca="1" si="337"/>
        <v>23</v>
      </c>
      <c r="Q733" s="304">
        <f t="shared" ca="1" si="338"/>
        <v>0</v>
      </c>
      <c r="R733" s="306">
        <f t="shared" ca="1" si="339"/>
        <v>0</v>
      </c>
      <c r="S733" s="307">
        <f t="shared" ca="1" si="340"/>
        <v>2.8949999999999996</v>
      </c>
      <c r="T733" s="304">
        <f t="shared" ca="1" si="320"/>
        <v>28.399949999999997</v>
      </c>
      <c r="U733" s="311">
        <f t="shared" ca="1" si="321"/>
        <v>0</v>
      </c>
      <c r="V733" s="306">
        <f t="shared" ca="1" si="322"/>
        <v>1.2254550202590746</v>
      </c>
      <c r="W733" s="304">
        <f t="shared" ca="1" si="323"/>
        <v>25.587489875423476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0.94260321523047708</v>
      </c>
      <c r="AH733" s="304">
        <f t="shared" ca="1" si="347"/>
        <v>-8.838485783595134</v>
      </c>
    </row>
    <row r="734" spans="1:34" x14ac:dyDescent="0.2">
      <c r="A734" s="347">
        <f t="shared" ca="1" si="325"/>
        <v>1E-4</v>
      </c>
      <c r="B734" s="304">
        <f t="shared" ca="1" si="326"/>
        <v>32.035200000001332</v>
      </c>
      <c r="D734" s="306">
        <f t="shared" ca="1" si="327"/>
        <v>-0.67805786226977183</v>
      </c>
      <c r="E734" s="307">
        <f t="shared" ca="1" si="328"/>
        <v>-0.99753624283601461</v>
      </c>
      <c r="F734" s="304">
        <f t="shared" ca="1" si="329"/>
        <v>1.206167907199178</v>
      </c>
      <c r="G734" s="306">
        <f t="shared" ca="1" si="330"/>
        <v>7.7466254543300295</v>
      </c>
      <c r="H734" s="307">
        <f t="shared" ca="1" si="331"/>
        <v>-100.68096696474753</v>
      </c>
      <c r="I734" s="304">
        <f t="shared" ca="1" si="332"/>
        <v>100.97854878580033</v>
      </c>
      <c r="J734" s="306">
        <f t="shared" ca="1" si="333"/>
        <v>698.24654548588239</v>
      </c>
      <c r="K734" s="307">
        <f t="shared" ca="1" si="334"/>
        <v>-3.7238294569452099</v>
      </c>
      <c r="L734" s="304">
        <f t="shared" ca="1" si="319"/>
        <v>698.25647522152838</v>
      </c>
      <c r="M734" s="306">
        <f t="shared" ca="1" si="335"/>
        <v>-1.4940053226913752</v>
      </c>
      <c r="N734" s="304">
        <f t="shared" ca="1" si="336"/>
        <v>-85.600199560296446</v>
      </c>
      <c r="P734" s="310">
        <f t="shared" ca="1" si="337"/>
        <v>23</v>
      </c>
      <c r="Q734" s="304">
        <f t="shared" ca="1" si="338"/>
        <v>0</v>
      </c>
      <c r="R734" s="306">
        <f t="shared" ca="1" si="339"/>
        <v>0</v>
      </c>
      <c r="S734" s="307">
        <f t="shared" ca="1" si="340"/>
        <v>2.8949999999999996</v>
      </c>
      <c r="T734" s="304">
        <f t="shared" ca="1" si="320"/>
        <v>28.399949999999997</v>
      </c>
      <c r="U734" s="311">
        <f t="shared" ca="1" si="321"/>
        <v>0</v>
      </c>
      <c r="V734" s="306">
        <f t="shared" ca="1" si="322"/>
        <v>1.2254562540590912</v>
      </c>
      <c r="W734" s="304">
        <f t="shared" ca="1" si="323"/>
        <v>25.587563406272487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0.94257837651210075</v>
      </c>
      <c r="AH734" s="304">
        <f t="shared" ca="1" si="347"/>
        <v>-8.838511183220545</v>
      </c>
    </row>
    <row r="735" spans="1:34" x14ac:dyDescent="0.2">
      <c r="A735" s="347">
        <f t="shared" ca="1" si="325"/>
        <v>1E-4</v>
      </c>
      <c r="B735" s="304">
        <f t="shared" ca="1" si="326"/>
        <v>32.035300000001335</v>
      </c>
      <c r="D735" s="306">
        <f t="shared" ca="1" si="327"/>
        <v>-0.67805324291287294</v>
      </c>
      <c r="E735" s="307">
        <f t="shared" ca="1" si="328"/>
        <v>-0.99751041308024213</v>
      </c>
      <c r="F735" s="304">
        <f t="shared" ca="1" si="329"/>
        <v>1.2061439484689125</v>
      </c>
      <c r="G735" s="306">
        <f t="shared" ca="1" si="330"/>
        <v>7.7465576490057382</v>
      </c>
      <c r="H735" s="307">
        <f t="shared" ca="1" si="331"/>
        <v>-100.68106671578883</v>
      </c>
      <c r="I735" s="304">
        <f t="shared" ca="1" si="332"/>
        <v>100.97864304118218</v>
      </c>
      <c r="J735" s="306">
        <f t="shared" ca="1" si="333"/>
        <v>698.24654548588239</v>
      </c>
      <c r="K735" s="307">
        <f t="shared" ca="1" si="334"/>
        <v>-3.7338975586292369</v>
      </c>
      <c r="L735" s="304">
        <f t="shared" ca="1" si="319"/>
        <v>698.25652898769715</v>
      </c>
      <c r="M735" s="306">
        <f t="shared" ca="1" si="335"/>
        <v>-1.4940060679772851</v>
      </c>
      <c r="N735" s="304">
        <f t="shared" ca="1" si="336"/>
        <v>-85.600242262033603</v>
      </c>
      <c r="P735" s="310">
        <f t="shared" ca="1" si="337"/>
        <v>23</v>
      </c>
      <c r="Q735" s="304">
        <f t="shared" ca="1" si="338"/>
        <v>0</v>
      </c>
      <c r="R735" s="306">
        <f t="shared" ca="1" si="339"/>
        <v>0</v>
      </c>
      <c r="S735" s="307">
        <f t="shared" ca="1" si="340"/>
        <v>2.8949999999999996</v>
      </c>
      <c r="T735" s="304">
        <f t="shared" ca="1" si="320"/>
        <v>28.399949999999997</v>
      </c>
      <c r="U735" s="311">
        <f t="shared" ca="1" si="321"/>
        <v>0</v>
      </c>
      <c r="V735" s="306">
        <f t="shared" ca="1" si="322"/>
        <v>1.2254574878615725</v>
      </c>
      <c r="W735" s="304">
        <f t="shared" ca="1" si="323"/>
        <v>25.587636936054942</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0.9425535381507455</v>
      </c>
      <c r="AH735" s="304">
        <f t="shared" ca="1" si="347"/>
        <v>-8.8385365824775448</v>
      </c>
    </row>
    <row r="736" spans="1:34" x14ac:dyDescent="0.2">
      <c r="A736" s="347">
        <f t="shared" ca="1" si="325"/>
        <v>1E-4</v>
      </c>
      <c r="B736" s="304">
        <f t="shared" ca="1" si="326"/>
        <v>32.035400000001339</v>
      </c>
      <c r="D736" s="306">
        <f t="shared" ca="1" si="327"/>
        <v>-0.67804862355933548</v>
      </c>
      <c r="E736" s="307">
        <f t="shared" ca="1" si="328"/>
        <v>-0.99748458369915483</v>
      </c>
      <c r="F736" s="304">
        <f t="shared" ca="1" si="329"/>
        <v>1.2061199901453361</v>
      </c>
      <c r="G736" s="306">
        <f t="shared" ca="1" si="330"/>
        <v>7.7464898441433823</v>
      </c>
      <c r="H736" s="307">
        <f t="shared" ca="1" si="331"/>
        <v>-100.6811664642472</v>
      </c>
      <c r="I736" s="304">
        <f t="shared" ca="1" si="332"/>
        <v>100.97873729408025</v>
      </c>
      <c r="J736" s="306">
        <f t="shared" ca="1" si="333"/>
        <v>698.24654548588239</v>
      </c>
      <c r="K736" s="307">
        <f t="shared" ca="1" si="334"/>
        <v>-3.7439656702882389</v>
      </c>
      <c r="L736" s="304">
        <f t="shared" ca="1" si="319"/>
        <v>698.25658289908642</v>
      </c>
      <c r="M736" s="306">
        <f t="shared" ca="1" si="335"/>
        <v>-1.4940068132552802</v>
      </c>
      <c r="N736" s="304">
        <f t="shared" ca="1" si="336"/>
        <v>-85.600284963317293</v>
      </c>
      <c r="P736" s="310">
        <f t="shared" ca="1" si="337"/>
        <v>23</v>
      </c>
      <c r="Q736" s="304">
        <f t="shared" ca="1" si="338"/>
        <v>0</v>
      </c>
      <c r="R736" s="306">
        <f t="shared" ca="1" si="339"/>
        <v>0</v>
      </c>
      <c r="S736" s="307">
        <f t="shared" ca="1" si="340"/>
        <v>2.8949999999999996</v>
      </c>
      <c r="T736" s="304">
        <f t="shared" ca="1" si="320"/>
        <v>28.399949999999997</v>
      </c>
      <c r="U736" s="311">
        <f t="shared" ca="1" si="321"/>
        <v>0</v>
      </c>
      <c r="V736" s="306">
        <f t="shared" ca="1" si="322"/>
        <v>1.2254587216665189</v>
      </c>
      <c r="W736" s="304">
        <f t="shared" ca="1" si="323"/>
        <v>25.587710464770883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0.9425287001464131</v>
      </c>
      <c r="AH736" s="304">
        <f t="shared" ca="1" si="347"/>
        <v>-8.83856198136613</v>
      </c>
    </row>
    <row r="737" spans="1:34" x14ac:dyDescent="0.2">
      <c r="A737" s="347">
        <f t="shared" ca="1" si="325"/>
        <v>1E-4</v>
      </c>
      <c r="B737" s="304">
        <f t="shared" ca="1" si="326"/>
        <v>32.035500000001342</v>
      </c>
      <c r="D737" s="306">
        <f t="shared" ca="1" si="327"/>
        <v>-0.678044004209162</v>
      </c>
      <c r="E737" s="307">
        <f t="shared" ca="1" si="328"/>
        <v>-0.99745875469273848</v>
      </c>
      <c r="F737" s="304">
        <f t="shared" ca="1" si="329"/>
        <v>1.2060960322284386</v>
      </c>
      <c r="G737" s="306">
        <f t="shared" ca="1" si="330"/>
        <v>7.7464220397429617</v>
      </c>
      <c r="H737" s="307">
        <f t="shared" ca="1" si="331"/>
        <v>-100.68126621012267</v>
      </c>
      <c r="I737" s="304">
        <f t="shared" ca="1" si="332"/>
        <v>100.97883154449454</v>
      </c>
      <c r="J737" s="306">
        <f t="shared" ca="1" si="333"/>
        <v>698.24654548588239</v>
      </c>
      <c r="K737" s="307">
        <f t="shared" ca="1" si="334"/>
        <v>-3.7540337919219575</v>
      </c>
      <c r="L737" s="304">
        <f t="shared" ca="1" si="319"/>
        <v>698.25663695569642</v>
      </c>
      <c r="M737" s="306">
        <f t="shared" ca="1" si="335"/>
        <v>-1.4940075585253607</v>
      </c>
      <c r="N737" s="304">
        <f t="shared" ca="1" si="336"/>
        <v>-85.6003276641475</v>
      </c>
      <c r="P737" s="310">
        <f t="shared" ca="1" si="337"/>
        <v>23</v>
      </c>
      <c r="Q737" s="304">
        <f t="shared" ca="1" si="338"/>
        <v>0</v>
      </c>
      <c r="R737" s="306">
        <f t="shared" ca="1" si="339"/>
        <v>0</v>
      </c>
      <c r="S737" s="307">
        <f t="shared" ca="1" si="340"/>
        <v>2.8949999999999996</v>
      </c>
      <c r="T737" s="304">
        <f t="shared" ca="1" si="320"/>
        <v>28.399949999999997</v>
      </c>
      <c r="U737" s="311">
        <f t="shared" ca="1" si="321"/>
        <v>0</v>
      </c>
      <c r="V737" s="306">
        <f t="shared" ca="1" si="322"/>
        <v>1.2254599554739303</v>
      </c>
      <c r="W737" s="304">
        <f t="shared" ca="1" si="323"/>
        <v>25.587783992420288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0.94250386249909113</v>
      </c>
      <c r="AH737" s="304">
        <f t="shared" ca="1" si="347"/>
        <v>-8.8385873798863166</v>
      </c>
    </row>
    <row r="738" spans="1:34" x14ac:dyDescent="0.2">
      <c r="A738" s="347">
        <f t="shared" ca="1" si="325"/>
        <v>1E-4</v>
      </c>
      <c r="B738" s="304">
        <f t="shared" ca="1" si="326"/>
        <v>32.035600000001345</v>
      </c>
      <c r="D738" s="306">
        <f t="shared" ca="1" si="327"/>
        <v>-0.6780393848623516</v>
      </c>
      <c r="E738" s="307">
        <f t="shared" ca="1" si="328"/>
        <v>-0.99743292606099843</v>
      </c>
      <c r="F738" s="304">
        <f t="shared" ca="1" si="329"/>
        <v>1.2060720747182241</v>
      </c>
      <c r="G738" s="306">
        <f t="shared" ca="1" si="330"/>
        <v>7.7463542358044757</v>
      </c>
      <c r="H738" s="307">
        <f t="shared" ca="1" si="331"/>
        <v>-100.68136595341528</v>
      </c>
      <c r="I738" s="304">
        <f t="shared" ca="1" si="332"/>
        <v>100.9789257924251</v>
      </c>
      <c r="J738" s="306">
        <f t="shared" ca="1" si="333"/>
        <v>698.24654548588239</v>
      </c>
      <c r="K738" s="307">
        <f t="shared" ca="1" si="334"/>
        <v>-3.7641019235301343</v>
      </c>
      <c r="L738" s="304">
        <f t="shared" ca="1" si="319"/>
        <v>698.25669115752783</v>
      </c>
      <c r="M738" s="306">
        <f t="shared" ca="1" si="335"/>
        <v>-1.4940083037875269</v>
      </c>
      <c r="N738" s="304">
        <f t="shared" ca="1" si="336"/>
        <v>-85.600370364524252</v>
      </c>
      <c r="P738" s="310">
        <f t="shared" ca="1" si="337"/>
        <v>23</v>
      </c>
      <c r="Q738" s="304">
        <f t="shared" ca="1" si="338"/>
        <v>0</v>
      </c>
      <c r="R738" s="306">
        <f t="shared" ca="1" si="339"/>
        <v>0</v>
      </c>
      <c r="S738" s="307">
        <f t="shared" ca="1" si="340"/>
        <v>2.8949999999999996</v>
      </c>
      <c r="T738" s="304">
        <f t="shared" ca="1" si="320"/>
        <v>28.399949999999997</v>
      </c>
      <c r="U738" s="311">
        <f t="shared" ca="1" si="321"/>
        <v>0</v>
      </c>
      <c r="V738" s="306">
        <f t="shared" ca="1" si="322"/>
        <v>1.2254611892838061</v>
      </c>
      <c r="W738" s="304">
        <f t="shared" ca="1" si="323"/>
        <v>25.587857519003176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0.94247902520878668</v>
      </c>
      <c r="AH738" s="304">
        <f t="shared" ca="1" si="347"/>
        <v>-8.8386127780380974</v>
      </c>
    </row>
    <row r="739" spans="1:34" x14ac:dyDescent="0.2">
      <c r="A739" s="347">
        <f t="shared" ca="1" si="325"/>
        <v>1E-4</v>
      </c>
      <c r="B739" s="304">
        <f t="shared" ca="1" si="326"/>
        <v>32.035700000001349</v>
      </c>
      <c r="D739" s="306">
        <f t="shared" ca="1" si="327"/>
        <v>-0.67803476551890396</v>
      </c>
      <c r="E739" s="307">
        <f t="shared" ca="1" si="328"/>
        <v>-0.99740709780393111</v>
      </c>
      <c r="F739" s="304">
        <f t="shared" ca="1" si="329"/>
        <v>1.2060481176146893</v>
      </c>
      <c r="G739" s="306">
        <f t="shared" ca="1" si="330"/>
        <v>7.7462864323279241</v>
      </c>
      <c r="H739" s="307">
        <f t="shared" ca="1" si="331"/>
        <v>-100.68146569412507</v>
      </c>
      <c r="I739" s="304">
        <f t="shared" ca="1" si="332"/>
        <v>100.97902003787198</v>
      </c>
      <c r="J739" s="306">
        <f t="shared" ca="1" si="333"/>
        <v>698.24654548588239</v>
      </c>
      <c r="K739" s="307">
        <f t="shared" ca="1" si="334"/>
        <v>-3.7741700651125112</v>
      </c>
      <c r="L739" s="304">
        <f t="shared" ca="1" si="319"/>
        <v>698.25674550458075</v>
      </c>
      <c r="M739" s="306">
        <f t="shared" ca="1" si="335"/>
        <v>-1.4940090490417786</v>
      </c>
      <c r="N739" s="304">
        <f t="shared" ca="1" si="336"/>
        <v>-85.600413064447537</v>
      </c>
      <c r="P739" s="310">
        <f t="shared" ca="1" si="337"/>
        <v>23</v>
      </c>
      <c r="Q739" s="304">
        <f t="shared" ca="1" si="338"/>
        <v>0</v>
      </c>
      <c r="R739" s="306">
        <f t="shared" ca="1" si="339"/>
        <v>0</v>
      </c>
      <c r="S739" s="307">
        <f t="shared" ca="1" si="340"/>
        <v>2.8949999999999996</v>
      </c>
      <c r="T739" s="304">
        <f t="shared" ca="1" si="320"/>
        <v>28.399949999999997</v>
      </c>
      <c r="U739" s="311">
        <f t="shared" ca="1" si="321"/>
        <v>0</v>
      </c>
      <c r="V739" s="306">
        <f t="shared" ca="1" si="322"/>
        <v>1.2254624230961468</v>
      </c>
      <c r="W739" s="304">
        <f t="shared" ca="1" si="323"/>
        <v>25.587931044519564</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0.94245418827549443</v>
      </c>
      <c r="AH739" s="304">
        <f t="shared" ca="1" si="347"/>
        <v>-8.8386381758214778</v>
      </c>
    </row>
    <row r="740" spans="1:34" x14ac:dyDescent="0.2">
      <c r="A740" s="347">
        <f t="shared" ca="1" si="325"/>
        <v>1E-4</v>
      </c>
      <c r="B740" s="304">
        <f t="shared" ca="1" si="326"/>
        <v>32.035800000001352</v>
      </c>
      <c r="D740" s="306">
        <f t="shared" ca="1" si="327"/>
        <v>-0.67803014617882318</v>
      </c>
      <c r="E740" s="307">
        <f t="shared" ca="1" si="328"/>
        <v>-0.99738126992152765</v>
      </c>
      <c r="F740" s="304">
        <f t="shared" ca="1" si="329"/>
        <v>1.2060241609178299</v>
      </c>
      <c r="G740" s="306">
        <f t="shared" ca="1" si="330"/>
        <v>7.7462186293133062</v>
      </c>
      <c r="H740" s="307">
        <f t="shared" ca="1" si="331"/>
        <v>-100.68156543225206</v>
      </c>
      <c r="I740" s="304">
        <f t="shared" ca="1" si="332"/>
        <v>100.97911428083519</v>
      </c>
      <c r="J740" s="306">
        <f t="shared" ca="1" si="333"/>
        <v>698.24654548588239</v>
      </c>
      <c r="K740" s="307">
        <f t="shared" ca="1" si="334"/>
        <v>-3.7842382166688302</v>
      </c>
      <c r="L740" s="304">
        <f t="shared" ca="1" si="319"/>
        <v>698.25679999685565</v>
      </c>
      <c r="M740" s="306">
        <f t="shared" ca="1" si="335"/>
        <v>-1.4940097942881161</v>
      </c>
      <c r="N740" s="304">
        <f t="shared" ca="1" si="336"/>
        <v>-85.600455763917381</v>
      </c>
      <c r="P740" s="310">
        <f t="shared" ca="1" si="337"/>
        <v>23</v>
      </c>
      <c r="Q740" s="304">
        <f t="shared" ca="1" si="338"/>
        <v>0</v>
      </c>
      <c r="R740" s="306">
        <f t="shared" ca="1" si="339"/>
        <v>0</v>
      </c>
      <c r="S740" s="307">
        <f t="shared" ca="1" si="340"/>
        <v>2.8949999999999996</v>
      </c>
      <c r="T740" s="304">
        <f t="shared" ca="1" si="320"/>
        <v>28.399949999999997</v>
      </c>
      <c r="U740" s="311">
        <f t="shared" ca="1" si="321"/>
        <v>0</v>
      </c>
      <c r="V740" s="306">
        <f t="shared" ca="1" si="322"/>
        <v>1.225463656910952</v>
      </c>
      <c r="W740" s="304">
        <f t="shared" ca="1" si="323"/>
        <v>25.58800456896946</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0.9424293516992055</v>
      </c>
      <c r="AH740" s="304">
        <f t="shared" ca="1" si="347"/>
        <v>-8.8386635732364649</v>
      </c>
    </row>
    <row r="741" spans="1:34" x14ac:dyDescent="0.2">
      <c r="A741" s="347">
        <f t="shared" ca="1" si="325"/>
        <v>1E-4</v>
      </c>
      <c r="B741" s="304">
        <f t="shared" ca="1" si="326"/>
        <v>32.035900000001355</v>
      </c>
      <c r="D741" s="306">
        <f t="shared" ca="1" si="327"/>
        <v>-0.67802552684210693</v>
      </c>
      <c r="E741" s="307">
        <f t="shared" ca="1" si="328"/>
        <v>-0.99735544241378449</v>
      </c>
      <c r="F741" s="304">
        <f t="shared" ca="1" si="329"/>
        <v>1.2060002046276412</v>
      </c>
      <c r="G741" s="306">
        <f t="shared" ca="1" si="330"/>
        <v>7.7461508267606218</v>
      </c>
      <c r="H741" s="307">
        <f t="shared" ca="1" si="331"/>
        <v>-100.6816651677963</v>
      </c>
      <c r="I741" s="304">
        <f t="shared" ca="1" si="332"/>
        <v>100.97920852131476</v>
      </c>
      <c r="J741" s="306">
        <f t="shared" ca="1" si="333"/>
        <v>698.24654548588239</v>
      </c>
      <c r="K741" s="307">
        <f t="shared" ca="1" si="334"/>
        <v>-3.7943063781988324</v>
      </c>
      <c r="L741" s="304">
        <f t="shared" ca="1" si="319"/>
        <v>698.25685463435309</v>
      </c>
      <c r="M741" s="306">
        <f t="shared" ca="1" si="335"/>
        <v>-1.4940105395265393</v>
      </c>
      <c r="N741" s="304">
        <f t="shared" ca="1" si="336"/>
        <v>-85.600498462933757</v>
      </c>
      <c r="P741" s="310">
        <f t="shared" ca="1" si="337"/>
        <v>23</v>
      </c>
      <c r="Q741" s="304">
        <f t="shared" ca="1" si="338"/>
        <v>0</v>
      </c>
      <c r="R741" s="306">
        <f t="shared" ca="1" si="339"/>
        <v>0</v>
      </c>
      <c r="S741" s="307">
        <f t="shared" ca="1" si="340"/>
        <v>2.8949999999999996</v>
      </c>
      <c r="T741" s="304">
        <f t="shared" ca="1" si="320"/>
        <v>28.399949999999997</v>
      </c>
      <c r="U741" s="311">
        <f t="shared" ca="1" si="321"/>
        <v>0</v>
      </c>
      <c r="V741" s="306">
        <f t="shared" ca="1" si="322"/>
        <v>1.2254648907282224</v>
      </c>
      <c r="W741" s="304">
        <f t="shared" ca="1" si="323"/>
        <v>25.588078092352866</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0.94240451547991988</v>
      </c>
      <c r="AH741" s="304">
        <f t="shared" ca="1" si="347"/>
        <v>-8.8386889702830622</v>
      </c>
    </row>
    <row r="742" spans="1:34" x14ac:dyDescent="0.2">
      <c r="A742" s="347">
        <f t="shared" ca="1" si="325"/>
        <v>1E-4</v>
      </c>
      <c r="B742" s="304">
        <f t="shared" ca="1" si="326"/>
        <v>32.036000000001359</v>
      </c>
      <c r="D742" s="306">
        <f t="shared" ca="1" si="327"/>
        <v>-0.67802090750875854</v>
      </c>
      <c r="E742" s="307">
        <f t="shared" ca="1" si="328"/>
        <v>-0.99732961528070518</v>
      </c>
      <c r="F742" s="304">
        <f t="shared" ca="1" si="329"/>
        <v>1.2059762487441283</v>
      </c>
      <c r="G742" s="306">
        <f t="shared" ca="1" si="330"/>
        <v>7.7460830246698711</v>
      </c>
      <c r="H742" s="307">
        <f t="shared" ca="1" si="331"/>
        <v>-100.68176490075783</v>
      </c>
      <c r="I742" s="304">
        <f t="shared" ca="1" si="332"/>
        <v>100.97930275931078</v>
      </c>
      <c r="J742" s="306">
        <f t="shared" ca="1" si="333"/>
        <v>698.24654548588239</v>
      </c>
      <c r="K742" s="307">
        <f t="shared" ca="1" si="334"/>
        <v>-3.8043745497022603</v>
      </c>
      <c r="L742" s="304">
        <f t="shared" ca="1" si="319"/>
        <v>698.25690941707319</v>
      </c>
      <c r="M742" s="306">
        <f t="shared" ca="1" si="335"/>
        <v>-1.4940112847570486</v>
      </c>
      <c r="N742" s="304">
        <f t="shared" ca="1" si="336"/>
        <v>-85.600541161496707</v>
      </c>
      <c r="P742" s="310">
        <f t="shared" ca="1" si="337"/>
        <v>23</v>
      </c>
      <c r="Q742" s="304">
        <f t="shared" ca="1" si="338"/>
        <v>0</v>
      </c>
      <c r="R742" s="306">
        <f t="shared" ca="1" si="339"/>
        <v>0</v>
      </c>
      <c r="S742" s="307">
        <f t="shared" ca="1" si="340"/>
        <v>2.8949999999999996</v>
      </c>
      <c r="T742" s="304">
        <f t="shared" ca="1" si="320"/>
        <v>28.399949999999997</v>
      </c>
      <c r="U742" s="311">
        <f t="shared" ca="1" si="321"/>
        <v>0</v>
      </c>
      <c r="V742" s="306">
        <f t="shared" ca="1" si="322"/>
        <v>1.2254661245479568</v>
      </c>
      <c r="W742" s="304">
        <f t="shared" ca="1" si="323"/>
        <v>25.588151614669808</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0.9423796796176358</v>
      </c>
      <c r="AH742" s="304">
        <f t="shared" ca="1" si="347"/>
        <v>-8.838714366961268</v>
      </c>
    </row>
    <row r="743" spans="1:34" x14ac:dyDescent="0.2">
      <c r="A743" s="347">
        <f t="shared" ca="1" si="325"/>
        <v>1E-4</v>
      </c>
      <c r="B743" s="304">
        <f t="shared" ca="1" si="326"/>
        <v>32.036100000001362</v>
      </c>
      <c r="D743" s="306">
        <f t="shared" ca="1" si="327"/>
        <v>-0.67801628817877635</v>
      </c>
      <c r="E743" s="307">
        <f t="shared" ca="1" si="328"/>
        <v>-0.9973037885222773</v>
      </c>
      <c r="F743" s="304">
        <f t="shared" ca="1" si="329"/>
        <v>1.2059522932672804</v>
      </c>
      <c r="G743" s="306">
        <f t="shared" ca="1" si="330"/>
        <v>7.7460152230410531</v>
      </c>
      <c r="H743" s="307">
        <f t="shared" ca="1" si="331"/>
        <v>-100.68186463113668</v>
      </c>
      <c r="I743" s="304">
        <f t="shared" ca="1" si="332"/>
        <v>100.97939699482322</v>
      </c>
      <c r="J743" s="306">
        <f t="shared" ca="1" si="333"/>
        <v>698.24654548588239</v>
      </c>
      <c r="K743" s="307">
        <f t="shared" ca="1" si="334"/>
        <v>-3.8144427311788549</v>
      </c>
      <c r="L743" s="304">
        <f t="shared" ca="1" si="319"/>
        <v>698.25696434501663</v>
      </c>
      <c r="M743" s="306">
        <f t="shared" ca="1" si="335"/>
        <v>-1.4940120299796438</v>
      </c>
      <c r="N743" s="304">
        <f t="shared" ca="1" si="336"/>
        <v>-85.600583859606203</v>
      </c>
      <c r="P743" s="310">
        <f t="shared" ca="1" si="337"/>
        <v>23</v>
      </c>
      <c r="Q743" s="304">
        <f t="shared" ca="1" si="338"/>
        <v>0</v>
      </c>
      <c r="R743" s="306">
        <f t="shared" ca="1" si="339"/>
        <v>0</v>
      </c>
      <c r="S743" s="307">
        <f t="shared" ca="1" si="340"/>
        <v>2.8949999999999996</v>
      </c>
      <c r="T743" s="304">
        <f t="shared" ca="1" si="320"/>
        <v>28.399949999999997</v>
      </c>
      <c r="U743" s="311">
        <f t="shared" ca="1" si="321"/>
        <v>0</v>
      </c>
      <c r="V743" s="306">
        <f t="shared" ca="1" si="322"/>
        <v>1.2254673583701563</v>
      </c>
      <c r="W743" s="304">
        <f t="shared" ca="1" si="323"/>
        <v>25.588225135920279</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0.94235484411234616</v>
      </c>
      <c r="AH743" s="304">
        <f t="shared" ca="1" si="347"/>
        <v>-8.8387397632710929</v>
      </c>
    </row>
    <row r="744" spans="1:34" x14ac:dyDescent="0.2">
      <c r="A744" s="347">
        <f t="shared" ca="1" si="325"/>
        <v>1E-4</v>
      </c>
      <c r="B744" s="304">
        <f t="shared" ca="1" si="326"/>
        <v>32.036200000001365</v>
      </c>
      <c r="D744" s="306">
        <f t="shared" ca="1" si="327"/>
        <v>-0.67801166885216368</v>
      </c>
      <c r="E744" s="307">
        <f t="shared" ca="1" si="328"/>
        <v>-0.99727796213850439</v>
      </c>
      <c r="F744" s="304">
        <f t="shared" ca="1" si="329"/>
        <v>1.2059283381971022</v>
      </c>
      <c r="G744" s="306">
        <f t="shared" ca="1" si="330"/>
        <v>7.7459474218741677</v>
      </c>
      <c r="H744" s="307">
        <f t="shared" ca="1" si="331"/>
        <v>-100.68196435893289</v>
      </c>
      <c r="I744" s="304">
        <f t="shared" ca="1" si="332"/>
        <v>100.97949122785215</v>
      </c>
      <c r="J744" s="306">
        <f t="shared" ca="1" si="333"/>
        <v>698.24654548588239</v>
      </c>
      <c r="K744" s="307">
        <f t="shared" ca="1" si="334"/>
        <v>-3.8245109226283582</v>
      </c>
      <c r="L744" s="304">
        <f t="shared" ca="1" si="319"/>
        <v>698.25701941818363</v>
      </c>
      <c r="M744" s="306">
        <f t="shared" ca="1" si="335"/>
        <v>-1.4940127751943253</v>
      </c>
      <c r="N744" s="304">
        <f t="shared" ca="1" si="336"/>
        <v>-85.600626557262288</v>
      </c>
      <c r="P744" s="310">
        <f t="shared" ca="1" si="337"/>
        <v>23</v>
      </c>
      <c r="Q744" s="304">
        <f t="shared" ca="1" si="338"/>
        <v>0</v>
      </c>
      <c r="R744" s="306">
        <f t="shared" ca="1" si="339"/>
        <v>0</v>
      </c>
      <c r="S744" s="307">
        <f t="shared" ca="1" si="340"/>
        <v>2.8949999999999996</v>
      </c>
      <c r="T744" s="304">
        <f t="shared" ca="1" si="320"/>
        <v>28.399949999999997</v>
      </c>
      <c r="U744" s="311">
        <f t="shared" ca="1" si="321"/>
        <v>0</v>
      </c>
      <c r="V744" s="306">
        <f t="shared" ca="1" si="322"/>
        <v>1.2254685921948205</v>
      </c>
      <c r="W744" s="304">
        <f t="shared" ca="1" si="323"/>
        <v>25.588298656104314</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0.9423300089640545</v>
      </c>
      <c r="AH744" s="304">
        <f t="shared" ca="1" si="347"/>
        <v>-8.8387651592125334</v>
      </c>
    </row>
    <row r="745" spans="1:34" x14ac:dyDescent="0.2">
      <c r="A745" s="347">
        <f t="shared" ca="1" si="325"/>
        <v>1E-4</v>
      </c>
      <c r="B745" s="304">
        <f t="shared" ca="1" si="326"/>
        <v>32.036300000001368</v>
      </c>
      <c r="D745" s="306">
        <f t="shared" ca="1" si="327"/>
        <v>-0.67800704952891855</v>
      </c>
      <c r="E745" s="307">
        <f t="shared" ca="1" si="328"/>
        <v>-0.9972521361293758</v>
      </c>
      <c r="F745" s="304">
        <f t="shared" ca="1" si="329"/>
        <v>1.2059043835335836</v>
      </c>
      <c r="G745" s="306">
        <f t="shared" ca="1" si="330"/>
        <v>7.7458796211692151</v>
      </c>
      <c r="H745" s="307">
        <f t="shared" ca="1" si="331"/>
        <v>-100.6820640841465</v>
      </c>
      <c r="I745" s="304">
        <f t="shared" ca="1" si="332"/>
        <v>100.97958545839762</v>
      </c>
      <c r="J745" s="306">
        <f t="shared" ca="1" si="333"/>
        <v>698.24654548588239</v>
      </c>
      <c r="K745" s="307">
        <f t="shared" ca="1" si="334"/>
        <v>-3.8345791240505123</v>
      </c>
      <c r="L745" s="304">
        <f t="shared" ca="1" si="319"/>
        <v>698.25707463657466</v>
      </c>
      <c r="M745" s="306">
        <f t="shared" ca="1" si="335"/>
        <v>-1.4940135204010931</v>
      </c>
      <c r="N745" s="304">
        <f t="shared" ca="1" si="336"/>
        <v>-85.600669254464947</v>
      </c>
      <c r="P745" s="310">
        <f t="shared" ca="1" si="337"/>
        <v>23</v>
      </c>
      <c r="Q745" s="304">
        <f t="shared" ca="1" si="338"/>
        <v>0</v>
      </c>
      <c r="R745" s="306">
        <f t="shared" ca="1" si="339"/>
        <v>0</v>
      </c>
      <c r="S745" s="307">
        <f t="shared" ca="1" si="340"/>
        <v>2.8949999999999996</v>
      </c>
      <c r="T745" s="304">
        <f t="shared" ca="1" si="320"/>
        <v>28.399949999999997</v>
      </c>
      <c r="U745" s="311">
        <f t="shared" ca="1" si="321"/>
        <v>0</v>
      </c>
      <c r="V745" s="306">
        <f t="shared" ca="1" si="322"/>
        <v>1.225469826021949</v>
      </c>
      <c r="W745" s="304">
        <f t="shared" ca="1" si="323"/>
        <v>25.58837217522191</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0.94230517417274484</v>
      </c>
      <c r="AH745" s="304">
        <f t="shared" ca="1" si="347"/>
        <v>-8.8387905547856018</v>
      </c>
    </row>
    <row r="746" spans="1:34" x14ac:dyDescent="0.2">
      <c r="A746" s="347">
        <f t="shared" ca="1" si="325"/>
        <v>1E-4</v>
      </c>
      <c r="B746" s="304">
        <f t="shared" ca="1" si="326"/>
        <v>32.036400000001372</v>
      </c>
      <c r="D746" s="306">
        <f t="shared" ca="1" si="327"/>
        <v>-0.67800243020904261</v>
      </c>
      <c r="E746" s="307">
        <f t="shared" ca="1" si="328"/>
        <v>-0.99722631049488974</v>
      </c>
      <c r="F746" s="304">
        <f t="shared" ca="1" si="329"/>
        <v>1.2058804292767247</v>
      </c>
      <c r="G746" s="306">
        <f t="shared" ca="1" si="330"/>
        <v>7.7458118209261944</v>
      </c>
      <c r="H746" s="307">
        <f t="shared" ca="1" si="331"/>
        <v>-100.68216380677755</v>
      </c>
      <c r="I746" s="304">
        <f t="shared" ca="1" si="332"/>
        <v>100.97967968645963</v>
      </c>
      <c r="J746" s="306">
        <f t="shared" ca="1" si="333"/>
        <v>698.24654548588239</v>
      </c>
      <c r="K746" s="307">
        <f t="shared" ca="1" si="334"/>
        <v>-3.8446473354450585</v>
      </c>
      <c r="L746" s="304">
        <f t="shared" ca="1" si="319"/>
        <v>698.25713000019005</v>
      </c>
      <c r="M746" s="306">
        <f t="shared" ca="1" si="335"/>
        <v>-1.4940142655999473</v>
      </c>
      <c r="N746" s="304">
        <f t="shared" ca="1" si="336"/>
        <v>-85.600711951214194</v>
      </c>
      <c r="P746" s="310">
        <f t="shared" ca="1" si="337"/>
        <v>23</v>
      </c>
      <c r="Q746" s="304">
        <f t="shared" ca="1" si="338"/>
        <v>0</v>
      </c>
      <c r="R746" s="306">
        <f t="shared" ca="1" si="339"/>
        <v>0</v>
      </c>
      <c r="S746" s="307">
        <f t="shared" ca="1" si="340"/>
        <v>2.8949999999999996</v>
      </c>
      <c r="T746" s="304">
        <f t="shared" ca="1" si="320"/>
        <v>28.399949999999997</v>
      </c>
      <c r="U746" s="311">
        <f t="shared" ca="1" si="321"/>
        <v>0</v>
      </c>
      <c r="V746" s="306">
        <f t="shared" ca="1" si="322"/>
        <v>1.2254710598515424</v>
      </c>
      <c r="W746" s="304">
        <f t="shared" ca="1" si="323"/>
        <v>25.588445693273073</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0.94228033973842251</v>
      </c>
      <c r="AH746" s="304">
        <f t="shared" ca="1" si="347"/>
        <v>-8.8388159499902983</v>
      </c>
    </row>
    <row r="747" spans="1:34" x14ac:dyDescent="0.2">
      <c r="A747" s="347">
        <f t="shared" ca="1" si="325"/>
        <v>1E-4</v>
      </c>
      <c r="B747" s="304">
        <f t="shared" ca="1" si="326"/>
        <v>32.036500000001375</v>
      </c>
      <c r="D747" s="306">
        <f t="shared" ca="1" si="327"/>
        <v>-0.67799781089253752</v>
      </c>
      <c r="E747" s="307">
        <f t="shared" ca="1" si="328"/>
        <v>-0.99720048523504268</v>
      </c>
      <c r="F747" s="304">
        <f t="shared" ca="1" si="329"/>
        <v>1.2058564754265235</v>
      </c>
      <c r="G747" s="306">
        <f t="shared" ca="1" si="330"/>
        <v>7.7457440211451054</v>
      </c>
      <c r="H747" s="307">
        <f t="shared" ca="1" si="331"/>
        <v>-100.68226352682608</v>
      </c>
      <c r="I747" s="304">
        <f t="shared" ca="1" si="332"/>
        <v>100.97977391203824</v>
      </c>
      <c r="J747" s="306">
        <f t="shared" ca="1" si="333"/>
        <v>698.24654548588239</v>
      </c>
      <c r="K747" s="307">
        <f t="shared" ca="1" si="334"/>
        <v>-3.8547155568117386</v>
      </c>
      <c r="L747" s="304">
        <f t="shared" ca="1" si="319"/>
        <v>698.25718550903025</v>
      </c>
      <c r="M747" s="306">
        <f t="shared" ca="1" si="335"/>
        <v>-1.4940150107908881</v>
      </c>
      <c r="N747" s="304">
        <f t="shared" ca="1" si="336"/>
        <v>-85.60075464751003</v>
      </c>
      <c r="P747" s="310">
        <f t="shared" ca="1" si="337"/>
        <v>23</v>
      </c>
      <c r="Q747" s="304">
        <f t="shared" ca="1" si="338"/>
        <v>0</v>
      </c>
      <c r="R747" s="306">
        <f t="shared" ca="1" si="339"/>
        <v>0</v>
      </c>
      <c r="S747" s="307">
        <f t="shared" ca="1" si="340"/>
        <v>2.8949999999999996</v>
      </c>
      <c r="T747" s="304">
        <f t="shared" ca="1" si="320"/>
        <v>28.399949999999997</v>
      </c>
      <c r="U747" s="311">
        <f t="shared" ca="1" si="321"/>
        <v>0</v>
      </c>
      <c r="V747" s="306">
        <f t="shared" ca="1" si="322"/>
        <v>1.2254722936836</v>
      </c>
      <c r="W747" s="304">
        <f t="shared" ca="1" si="323"/>
        <v>25.588519210257811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0.94225550566108396</v>
      </c>
      <c r="AH747" s="304">
        <f t="shared" ca="1" si="347"/>
        <v>-8.8388413448266245</v>
      </c>
    </row>
    <row r="748" spans="1:34" x14ac:dyDescent="0.2">
      <c r="A748" s="347">
        <f t="shared" ca="1" si="325"/>
        <v>1E-4</v>
      </c>
      <c r="B748" s="304">
        <f t="shared" ca="1" si="326"/>
        <v>32.036600000001378</v>
      </c>
      <c r="D748" s="306">
        <f t="shared" ca="1" si="327"/>
        <v>-0.67799319157940297</v>
      </c>
      <c r="E748" s="307">
        <f t="shared" ca="1" si="328"/>
        <v>-0.99717466034983637</v>
      </c>
      <c r="F748" s="304">
        <f t="shared" ca="1" si="329"/>
        <v>1.2058325219829811</v>
      </c>
      <c r="G748" s="306">
        <f t="shared" ca="1" si="330"/>
        <v>7.7456762218259474</v>
      </c>
      <c r="H748" s="307">
        <f t="shared" ca="1" si="331"/>
        <v>-100.68236324429211</v>
      </c>
      <c r="I748" s="304">
        <f t="shared" ca="1" si="332"/>
        <v>100.97986813513346</v>
      </c>
      <c r="J748" s="306">
        <f t="shared" ca="1" si="333"/>
        <v>698.24654548588239</v>
      </c>
      <c r="K748" s="307">
        <f t="shared" ca="1" si="334"/>
        <v>-3.8647837881502944</v>
      </c>
      <c r="L748" s="304">
        <f t="shared" ca="1" si="319"/>
        <v>698.25724116309573</v>
      </c>
      <c r="M748" s="306">
        <f t="shared" ca="1" si="335"/>
        <v>-1.4940157559739153</v>
      </c>
      <c r="N748" s="304">
        <f t="shared" ca="1" si="336"/>
        <v>-85.600797343352454</v>
      </c>
      <c r="P748" s="310">
        <f t="shared" ca="1" si="337"/>
        <v>23</v>
      </c>
      <c r="Q748" s="304">
        <f t="shared" ca="1" si="338"/>
        <v>0</v>
      </c>
      <c r="R748" s="306">
        <f t="shared" ca="1" si="339"/>
        <v>0</v>
      </c>
      <c r="S748" s="307">
        <f t="shared" ca="1" si="340"/>
        <v>2.8949999999999996</v>
      </c>
      <c r="T748" s="304">
        <f t="shared" ca="1" si="320"/>
        <v>28.399949999999997</v>
      </c>
      <c r="U748" s="311">
        <f t="shared" ca="1" si="321"/>
        <v>0</v>
      </c>
      <c r="V748" s="306">
        <f t="shared" ca="1" si="322"/>
        <v>1.2254735275181223</v>
      </c>
      <c r="W748" s="304">
        <f t="shared" ca="1" si="323"/>
        <v>25.588592726176142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0.94223067194072563</v>
      </c>
      <c r="AH748" s="304">
        <f t="shared" ca="1" si="347"/>
        <v>-8.8388667392945823</v>
      </c>
    </row>
    <row r="749" spans="1:34" x14ac:dyDescent="0.2">
      <c r="A749" s="347">
        <f t="shared" ca="1" si="325"/>
        <v>1E-4</v>
      </c>
      <c r="B749" s="304">
        <f t="shared" ca="1" si="326"/>
        <v>32.036700000001382</v>
      </c>
      <c r="D749" s="306">
        <f t="shared" ca="1" si="327"/>
        <v>-0.6779885722696406</v>
      </c>
      <c r="E749" s="307">
        <f t="shared" ca="1" si="328"/>
        <v>-0.99714883583926373</v>
      </c>
      <c r="F749" s="304">
        <f t="shared" ca="1" si="329"/>
        <v>1.2058085689460929</v>
      </c>
      <c r="G749" s="306">
        <f t="shared" ca="1" si="330"/>
        <v>7.7456084229687203</v>
      </c>
      <c r="H749" s="307">
        <f t="shared" ca="1" si="331"/>
        <v>-100.68246295917569</v>
      </c>
      <c r="I749" s="304">
        <f t="shared" ca="1" si="332"/>
        <v>100.97996235574536</v>
      </c>
      <c r="J749" s="306">
        <f t="shared" ca="1" si="333"/>
        <v>698.24654548588239</v>
      </c>
      <c r="K749" s="307">
        <f t="shared" ca="1" si="334"/>
        <v>-3.874852029460468</v>
      </c>
      <c r="L749" s="304">
        <f t="shared" ca="1" si="319"/>
        <v>698.2572969623867</v>
      </c>
      <c r="M749" s="306">
        <f t="shared" ca="1" si="335"/>
        <v>-1.4940165011490294</v>
      </c>
      <c r="N749" s="304">
        <f t="shared" ca="1" si="336"/>
        <v>-85.600840038741495</v>
      </c>
      <c r="P749" s="310">
        <f t="shared" ca="1" si="337"/>
        <v>23</v>
      </c>
      <c r="Q749" s="304">
        <f t="shared" ca="1" si="338"/>
        <v>0</v>
      </c>
      <c r="R749" s="306">
        <f t="shared" ca="1" si="339"/>
        <v>0</v>
      </c>
      <c r="S749" s="307">
        <f t="shared" ca="1" si="340"/>
        <v>2.8949999999999996</v>
      </c>
      <c r="T749" s="304">
        <f t="shared" ca="1" si="320"/>
        <v>28.399949999999997</v>
      </c>
      <c r="U749" s="311">
        <f t="shared" ca="1" si="321"/>
        <v>0</v>
      </c>
      <c r="V749" s="306">
        <f t="shared" ca="1" si="322"/>
        <v>1.2254747613551091</v>
      </c>
      <c r="W749" s="304">
        <f t="shared" ca="1" si="323"/>
        <v>25.588666241028076</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0.94220583857734219</v>
      </c>
      <c r="AH749" s="304">
        <f t="shared" ca="1" si="347"/>
        <v>-8.8388921333941788</v>
      </c>
    </row>
    <row r="750" spans="1:34" x14ac:dyDescent="0.2">
      <c r="A750" s="347">
        <f t="shared" ca="1" si="325"/>
        <v>1E-4</v>
      </c>
      <c r="B750" s="304">
        <f t="shared" ca="1" si="326"/>
        <v>32.036800000001385</v>
      </c>
      <c r="D750" s="306">
        <f t="shared" ca="1" si="327"/>
        <v>-0.67798395296325031</v>
      </c>
      <c r="E750" s="307">
        <f t="shared" ca="1" si="328"/>
        <v>-0.99712301170331763</v>
      </c>
      <c r="F750" s="304">
        <f t="shared" ca="1" si="329"/>
        <v>1.2057846163158532</v>
      </c>
      <c r="G750" s="306">
        <f t="shared" ca="1" si="330"/>
        <v>7.7455406245734242</v>
      </c>
      <c r="H750" s="307">
        <f t="shared" ca="1" si="331"/>
        <v>-100.68256267147686</v>
      </c>
      <c r="I750" s="304">
        <f t="shared" ca="1" si="332"/>
        <v>100.98005657387395</v>
      </c>
      <c r="J750" s="306">
        <f t="shared" ca="1" si="333"/>
        <v>698.24654548588239</v>
      </c>
      <c r="K750" s="307">
        <f t="shared" ca="1" si="334"/>
        <v>-3.8849202807420005</v>
      </c>
      <c r="L750" s="304">
        <f t="shared" ca="1" si="319"/>
        <v>698.25735290690363</v>
      </c>
      <c r="M750" s="306">
        <f t="shared" ca="1" si="335"/>
        <v>-1.4940172463162302</v>
      </c>
      <c r="N750" s="304">
        <f t="shared" ca="1" si="336"/>
        <v>-85.600882733677125</v>
      </c>
      <c r="P750" s="310">
        <f t="shared" ca="1" si="337"/>
        <v>23</v>
      </c>
      <c r="Q750" s="304">
        <f t="shared" ca="1" si="338"/>
        <v>0</v>
      </c>
      <c r="R750" s="306">
        <f t="shared" ca="1" si="339"/>
        <v>0</v>
      </c>
      <c r="S750" s="307">
        <f t="shared" ca="1" si="340"/>
        <v>2.8949999999999996</v>
      </c>
      <c r="T750" s="304">
        <f t="shared" ca="1" si="320"/>
        <v>28.399949999999997</v>
      </c>
      <c r="U750" s="311">
        <f t="shared" ca="1" si="321"/>
        <v>0</v>
      </c>
      <c r="V750" s="306">
        <f t="shared" ca="1" si="322"/>
        <v>1.2254759951945604</v>
      </c>
      <c r="W750" s="304">
        <f t="shared" ca="1" si="323"/>
        <v>25.588739754813634</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0.94218100557093543</v>
      </c>
      <c r="AH750" s="304">
        <f t="shared" ca="1" si="347"/>
        <v>-8.8389175271254157</v>
      </c>
    </row>
    <row r="751" spans="1:34" x14ac:dyDescent="0.2">
      <c r="A751" s="347">
        <f t="shared" ca="1" si="325"/>
        <v>1E-4</v>
      </c>
      <c r="B751" s="304">
        <f t="shared" ca="1" si="326"/>
        <v>32.036900000001388</v>
      </c>
      <c r="D751" s="306">
        <f t="shared" ca="1" si="327"/>
        <v>-0.67797933366023422</v>
      </c>
      <c r="E751" s="307">
        <f t="shared" ca="1" si="328"/>
        <v>-0.99709718794199276</v>
      </c>
      <c r="F751" s="304">
        <f t="shared" ca="1" si="329"/>
        <v>1.2057606640922587</v>
      </c>
      <c r="G751" s="306">
        <f t="shared" ca="1" si="330"/>
        <v>7.7454728266400581</v>
      </c>
      <c r="H751" s="307">
        <f t="shared" ca="1" si="331"/>
        <v>-100.68266238119566</v>
      </c>
      <c r="I751" s="304">
        <f t="shared" ca="1" si="332"/>
        <v>100.98015078951927</v>
      </c>
      <c r="J751" s="306">
        <f t="shared" ca="1" si="333"/>
        <v>698.24654548588239</v>
      </c>
      <c r="K751" s="307">
        <f t="shared" ca="1" si="334"/>
        <v>-3.8949885419946342</v>
      </c>
      <c r="L751" s="304">
        <f t="shared" ca="1" si="319"/>
        <v>698.25740899664697</v>
      </c>
      <c r="M751" s="306">
        <f t="shared" ca="1" si="335"/>
        <v>-1.4940179914755181</v>
      </c>
      <c r="N751" s="304">
        <f t="shared" ca="1" si="336"/>
        <v>-85.600925428159385</v>
      </c>
      <c r="P751" s="310">
        <f t="shared" ca="1" si="337"/>
        <v>23</v>
      </c>
      <c r="Q751" s="304">
        <f t="shared" ca="1" si="338"/>
        <v>0</v>
      </c>
      <c r="R751" s="306">
        <f t="shared" ca="1" si="339"/>
        <v>0</v>
      </c>
      <c r="S751" s="307">
        <f t="shared" ca="1" si="340"/>
        <v>2.8949999999999996</v>
      </c>
      <c r="T751" s="304">
        <f t="shared" ca="1" si="320"/>
        <v>28.399949999999997</v>
      </c>
      <c r="U751" s="311">
        <f t="shared" ca="1" si="321"/>
        <v>0</v>
      </c>
      <c r="V751" s="306">
        <f t="shared" ca="1" si="322"/>
        <v>1.2254772290364757</v>
      </c>
      <c r="W751" s="304">
        <f t="shared" ca="1" si="323"/>
        <v>25.588813267532792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0.94215617292148934</v>
      </c>
      <c r="AH751" s="304">
        <f t="shared" ca="1" si="347"/>
        <v>-8.8389429204883037</v>
      </c>
    </row>
    <row r="752" spans="1:34" x14ac:dyDescent="0.2">
      <c r="A752" s="347">
        <f t="shared" ca="1" si="325"/>
        <v>1E-4</v>
      </c>
      <c r="B752" s="304">
        <f t="shared" ca="1" si="326"/>
        <v>32.037000000001392</v>
      </c>
      <c r="D752" s="306">
        <f t="shared" ca="1" si="327"/>
        <v>-0.67797471436059098</v>
      </c>
      <c r="E752" s="307">
        <f t="shared" ca="1" si="328"/>
        <v>-0.99707136455529977</v>
      </c>
      <c r="F752" s="304">
        <f t="shared" ca="1" si="329"/>
        <v>1.2057367122753178</v>
      </c>
      <c r="G752" s="306">
        <f t="shared" ca="1" si="330"/>
        <v>7.7454050291686221</v>
      </c>
      <c r="H752" s="307">
        <f t="shared" ca="1" si="331"/>
        <v>-100.68276208833211</v>
      </c>
      <c r="I752" s="304">
        <f t="shared" ca="1" si="332"/>
        <v>100.98024500268137</v>
      </c>
      <c r="J752" s="306">
        <f t="shared" ca="1" si="333"/>
        <v>698.24654548588239</v>
      </c>
      <c r="K752" s="307">
        <f t="shared" ca="1" si="334"/>
        <v>-3.9050568132181107</v>
      </c>
      <c r="L752" s="304">
        <f t="shared" ca="1" si="319"/>
        <v>698.25746523161706</v>
      </c>
      <c r="M752" s="306">
        <f t="shared" ca="1" si="335"/>
        <v>-1.4940187366268929</v>
      </c>
      <c r="N752" s="304">
        <f t="shared" ca="1" si="336"/>
        <v>-85.600968122188263</v>
      </c>
      <c r="P752" s="310">
        <f t="shared" ca="1" si="337"/>
        <v>23</v>
      </c>
      <c r="Q752" s="304">
        <f t="shared" ca="1" si="338"/>
        <v>0</v>
      </c>
      <c r="R752" s="306">
        <f t="shared" ca="1" si="339"/>
        <v>0</v>
      </c>
      <c r="S752" s="307">
        <f t="shared" ca="1" si="340"/>
        <v>2.8949999999999996</v>
      </c>
      <c r="T752" s="304">
        <f t="shared" ca="1" si="320"/>
        <v>28.399949999999997</v>
      </c>
      <c r="U752" s="311">
        <f t="shared" ca="1" si="321"/>
        <v>0</v>
      </c>
      <c r="V752" s="306">
        <f t="shared" ca="1" si="322"/>
        <v>1.2254784628808559</v>
      </c>
      <c r="W752" s="304">
        <f t="shared" ca="1" si="323"/>
        <v>25.588886779185604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0.94213134062901815</v>
      </c>
      <c r="AH752" s="304">
        <f t="shared" ca="1" si="347"/>
        <v>-8.8389683134828303</v>
      </c>
    </row>
    <row r="753" spans="1:34" x14ac:dyDescent="0.2">
      <c r="A753" s="347">
        <f t="shared" ca="1" si="325"/>
        <v>1E-4</v>
      </c>
      <c r="B753" s="304">
        <f t="shared" ca="1" si="326"/>
        <v>32.037100000001395</v>
      </c>
      <c r="D753" s="306">
        <f t="shared" ca="1" si="327"/>
        <v>-0.6779700950643236</v>
      </c>
      <c r="E753" s="307">
        <f t="shared" ca="1" si="328"/>
        <v>-0.99704554154321556</v>
      </c>
      <c r="F753" s="304">
        <f t="shared" ca="1" si="329"/>
        <v>1.2057127608650129</v>
      </c>
      <c r="G753" s="306">
        <f t="shared" ca="1" si="330"/>
        <v>7.7453372321591152</v>
      </c>
      <c r="H753" s="307">
        <f t="shared" ca="1" si="331"/>
        <v>-100.68286179288627</v>
      </c>
      <c r="I753" s="304">
        <f t="shared" ca="1" si="332"/>
        <v>100.9803392133603</v>
      </c>
      <c r="J753" s="306">
        <f t="shared" ca="1" si="333"/>
        <v>698.24654548588239</v>
      </c>
      <c r="K753" s="307">
        <f t="shared" ca="1" si="334"/>
        <v>-3.9151250944121716</v>
      </c>
      <c r="L753" s="304">
        <f t="shared" ca="1" si="319"/>
        <v>698.25752161181435</v>
      </c>
      <c r="M753" s="306">
        <f t="shared" ca="1" si="335"/>
        <v>-1.4940194817703549</v>
      </c>
      <c r="N753" s="304">
        <f t="shared" ca="1" si="336"/>
        <v>-85.601010815763772</v>
      </c>
      <c r="P753" s="310">
        <f t="shared" ca="1" si="337"/>
        <v>23</v>
      </c>
      <c r="Q753" s="304">
        <f t="shared" ca="1" si="338"/>
        <v>0</v>
      </c>
      <c r="R753" s="306">
        <f t="shared" ca="1" si="339"/>
        <v>0</v>
      </c>
      <c r="S753" s="307">
        <f t="shared" ca="1" si="340"/>
        <v>2.8949999999999996</v>
      </c>
      <c r="T753" s="304">
        <f t="shared" ca="1" si="320"/>
        <v>28.399949999999997</v>
      </c>
      <c r="U753" s="311">
        <f t="shared" ca="1" si="321"/>
        <v>0</v>
      </c>
      <c r="V753" s="306">
        <f t="shared" ca="1" si="322"/>
        <v>1.2254796967277004</v>
      </c>
      <c r="W753" s="304">
        <f t="shared" ca="1" si="323"/>
        <v>25.588960289772075</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0.94210650869350232</v>
      </c>
      <c r="AH753" s="304">
        <f t="shared" ca="1" si="347"/>
        <v>-8.8389937061090187</v>
      </c>
    </row>
    <row r="754" spans="1:34" x14ac:dyDescent="0.2">
      <c r="A754" s="347">
        <f t="shared" ca="1" si="325"/>
        <v>1E-4</v>
      </c>
      <c r="B754" s="304">
        <f t="shared" ca="1" si="326"/>
        <v>32.037200000001398</v>
      </c>
      <c r="D754" s="306">
        <f t="shared" ca="1" si="327"/>
        <v>-0.67796547577143162</v>
      </c>
      <c r="E754" s="307">
        <f t="shared" ca="1" si="328"/>
        <v>-0.99701971890574193</v>
      </c>
      <c r="F754" s="304">
        <f t="shared" ca="1" si="329"/>
        <v>1.2056888098613459</v>
      </c>
      <c r="G754" s="306">
        <f t="shared" ca="1" si="330"/>
        <v>7.7452694356115384</v>
      </c>
      <c r="H754" s="307">
        <f t="shared" ca="1" si="331"/>
        <v>-100.68296149485816</v>
      </c>
      <c r="I754" s="304">
        <f t="shared" ca="1" si="332"/>
        <v>100.98043342155603</v>
      </c>
      <c r="J754" s="306">
        <f t="shared" ca="1" si="333"/>
        <v>698.24654548588239</v>
      </c>
      <c r="K754" s="307">
        <f t="shared" ca="1" si="334"/>
        <v>-3.9251933855765588</v>
      </c>
      <c r="L754" s="304">
        <f t="shared" ca="1" si="319"/>
        <v>698.25757813723908</v>
      </c>
      <c r="M754" s="306">
        <f t="shared" ca="1" si="335"/>
        <v>-1.4940202269059042</v>
      </c>
      <c r="N754" s="304">
        <f t="shared" ca="1" si="336"/>
        <v>-85.601053508885911</v>
      </c>
      <c r="P754" s="310">
        <f t="shared" ca="1" si="337"/>
        <v>23</v>
      </c>
      <c r="Q754" s="304">
        <f t="shared" ca="1" si="338"/>
        <v>0</v>
      </c>
      <c r="R754" s="306">
        <f t="shared" ca="1" si="339"/>
        <v>0</v>
      </c>
      <c r="S754" s="307">
        <f t="shared" ca="1" si="340"/>
        <v>2.8949999999999996</v>
      </c>
      <c r="T754" s="304">
        <f t="shared" ca="1" si="320"/>
        <v>28.399949999999997</v>
      </c>
      <c r="U754" s="311">
        <f t="shared" ca="1" si="321"/>
        <v>0</v>
      </c>
      <c r="V754" s="306">
        <f t="shared" ca="1" si="322"/>
        <v>1.2254809305770094</v>
      </c>
      <c r="W754" s="304">
        <f t="shared" ca="1" si="323"/>
        <v>25.589033799292178</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0.94208167711494184</v>
      </c>
      <c r="AH754" s="304">
        <f t="shared" ca="1" si="347"/>
        <v>-8.8390190983668671</v>
      </c>
    </row>
    <row r="755" spans="1:34" x14ac:dyDescent="0.2">
      <c r="A755" s="347">
        <f t="shared" ca="1" si="325"/>
        <v>1E-4</v>
      </c>
      <c r="B755" s="304">
        <f t="shared" ca="1" si="326"/>
        <v>32.037300000001402</v>
      </c>
      <c r="D755" s="306">
        <f t="shared" ca="1" si="327"/>
        <v>-0.67796085648191573</v>
      </c>
      <c r="E755" s="307">
        <f t="shared" ca="1" si="328"/>
        <v>-0.99699389664288596</v>
      </c>
      <c r="F755" s="304">
        <f t="shared" ca="1" si="329"/>
        <v>1.2056648592643224</v>
      </c>
      <c r="G755" s="306">
        <f t="shared" ca="1" si="330"/>
        <v>7.7452016395258898</v>
      </c>
      <c r="H755" s="307">
        <f t="shared" ca="1" si="331"/>
        <v>-100.68306119424783</v>
      </c>
      <c r="I755" s="304">
        <f t="shared" ca="1" si="332"/>
        <v>100.98052762726866</v>
      </c>
      <c r="J755" s="306">
        <f t="shared" ca="1" si="333"/>
        <v>698.24654548588239</v>
      </c>
      <c r="K755" s="307">
        <f t="shared" ca="1" si="334"/>
        <v>-3.935261686711014</v>
      </c>
      <c r="L755" s="304">
        <f t="shared" ca="1" si="319"/>
        <v>698.25763480789192</v>
      </c>
      <c r="M755" s="306">
        <f t="shared" ca="1" si="335"/>
        <v>-1.4940209720335409</v>
      </c>
      <c r="N755" s="304">
        <f t="shared" ca="1" si="336"/>
        <v>-85.601096201554697</v>
      </c>
      <c r="P755" s="310">
        <f t="shared" ca="1" si="337"/>
        <v>23</v>
      </c>
      <c r="Q755" s="304">
        <f t="shared" ca="1" si="338"/>
        <v>0</v>
      </c>
      <c r="R755" s="306">
        <f t="shared" ca="1" si="339"/>
        <v>0</v>
      </c>
      <c r="S755" s="307">
        <f t="shared" ca="1" si="340"/>
        <v>2.8949999999999996</v>
      </c>
      <c r="T755" s="304">
        <f t="shared" ca="1" si="320"/>
        <v>28.399949999999997</v>
      </c>
      <c r="U755" s="311">
        <f t="shared" ca="1" si="321"/>
        <v>0</v>
      </c>
      <c r="V755" s="306">
        <f t="shared" ca="1" si="322"/>
        <v>1.2254821644287823</v>
      </c>
      <c r="W755" s="304">
        <f t="shared" ca="1" si="323"/>
        <v>25.589107307745959</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0.9420568458933456</v>
      </c>
      <c r="AH755" s="304">
        <f t="shared" ca="1" si="347"/>
        <v>-8.8390444902563665</v>
      </c>
    </row>
    <row r="756" spans="1:34" x14ac:dyDescent="0.2">
      <c r="A756" s="347">
        <f t="shared" ca="1" si="325"/>
        <v>1E-4</v>
      </c>
      <c r="B756" s="304">
        <f t="shared" ca="1" si="326"/>
        <v>32.037400000001405</v>
      </c>
      <c r="D756" s="306">
        <f t="shared" ca="1" si="327"/>
        <v>-0.67795623719577669</v>
      </c>
      <c r="E756" s="307">
        <f t="shared" ca="1" si="328"/>
        <v>-0.99696807475463345</v>
      </c>
      <c r="F756" s="304">
        <f t="shared" ca="1" si="329"/>
        <v>1.2056409090739317</v>
      </c>
      <c r="G756" s="306">
        <f t="shared" ca="1" si="330"/>
        <v>7.7451338439021704</v>
      </c>
      <c r="H756" s="307">
        <f t="shared" ca="1" si="331"/>
        <v>-100.68316089105531</v>
      </c>
      <c r="I756" s="304">
        <f t="shared" ca="1" si="332"/>
        <v>100.98062183049819</v>
      </c>
      <c r="J756" s="306">
        <f t="shared" ca="1" si="333"/>
        <v>698.24654548588239</v>
      </c>
      <c r="K756" s="307">
        <f t="shared" ca="1" si="334"/>
        <v>-3.9453299978152789</v>
      </c>
      <c r="L756" s="304">
        <f t="shared" ca="1" si="319"/>
        <v>698.25769162377298</v>
      </c>
      <c r="M756" s="306">
        <f t="shared" ca="1" si="335"/>
        <v>-1.494021717153265</v>
      </c>
      <c r="N756" s="304">
        <f t="shared" ca="1" si="336"/>
        <v>-85.601138893770113</v>
      </c>
      <c r="P756" s="310">
        <f t="shared" ca="1" si="337"/>
        <v>23</v>
      </c>
      <c r="Q756" s="304">
        <f t="shared" ca="1" si="338"/>
        <v>0</v>
      </c>
      <c r="R756" s="306">
        <f t="shared" ca="1" si="339"/>
        <v>0</v>
      </c>
      <c r="S756" s="307">
        <f t="shared" ca="1" si="340"/>
        <v>2.8949999999999996</v>
      </c>
      <c r="T756" s="304">
        <f t="shared" ca="1" si="320"/>
        <v>28.399949999999997</v>
      </c>
      <c r="U756" s="311">
        <f t="shared" ca="1" si="321"/>
        <v>0</v>
      </c>
      <c r="V756" s="306">
        <f t="shared" ca="1" si="322"/>
        <v>1.2254833982830198</v>
      </c>
      <c r="W756" s="304">
        <f t="shared" ca="1" si="323"/>
        <v>25.589180815133414</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0.94203201502869405</v>
      </c>
      <c r="AH756" s="304">
        <f t="shared" ca="1" si="347"/>
        <v>-8.8390698817775348</v>
      </c>
    </row>
    <row r="757" spans="1:34" x14ac:dyDescent="0.2">
      <c r="A757" s="347">
        <f t="shared" ca="1" si="325"/>
        <v>1E-4</v>
      </c>
      <c r="B757" s="304">
        <f t="shared" ca="1" si="326"/>
        <v>32.037500000001408</v>
      </c>
      <c r="D757" s="306">
        <f t="shared" ca="1" si="327"/>
        <v>-0.67795161791301572</v>
      </c>
      <c r="E757" s="307">
        <f t="shared" ca="1" si="328"/>
        <v>-0.9969422532409844</v>
      </c>
      <c r="F757" s="304">
        <f t="shared" ca="1" si="329"/>
        <v>1.2056169592901747</v>
      </c>
      <c r="G757" s="306">
        <f t="shared" ca="1" si="330"/>
        <v>7.7450660487403793</v>
      </c>
      <c r="H757" s="307">
        <f t="shared" ca="1" si="331"/>
        <v>-100.68326058528064</v>
      </c>
      <c r="I757" s="304">
        <f t="shared" ca="1" si="332"/>
        <v>100.98071603124467</v>
      </c>
      <c r="J757" s="306">
        <f t="shared" ca="1" si="333"/>
        <v>698.24654548588239</v>
      </c>
      <c r="K757" s="307">
        <f t="shared" ca="1" si="334"/>
        <v>-3.9553983188890958</v>
      </c>
      <c r="L757" s="304">
        <f t="shared" ca="1" si="319"/>
        <v>698.25774858488285</v>
      </c>
      <c r="M757" s="306">
        <f t="shared" ca="1" si="335"/>
        <v>-1.4940224622650768</v>
      </c>
      <c r="N757" s="304">
        <f t="shared" ca="1" si="336"/>
        <v>-85.601181585532203</v>
      </c>
      <c r="P757" s="310">
        <f t="shared" ca="1" si="337"/>
        <v>23</v>
      </c>
      <c r="Q757" s="304">
        <f t="shared" ca="1" si="338"/>
        <v>0</v>
      </c>
      <c r="R757" s="306">
        <f t="shared" ca="1" si="339"/>
        <v>0</v>
      </c>
      <c r="S757" s="307">
        <f t="shared" ca="1" si="340"/>
        <v>2.8949999999999996</v>
      </c>
      <c r="T757" s="304">
        <f t="shared" ca="1" si="320"/>
        <v>28.399949999999997</v>
      </c>
      <c r="U757" s="311">
        <f t="shared" ca="1" si="321"/>
        <v>0</v>
      </c>
      <c r="V757" s="306">
        <f t="shared" ca="1" si="322"/>
        <v>1.2254846321397215</v>
      </c>
      <c r="W757" s="304">
        <f t="shared" ca="1" si="323"/>
        <v>25.589254321454547</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0.9420071845209943</v>
      </c>
      <c r="AH757" s="304">
        <f t="shared" ca="1" si="347"/>
        <v>-8.8390952729303685</v>
      </c>
    </row>
    <row r="758" spans="1:34" x14ac:dyDescent="0.2">
      <c r="A758" s="347">
        <f t="shared" ca="1" si="325"/>
        <v>1E-4</v>
      </c>
      <c r="B758" s="304">
        <f t="shared" ca="1" si="326"/>
        <v>32.037600000001412</v>
      </c>
      <c r="D758" s="306">
        <f t="shared" ca="1" si="327"/>
        <v>-0.67794699863363261</v>
      </c>
      <c r="E758" s="307">
        <f t="shared" ca="1" si="328"/>
        <v>-0.99691643210193526</v>
      </c>
      <c r="F758" s="304">
        <f t="shared" ca="1" si="329"/>
        <v>1.2055930099130483</v>
      </c>
      <c r="G758" s="306">
        <f t="shared" ca="1" si="330"/>
        <v>7.7449982540405156</v>
      </c>
      <c r="H758" s="307">
        <f t="shared" ca="1" si="331"/>
        <v>-100.68336027692385</v>
      </c>
      <c r="I758" s="304">
        <f t="shared" ca="1" si="332"/>
        <v>100.98081022950815</v>
      </c>
      <c r="J758" s="306">
        <f t="shared" ca="1" si="333"/>
        <v>698.24654548588239</v>
      </c>
      <c r="K758" s="307">
        <f t="shared" ca="1" si="334"/>
        <v>-3.965466649932206</v>
      </c>
      <c r="L758" s="304">
        <f t="shared" ca="1" si="319"/>
        <v>698.25780569122185</v>
      </c>
      <c r="M758" s="306">
        <f t="shared" ca="1" si="335"/>
        <v>-1.4940232073689761</v>
      </c>
      <c r="N758" s="304">
        <f t="shared" ca="1" si="336"/>
        <v>-85.601224276840924</v>
      </c>
      <c r="P758" s="310">
        <f t="shared" ca="1" si="337"/>
        <v>23</v>
      </c>
      <c r="Q758" s="304">
        <f t="shared" ca="1" si="338"/>
        <v>0</v>
      </c>
      <c r="R758" s="306">
        <f t="shared" ca="1" si="339"/>
        <v>0</v>
      </c>
      <c r="S758" s="307">
        <f t="shared" ca="1" si="340"/>
        <v>2.8949999999999996</v>
      </c>
      <c r="T758" s="304">
        <f t="shared" ca="1" si="320"/>
        <v>28.399949999999997</v>
      </c>
      <c r="U758" s="311">
        <f t="shared" ca="1" si="321"/>
        <v>0</v>
      </c>
      <c r="V758" s="306">
        <f t="shared" ca="1" si="322"/>
        <v>1.2254858659988876</v>
      </c>
      <c r="W758" s="304">
        <f t="shared" ca="1" si="323"/>
        <v>25.589327826709397</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0.9419823543702428</v>
      </c>
      <c r="AH758" s="304">
        <f t="shared" ca="1" si="347"/>
        <v>-8.8391206637148709</v>
      </c>
    </row>
    <row r="759" spans="1:34" x14ac:dyDescent="0.2">
      <c r="A759" s="347">
        <f t="shared" ca="1" si="325"/>
        <v>1E-4</v>
      </c>
      <c r="B759" s="304">
        <f t="shared" ca="1" si="326"/>
        <v>32.037700000001415</v>
      </c>
      <c r="D759" s="306">
        <f t="shared" ca="1" si="327"/>
        <v>-0.67794237935763157</v>
      </c>
      <c r="E759" s="307">
        <f t="shared" ca="1" si="328"/>
        <v>-0.99689061133747892</v>
      </c>
      <c r="F759" s="304">
        <f t="shared" ca="1" si="329"/>
        <v>1.2055690609425489</v>
      </c>
      <c r="G759" s="306">
        <f t="shared" ca="1" si="330"/>
        <v>7.7449304598025801</v>
      </c>
      <c r="H759" s="307">
        <f t="shared" ca="1" si="331"/>
        <v>-100.68345996598498</v>
      </c>
      <c r="I759" s="304">
        <f t="shared" ca="1" si="332"/>
        <v>100.98090442528864</v>
      </c>
      <c r="J759" s="306">
        <f t="shared" ca="1" si="333"/>
        <v>698.24654548588239</v>
      </c>
      <c r="K759" s="307">
        <f t="shared" ca="1" si="334"/>
        <v>-3.9755349909443516</v>
      </c>
      <c r="L759" s="304">
        <f t="shared" ca="1" si="319"/>
        <v>698.25786294279033</v>
      </c>
      <c r="M759" s="306">
        <f t="shared" ca="1" si="335"/>
        <v>-1.4940239524649634</v>
      </c>
      <c r="N759" s="304">
        <f t="shared" ca="1" si="336"/>
        <v>-85.601266967696333</v>
      </c>
      <c r="P759" s="310">
        <f t="shared" ca="1" si="337"/>
        <v>23</v>
      </c>
      <c r="Q759" s="304">
        <f t="shared" ca="1" si="338"/>
        <v>0</v>
      </c>
      <c r="R759" s="306">
        <f t="shared" ca="1" si="339"/>
        <v>0</v>
      </c>
      <c r="S759" s="307">
        <f t="shared" ca="1" si="340"/>
        <v>2.8949999999999996</v>
      </c>
      <c r="T759" s="304">
        <f t="shared" ca="1" si="320"/>
        <v>28.399949999999997</v>
      </c>
      <c r="U759" s="311">
        <f t="shared" ca="1" si="321"/>
        <v>0</v>
      </c>
      <c r="V759" s="306">
        <f t="shared" ca="1" si="322"/>
        <v>1.2254870998605174</v>
      </c>
      <c r="W759" s="304">
        <f t="shared" ca="1" si="323"/>
        <v>25.589401330897942</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0.94195752457642712</v>
      </c>
      <c r="AH759" s="304">
        <f t="shared" ca="1" si="347"/>
        <v>-8.8391460541310529</v>
      </c>
    </row>
    <row r="760" spans="1:34" x14ac:dyDescent="0.2">
      <c r="A760" s="347">
        <f t="shared" ca="1" si="325"/>
        <v>1E-4</v>
      </c>
      <c r="B760" s="304">
        <f t="shared" ca="1" si="326"/>
        <v>32.037800000001418</v>
      </c>
      <c r="D760" s="306">
        <f t="shared" ca="1" si="327"/>
        <v>-0.67793776008500772</v>
      </c>
      <c r="E760" s="307">
        <f t="shared" ca="1" si="328"/>
        <v>-0.99686479094761538</v>
      </c>
      <c r="F760" s="304">
        <f t="shared" ca="1" si="329"/>
        <v>1.2055451123786742</v>
      </c>
      <c r="G760" s="306">
        <f t="shared" ca="1" si="330"/>
        <v>7.744862666026572</v>
      </c>
      <c r="H760" s="307">
        <f t="shared" ca="1" si="331"/>
        <v>-100.68355965246407</v>
      </c>
      <c r="I760" s="304">
        <f t="shared" ca="1" si="332"/>
        <v>100.98099861858617</v>
      </c>
      <c r="J760" s="306">
        <f t="shared" ca="1" si="333"/>
        <v>698.24654548588239</v>
      </c>
      <c r="K760" s="307">
        <f t="shared" ca="1" si="334"/>
        <v>-3.9856033419252741</v>
      </c>
      <c r="L760" s="304">
        <f t="shared" ca="1" si="319"/>
        <v>698.25792033958885</v>
      </c>
      <c r="M760" s="306">
        <f t="shared" ca="1" si="335"/>
        <v>-1.4940246975530387</v>
      </c>
      <c r="N760" s="304">
        <f t="shared" ca="1" si="336"/>
        <v>-85.601309658098401</v>
      </c>
      <c r="P760" s="310">
        <f t="shared" ca="1" si="337"/>
        <v>23</v>
      </c>
      <c r="Q760" s="304">
        <f t="shared" ca="1" si="338"/>
        <v>0</v>
      </c>
      <c r="R760" s="306">
        <f t="shared" ca="1" si="339"/>
        <v>0</v>
      </c>
      <c r="S760" s="307">
        <f t="shared" ca="1" si="340"/>
        <v>2.8949999999999996</v>
      </c>
      <c r="T760" s="304">
        <f t="shared" ca="1" si="320"/>
        <v>28.399949999999997</v>
      </c>
      <c r="U760" s="311">
        <f t="shared" ca="1" si="321"/>
        <v>0</v>
      </c>
      <c r="V760" s="306">
        <f t="shared" ca="1" si="322"/>
        <v>1.2254883337246119</v>
      </c>
      <c r="W760" s="304">
        <f t="shared" ca="1" si="323"/>
        <v>25.589474834020209</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0.9419326951395508</v>
      </c>
      <c r="AH760" s="304">
        <f t="shared" ca="1" si="347"/>
        <v>-8.8391714441789109</v>
      </c>
    </row>
    <row r="761" spans="1:34" x14ac:dyDescent="0.2">
      <c r="A761" s="347">
        <f t="shared" ca="1" si="325"/>
        <v>1E-4</v>
      </c>
      <c r="B761" s="304">
        <f t="shared" ca="1" si="326"/>
        <v>32.037900000001422</v>
      </c>
      <c r="D761" s="306">
        <f t="shared" ca="1" si="327"/>
        <v>-0.67793314081576517</v>
      </c>
      <c r="E761" s="307">
        <f t="shared" ca="1" si="328"/>
        <v>-0.99683897093234108</v>
      </c>
      <c r="F761" s="304">
        <f t="shared" ca="1" si="329"/>
        <v>1.2055211642214236</v>
      </c>
      <c r="G761" s="306">
        <f t="shared" ca="1" si="330"/>
        <v>7.7447948727124905</v>
      </c>
      <c r="H761" s="307">
        <f t="shared" ca="1" si="331"/>
        <v>-100.68365933636116</v>
      </c>
      <c r="I761" s="304">
        <f t="shared" ca="1" si="332"/>
        <v>100.98109280940081</v>
      </c>
      <c r="J761" s="306">
        <f t="shared" ca="1" si="333"/>
        <v>698.24654548588239</v>
      </c>
      <c r="K761" s="307">
        <f t="shared" ca="1" si="334"/>
        <v>-3.9956717028747155</v>
      </c>
      <c r="L761" s="304">
        <f t="shared" ca="1" si="319"/>
        <v>698.25797788161753</v>
      </c>
      <c r="M761" s="306">
        <f t="shared" ca="1" si="335"/>
        <v>-1.4940254426332018</v>
      </c>
      <c r="N761" s="304">
        <f t="shared" ca="1" si="336"/>
        <v>-85.601352348047158</v>
      </c>
      <c r="P761" s="310">
        <f t="shared" ca="1" si="337"/>
        <v>23</v>
      </c>
      <c r="Q761" s="304">
        <f t="shared" ca="1" si="338"/>
        <v>0</v>
      </c>
      <c r="R761" s="306">
        <f t="shared" ca="1" si="339"/>
        <v>0</v>
      </c>
      <c r="S761" s="307">
        <f t="shared" ca="1" si="340"/>
        <v>2.8949999999999996</v>
      </c>
      <c r="T761" s="304">
        <f t="shared" ca="1" si="320"/>
        <v>28.399949999999997</v>
      </c>
      <c r="U761" s="311">
        <f t="shared" ca="1" si="321"/>
        <v>0</v>
      </c>
      <c r="V761" s="306">
        <f t="shared" ca="1" si="322"/>
        <v>1.225489567591171</v>
      </c>
      <c r="W761" s="304">
        <f t="shared" ca="1" si="323"/>
        <v>25.589548336076216</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0.94190786605961208</v>
      </c>
      <c r="AH761" s="304">
        <f t="shared" ca="1" si="347"/>
        <v>-8.8391968338584501</v>
      </c>
    </row>
    <row r="762" spans="1:34" x14ac:dyDescent="0.2">
      <c r="A762" s="347">
        <f t="shared" ca="1" si="325"/>
        <v>1E-4</v>
      </c>
      <c r="B762" s="304">
        <f t="shared" ca="1" si="326"/>
        <v>32.038000000001425</v>
      </c>
      <c r="D762" s="306">
        <f t="shared" ca="1" si="327"/>
        <v>-0.67792852154990579</v>
      </c>
      <c r="E762" s="307">
        <f t="shared" ca="1" si="328"/>
        <v>-0.99681315129164538</v>
      </c>
      <c r="F762" s="304">
        <f t="shared" ca="1" si="329"/>
        <v>1.2054972164707896</v>
      </c>
      <c r="G762" s="306">
        <f t="shared" ca="1" si="330"/>
        <v>7.7447270798603354</v>
      </c>
      <c r="H762" s="307">
        <f t="shared" ca="1" si="331"/>
        <v>-100.68375901767629</v>
      </c>
      <c r="I762" s="304">
        <f t="shared" ca="1" si="332"/>
        <v>100.98118699773258</v>
      </c>
      <c r="J762" s="306">
        <f t="shared" ca="1" si="333"/>
        <v>698.24654548588239</v>
      </c>
      <c r="K762" s="307">
        <f t="shared" ca="1" si="334"/>
        <v>-4.0057400737924178</v>
      </c>
      <c r="L762" s="304">
        <f t="shared" ca="1" si="319"/>
        <v>698.25803556887706</v>
      </c>
      <c r="M762" s="306">
        <f t="shared" ca="1" si="335"/>
        <v>-1.4940261877054533</v>
      </c>
      <c r="N762" s="304">
        <f t="shared" ca="1" si="336"/>
        <v>-85.601395037542588</v>
      </c>
      <c r="P762" s="310">
        <f t="shared" ca="1" si="337"/>
        <v>23</v>
      </c>
      <c r="Q762" s="304">
        <f t="shared" ca="1" si="338"/>
        <v>0</v>
      </c>
      <c r="R762" s="306">
        <f t="shared" ca="1" si="339"/>
        <v>0</v>
      </c>
      <c r="S762" s="307">
        <f t="shared" ca="1" si="340"/>
        <v>2.8949999999999996</v>
      </c>
      <c r="T762" s="304">
        <f t="shared" ca="1" si="320"/>
        <v>28.399949999999997</v>
      </c>
      <c r="U762" s="311">
        <f t="shared" ca="1" si="321"/>
        <v>0</v>
      </c>
      <c r="V762" s="306">
        <f t="shared" ca="1" si="322"/>
        <v>1.2254908014601937</v>
      </c>
      <c r="W762" s="304">
        <f t="shared" ca="1" si="323"/>
        <v>25.589621837065962</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0.94188303733660028</v>
      </c>
      <c r="AH762" s="304">
        <f t="shared" ca="1" si="347"/>
        <v>-8.8392222231696795</v>
      </c>
    </row>
    <row r="763" spans="1:34" x14ac:dyDescent="0.2">
      <c r="A763" s="347">
        <f t="shared" ca="1" si="325"/>
        <v>1E-4</v>
      </c>
      <c r="B763" s="304">
        <f t="shared" ca="1" si="326"/>
        <v>32.038100000001428</v>
      </c>
      <c r="D763" s="306">
        <f t="shared" ca="1" si="327"/>
        <v>-0.67792390228742672</v>
      </c>
      <c r="E763" s="307">
        <f t="shared" ca="1" si="328"/>
        <v>-0.9967873320255336</v>
      </c>
      <c r="F763" s="304">
        <f t="shared" ca="1" si="329"/>
        <v>1.2054732691267749</v>
      </c>
      <c r="G763" s="306">
        <f t="shared" ca="1" si="330"/>
        <v>7.7446592874701068</v>
      </c>
      <c r="H763" s="307">
        <f t="shared" ca="1" si="331"/>
        <v>-100.6838586964095</v>
      </c>
      <c r="I763" s="304">
        <f t="shared" ca="1" si="332"/>
        <v>100.9812811835815</v>
      </c>
      <c r="J763" s="306">
        <f t="shared" ca="1" si="333"/>
        <v>698.24654548588239</v>
      </c>
      <c r="K763" s="307">
        <f t="shared" ca="1" si="334"/>
        <v>-4.0158084546781225</v>
      </c>
      <c r="L763" s="304">
        <f t="shared" ca="1" si="319"/>
        <v>698.25809340136766</v>
      </c>
      <c r="M763" s="306">
        <f t="shared" ca="1" si="335"/>
        <v>-1.4940269327697928</v>
      </c>
      <c r="N763" s="304">
        <f t="shared" ca="1" si="336"/>
        <v>-85.60143772658472</v>
      </c>
      <c r="P763" s="310">
        <f t="shared" ca="1" si="337"/>
        <v>23</v>
      </c>
      <c r="Q763" s="304">
        <f t="shared" ca="1" si="338"/>
        <v>0</v>
      </c>
      <c r="R763" s="306">
        <f t="shared" ca="1" si="339"/>
        <v>0</v>
      </c>
      <c r="S763" s="307">
        <f t="shared" ca="1" si="340"/>
        <v>2.8949999999999996</v>
      </c>
      <c r="T763" s="304">
        <f t="shared" ca="1" si="320"/>
        <v>28.399949999999997</v>
      </c>
      <c r="U763" s="311">
        <f t="shared" ca="1" si="321"/>
        <v>0</v>
      </c>
      <c r="V763" s="306">
        <f t="shared" ca="1" si="322"/>
        <v>1.2254920353316805</v>
      </c>
      <c r="W763" s="304">
        <f t="shared" ca="1" si="323"/>
        <v>25.58969533698945</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0.9418582089705172</v>
      </c>
      <c r="AH763" s="304">
        <f t="shared" ca="1" si="347"/>
        <v>-8.8392476121125956</v>
      </c>
    </row>
    <row r="764" spans="1:34" x14ac:dyDescent="0.2">
      <c r="A764" s="347">
        <f t="shared" ca="1" si="325"/>
        <v>1E-4</v>
      </c>
      <c r="B764" s="304">
        <f t="shared" ca="1" si="326"/>
        <v>32.038200000001432</v>
      </c>
      <c r="D764" s="306">
        <f t="shared" ca="1" si="327"/>
        <v>-0.67791928302833215</v>
      </c>
      <c r="E764" s="307">
        <f t="shared" ca="1" si="328"/>
        <v>-0.99676151313400041</v>
      </c>
      <c r="F764" s="304">
        <f t="shared" ca="1" si="329"/>
        <v>1.2054493221893776</v>
      </c>
      <c r="G764" s="306">
        <f t="shared" ca="1" si="330"/>
        <v>7.7445914955418038</v>
      </c>
      <c r="H764" s="307">
        <f t="shared" ca="1" si="331"/>
        <v>-100.68395837256081</v>
      </c>
      <c r="I764" s="304">
        <f t="shared" ca="1" si="332"/>
        <v>100.98137536694762</v>
      </c>
      <c r="J764" s="306">
        <f t="shared" ca="1" si="333"/>
        <v>698.24654548588239</v>
      </c>
      <c r="K764" s="307">
        <f t="shared" ca="1" si="334"/>
        <v>-4.0258768455315712</v>
      </c>
      <c r="L764" s="304">
        <f t="shared" ca="1" si="319"/>
        <v>698.25815137908978</v>
      </c>
      <c r="M764" s="306">
        <f t="shared" ca="1" si="335"/>
        <v>-1.4940276778262209</v>
      </c>
      <c r="N764" s="304">
        <f t="shared" ca="1" si="336"/>
        <v>-85.60148041517354</v>
      </c>
      <c r="P764" s="310">
        <f t="shared" ca="1" si="337"/>
        <v>23</v>
      </c>
      <c r="Q764" s="304">
        <f t="shared" ca="1" si="338"/>
        <v>0</v>
      </c>
      <c r="R764" s="306">
        <f t="shared" ca="1" si="339"/>
        <v>0</v>
      </c>
      <c r="S764" s="307">
        <f t="shared" ca="1" si="340"/>
        <v>2.8949999999999996</v>
      </c>
      <c r="T764" s="304">
        <f t="shared" ca="1" si="320"/>
        <v>28.399949999999997</v>
      </c>
      <c r="U764" s="311">
        <f t="shared" ca="1" si="321"/>
        <v>0</v>
      </c>
      <c r="V764" s="306">
        <f t="shared" ca="1" si="322"/>
        <v>1.2254932692056313</v>
      </c>
      <c r="W764" s="304">
        <f t="shared" ca="1" si="323"/>
        <v>25.589768835846701</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0.94183338096136104</v>
      </c>
      <c r="AH764" s="304">
        <f t="shared" ca="1" si="347"/>
        <v>-8.8392730006872036</v>
      </c>
    </row>
    <row r="765" spans="1:34" x14ac:dyDescent="0.2">
      <c r="A765" s="347">
        <f t="shared" ca="1" si="325"/>
        <v>1E-4</v>
      </c>
      <c r="B765" s="304">
        <f t="shared" ca="1" si="326"/>
        <v>32.038300000001435</v>
      </c>
      <c r="D765" s="306">
        <f t="shared" ca="1" si="327"/>
        <v>-0.67791466377261955</v>
      </c>
      <c r="E765" s="307">
        <f t="shared" ca="1" si="328"/>
        <v>-0.99673569461704048</v>
      </c>
      <c r="F765" s="304">
        <f t="shared" ca="1" si="329"/>
        <v>1.2054253756585922</v>
      </c>
      <c r="G765" s="306">
        <f t="shared" ca="1" si="330"/>
        <v>7.7445237040754265</v>
      </c>
      <c r="H765" s="307">
        <f t="shared" ca="1" si="331"/>
        <v>-100.68405804613027</v>
      </c>
      <c r="I765" s="304">
        <f t="shared" ca="1" si="332"/>
        <v>100.98146954783098</v>
      </c>
      <c r="J765" s="306">
        <f t="shared" ca="1" si="333"/>
        <v>698.24654548588239</v>
      </c>
      <c r="K765" s="307">
        <f t="shared" ca="1" si="334"/>
        <v>-4.0359452463525054</v>
      </c>
      <c r="L765" s="304">
        <f t="shared" ca="1" si="319"/>
        <v>698.25820950204366</v>
      </c>
      <c r="M765" s="306">
        <f t="shared" ca="1" si="335"/>
        <v>-1.4940284228747374</v>
      </c>
      <c r="N765" s="304">
        <f t="shared" ca="1" si="336"/>
        <v>-85.601523103309077</v>
      </c>
      <c r="P765" s="310">
        <f t="shared" ca="1" si="337"/>
        <v>23</v>
      </c>
      <c r="Q765" s="304">
        <f t="shared" ca="1" si="338"/>
        <v>0</v>
      </c>
      <c r="R765" s="306">
        <f t="shared" ca="1" si="339"/>
        <v>0</v>
      </c>
      <c r="S765" s="307">
        <f t="shared" ca="1" si="340"/>
        <v>2.8949999999999996</v>
      </c>
      <c r="T765" s="304">
        <f t="shared" ca="1" si="320"/>
        <v>28.399949999999997</v>
      </c>
      <c r="U765" s="311">
        <f t="shared" ca="1" si="321"/>
        <v>0</v>
      </c>
      <c r="V765" s="306">
        <f t="shared" ca="1" si="322"/>
        <v>1.2254945030820465</v>
      </c>
      <c r="W765" s="304">
        <f t="shared" ca="1" si="323"/>
        <v>25.589842333637741</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0.94180855330912827</v>
      </c>
      <c r="AH765" s="304">
        <f t="shared" ca="1" si="347"/>
        <v>-8.8392983888935071</v>
      </c>
    </row>
    <row r="766" spans="1:34" x14ac:dyDescent="0.2">
      <c r="A766" s="347">
        <f t="shared" ca="1" si="325"/>
        <v>1E-4</v>
      </c>
      <c r="B766" s="304">
        <f t="shared" ca="1" si="326"/>
        <v>32.038400000001438</v>
      </c>
      <c r="D766" s="306">
        <f t="shared" ca="1" si="327"/>
        <v>-0.67791004452029346</v>
      </c>
      <c r="E766" s="307">
        <f t="shared" ca="1" si="328"/>
        <v>-0.99670987647464138</v>
      </c>
      <c r="F766" s="304">
        <f t="shared" ca="1" si="329"/>
        <v>1.2054014295344109</v>
      </c>
      <c r="G766" s="306">
        <f t="shared" ca="1" si="330"/>
        <v>7.7444559130709747</v>
      </c>
      <c r="H766" s="307">
        <f t="shared" ca="1" si="331"/>
        <v>-100.68415771711793</v>
      </c>
      <c r="I766" s="304">
        <f t="shared" ca="1" si="332"/>
        <v>100.98156372623161</v>
      </c>
      <c r="J766" s="306">
        <f t="shared" ca="1" si="333"/>
        <v>698.24654548588239</v>
      </c>
      <c r="K766" s="307">
        <f t="shared" ca="1" si="334"/>
        <v>-4.0460136571406675</v>
      </c>
      <c r="L766" s="304">
        <f t="shared" ca="1" si="319"/>
        <v>698.25826777022996</v>
      </c>
      <c r="M766" s="306">
        <f t="shared" ca="1" si="335"/>
        <v>-1.4940291679153423</v>
      </c>
      <c r="N766" s="304">
        <f t="shared" ca="1" si="336"/>
        <v>-85.601565790991302</v>
      </c>
      <c r="P766" s="310">
        <f t="shared" ca="1" si="337"/>
        <v>23</v>
      </c>
      <c r="Q766" s="304">
        <f t="shared" ca="1" si="338"/>
        <v>0</v>
      </c>
      <c r="R766" s="306">
        <f t="shared" ca="1" si="339"/>
        <v>0</v>
      </c>
      <c r="S766" s="307">
        <f t="shared" ca="1" si="340"/>
        <v>2.8949999999999996</v>
      </c>
      <c r="T766" s="304">
        <f t="shared" ca="1" si="320"/>
        <v>28.399949999999997</v>
      </c>
      <c r="U766" s="311">
        <f t="shared" ca="1" si="321"/>
        <v>0</v>
      </c>
      <c r="V766" s="306">
        <f t="shared" ca="1" si="322"/>
        <v>1.2254957369609256</v>
      </c>
      <c r="W766" s="304">
        <f t="shared" ca="1" si="323"/>
        <v>25.58991583036255</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0.94178372601380467</v>
      </c>
      <c r="AH766" s="304">
        <f t="shared" ca="1" si="347"/>
        <v>-8.8393237767315185</v>
      </c>
    </row>
    <row r="767" spans="1:34" x14ac:dyDescent="0.2">
      <c r="A767" s="347">
        <f t="shared" ca="1" si="325"/>
        <v>1E-4</v>
      </c>
      <c r="B767" s="304">
        <f t="shared" ca="1" si="326"/>
        <v>32.038500000001441</v>
      </c>
      <c r="D767" s="306">
        <f t="shared" ca="1" si="327"/>
        <v>-0.67790542527135234</v>
      </c>
      <c r="E767" s="307">
        <f t="shared" ca="1" si="328"/>
        <v>-0.99668405870681553</v>
      </c>
      <c r="F767" s="304">
        <f t="shared" ca="1" si="329"/>
        <v>1.2053774838168432</v>
      </c>
      <c r="G767" s="306">
        <f t="shared" ca="1" si="330"/>
        <v>7.7443881225284477</v>
      </c>
      <c r="H767" s="307">
        <f t="shared" ca="1" si="331"/>
        <v>-100.68425738552379</v>
      </c>
      <c r="I767" s="304">
        <f t="shared" ca="1" si="332"/>
        <v>100.98165790214955</v>
      </c>
      <c r="J767" s="306">
        <f t="shared" ca="1" si="333"/>
        <v>698.24654548588239</v>
      </c>
      <c r="K767" s="307">
        <f t="shared" ca="1" si="334"/>
        <v>-4.0560820778958</v>
      </c>
      <c r="L767" s="304">
        <f t="shared" ca="1" si="319"/>
        <v>698.25832618364893</v>
      </c>
      <c r="M767" s="306">
        <f t="shared" ca="1" si="335"/>
        <v>-1.4940299129480361</v>
      </c>
      <c r="N767" s="304">
        <f t="shared" ca="1" si="336"/>
        <v>-85.601608478220257</v>
      </c>
      <c r="P767" s="310">
        <f t="shared" ca="1" si="337"/>
        <v>23</v>
      </c>
      <c r="Q767" s="304">
        <f t="shared" ca="1" si="338"/>
        <v>0</v>
      </c>
      <c r="R767" s="306">
        <f t="shared" ca="1" si="339"/>
        <v>0</v>
      </c>
      <c r="S767" s="307">
        <f t="shared" ca="1" si="340"/>
        <v>2.8949999999999996</v>
      </c>
      <c r="T767" s="304">
        <f t="shared" ca="1" si="320"/>
        <v>28.399949999999997</v>
      </c>
      <c r="U767" s="311">
        <f t="shared" ca="1" si="321"/>
        <v>0</v>
      </c>
      <c r="V767" s="306">
        <f t="shared" ca="1" si="322"/>
        <v>1.2254969708422687</v>
      </c>
      <c r="W767" s="304">
        <f t="shared" ca="1" si="323"/>
        <v>25.589989326021158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0.94175889907540089</v>
      </c>
      <c r="AH767" s="304">
        <f t="shared" ca="1" si="347"/>
        <v>-8.8393491642012272</v>
      </c>
    </row>
    <row r="768" spans="1:34" x14ac:dyDescent="0.2">
      <c r="A768" s="347">
        <f t="shared" ca="1" si="325"/>
        <v>1E-4</v>
      </c>
      <c r="B768" s="304">
        <f t="shared" ca="1" si="326"/>
        <v>32.038600000001445</v>
      </c>
      <c r="D768" s="306">
        <f t="shared" ca="1" si="327"/>
        <v>-0.67790080602579683</v>
      </c>
      <c r="E768" s="307">
        <f t="shared" ca="1" si="328"/>
        <v>-0.99665824131354697</v>
      </c>
      <c r="F768" s="304">
        <f t="shared" ca="1" si="329"/>
        <v>1.2053535385058765</v>
      </c>
      <c r="G768" s="306">
        <f t="shared" ca="1" si="330"/>
        <v>7.7443203324478453</v>
      </c>
      <c r="H768" s="307">
        <f t="shared" ca="1" si="331"/>
        <v>-100.68435705134793</v>
      </c>
      <c r="I768" s="304">
        <f t="shared" ca="1" si="332"/>
        <v>100.98175207558482</v>
      </c>
      <c r="J768" s="306">
        <f t="shared" ca="1" si="333"/>
        <v>698.24654548588239</v>
      </c>
      <c r="K768" s="307">
        <f t="shared" ca="1" si="334"/>
        <v>-4.0661505086176435</v>
      </c>
      <c r="L768" s="304">
        <f t="shared" ca="1" si="319"/>
        <v>698.2583847423009</v>
      </c>
      <c r="M768" s="306">
        <f t="shared" ca="1" si="335"/>
        <v>-1.4940306579728186</v>
      </c>
      <c r="N768" s="304">
        <f t="shared" ca="1" si="336"/>
        <v>-85.601651164995928</v>
      </c>
      <c r="P768" s="310">
        <f t="shared" ca="1" si="337"/>
        <v>23</v>
      </c>
      <c r="Q768" s="304">
        <f t="shared" ca="1" si="338"/>
        <v>0</v>
      </c>
      <c r="R768" s="306">
        <f t="shared" ca="1" si="339"/>
        <v>0</v>
      </c>
      <c r="S768" s="307">
        <f t="shared" ca="1" si="340"/>
        <v>2.8949999999999996</v>
      </c>
      <c r="T768" s="304">
        <f t="shared" ca="1" si="320"/>
        <v>28.399949999999997</v>
      </c>
      <c r="U768" s="311">
        <f t="shared" ca="1" si="321"/>
        <v>0</v>
      </c>
      <c r="V768" s="306">
        <f t="shared" ca="1" si="322"/>
        <v>1.2254982047260756</v>
      </c>
      <c r="W768" s="304">
        <f t="shared" ca="1" si="323"/>
        <v>25.590062820613564</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0.94173407249390806</v>
      </c>
      <c r="AH768" s="304">
        <f t="shared" ca="1" si="347"/>
        <v>-8.8393745513026456</v>
      </c>
    </row>
    <row r="769" spans="1:34" x14ac:dyDescent="0.2">
      <c r="A769" s="347">
        <f t="shared" ca="1" si="325"/>
        <v>1E-4</v>
      </c>
      <c r="B769" s="304">
        <f t="shared" ca="1" si="326"/>
        <v>32.038700000001448</v>
      </c>
      <c r="D769" s="306">
        <f t="shared" ca="1" si="327"/>
        <v>-0.67789618678362829</v>
      </c>
      <c r="E769" s="307">
        <f t="shared" ca="1" si="328"/>
        <v>-0.99663242429483745</v>
      </c>
      <c r="F769" s="304">
        <f t="shared" ca="1" si="329"/>
        <v>1.2053295936015131</v>
      </c>
      <c r="G769" s="306">
        <f t="shared" ca="1" si="330"/>
        <v>7.7442525428291669</v>
      </c>
      <c r="H769" s="307">
        <f t="shared" ca="1" si="331"/>
        <v>-100.68445671459035</v>
      </c>
      <c r="I769" s="304">
        <f t="shared" ca="1" si="332"/>
        <v>100.98184624653747</v>
      </c>
      <c r="J769" s="306">
        <f t="shared" ca="1" si="333"/>
        <v>698.24654548588239</v>
      </c>
      <c r="K769" s="307">
        <f t="shared" ca="1" si="334"/>
        <v>-4.0762189493059404</v>
      </c>
      <c r="L769" s="304">
        <f t="shared" ca="1" si="319"/>
        <v>698.25844344618633</v>
      </c>
      <c r="M769" s="306">
        <f t="shared" ca="1" si="335"/>
        <v>-1.4940314029896902</v>
      </c>
      <c r="N769" s="304">
        <f t="shared" ca="1" si="336"/>
        <v>-85.601693851318331</v>
      </c>
      <c r="P769" s="310">
        <f t="shared" ca="1" si="337"/>
        <v>23</v>
      </c>
      <c r="Q769" s="304">
        <f t="shared" ca="1" si="338"/>
        <v>0</v>
      </c>
      <c r="R769" s="306">
        <f t="shared" ca="1" si="339"/>
        <v>0</v>
      </c>
      <c r="S769" s="307">
        <f t="shared" ca="1" si="340"/>
        <v>2.8949999999999996</v>
      </c>
      <c r="T769" s="304">
        <f t="shared" ca="1" si="320"/>
        <v>28.399949999999997</v>
      </c>
      <c r="U769" s="311">
        <f t="shared" ca="1" si="321"/>
        <v>0</v>
      </c>
      <c r="V769" s="306">
        <f t="shared" ca="1" si="322"/>
        <v>1.225499438612347</v>
      </c>
      <c r="W769" s="304">
        <f t="shared" ca="1" si="323"/>
        <v>25.590136314139798</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0.94170924626932262</v>
      </c>
      <c r="AH769" s="304">
        <f t="shared" ca="1" si="347"/>
        <v>-8.8393999380357755</v>
      </c>
    </row>
    <row r="770" spans="1:34" x14ac:dyDescent="0.2">
      <c r="A770" s="347">
        <f t="shared" ca="1" si="325"/>
        <v>1E-4</v>
      </c>
      <c r="B770" s="304">
        <f t="shared" ca="1" si="326"/>
        <v>32.038800000001451</v>
      </c>
      <c r="D770" s="306">
        <f t="shared" ca="1" si="327"/>
        <v>-0.67789156754484681</v>
      </c>
      <c r="E770" s="307">
        <f t="shared" ca="1" si="328"/>
        <v>-0.99660660765068165</v>
      </c>
      <c r="F770" s="304">
        <f t="shared" ca="1" si="329"/>
        <v>1.2053056491037488</v>
      </c>
      <c r="G770" s="306">
        <f t="shared" ca="1" si="330"/>
        <v>7.7441847536724122</v>
      </c>
      <c r="H770" s="307">
        <f t="shared" ca="1" si="331"/>
        <v>-100.68455637525112</v>
      </c>
      <c r="I770" s="304">
        <f t="shared" ca="1" si="332"/>
        <v>100.98194041500754</v>
      </c>
      <c r="J770" s="306">
        <f t="shared" ca="1" si="333"/>
        <v>698.24654548588239</v>
      </c>
      <c r="K770" s="307">
        <f t="shared" ca="1" si="334"/>
        <v>-4.0862873999604323</v>
      </c>
      <c r="L770" s="304">
        <f t="shared" ca="1" si="319"/>
        <v>698.25850229530579</v>
      </c>
      <c r="M770" s="306">
        <f t="shared" ca="1" si="335"/>
        <v>-1.4940321479986505</v>
      </c>
      <c r="N770" s="304">
        <f t="shared" ca="1" si="336"/>
        <v>-85.601736537187449</v>
      </c>
      <c r="P770" s="310">
        <f t="shared" ca="1" si="337"/>
        <v>23</v>
      </c>
      <c r="Q770" s="304">
        <f t="shared" ca="1" si="338"/>
        <v>0</v>
      </c>
      <c r="R770" s="306">
        <f t="shared" ca="1" si="339"/>
        <v>0</v>
      </c>
      <c r="S770" s="307">
        <f t="shared" ca="1" si="340"/>
        <v>2.8949999999999996</v>
      </c>
      <c r="T770" s="304">
        <f t="shared" ca="1" si="320"/>
        <v>28.399949999999997</v>
      </c>
      <c r="U770" s="311">
        <f t="shared" ca="1" si="321"/>
        <v>0</v>
      </c>
      <c r="V770" s="306">
        <f t="shared" ca="1" si="322"/>
        <v>1.225500672501082</v>
      </c>
      <c r="W770" s="304">
        <f t="shared" ca="1" si="323"/>
        <v>25.590209806599859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0.94168442040163924</v>
      </c>
      <c r="AH770" s="304">
        <f t="shared" ca="1" si="347"/>
        <v>-8.8394253244006222</v>
      </c>
    </row>
    <row r="771" spans="1:34" x14ac:dyDescent="0.2">
      <c r="A771" s="347">
        <f t="shared" ca="1" si="325"/>
        <v>1E-4</v>
      </c>
      <c r="B771" s="304">
        <f t="shared" ca="1" si="326"/>
        <v>32.038900000001455</v>
      </c>
      <c r="D771" s="306">
        <f t="shared" ca="1" si="327"/>
        <v>-0.67788694830945595</v>
      </c>
      <c r="E771" s="307">
        <f t="shared" ca="1" si="328"/>
        <v>-0.99658079138107425</v>
      </c>
      <c r="F771" s="304">
        <f t="shared" ca="1" si="329"/>
        <v>1.2052817050125815</v>
      </c>
      <c r="G771" s="306">
        <f t="shared" ca="1" si="330"/>
        <v>7.7441169649775814</v>
      </c>
      <c r="H771" s="307">
        <f t="shared" ca="1" si="331"/>
        <v>-100.68465603333026</v>
      </c>
      <c r="I771" s="304">
        <f t="shared" ca="1" si="332"/>
        <v>100.98203458099505</v>
      </c>
      <c r="J771" s="306">
        <f t="shared" ca="1" si="333"/>
        <v>698.24654548588239</v>
      </c>
      <c r="K771" s="307">
        <f t="shared" ca="1" si="334"/>
        <v>-4.0963558605808617</v>
      </c>
      <c r="L771" s="304">
        <f t="shared" ca="1" si="319"/>
        <v>698.25856128965938</v>
      </c>
      <c r="M771" s="306">
        <f t="shared" ca="1" si="335"/>
        <v>-1.4940328929997002</v>
      </c>
      <c r="N771" s="304">
        <f t="shared" ca="1" si="336"/>
        <v>-85.601779222603341</v>
      </c>
      <c r="P771" s="310">
        <f t="shared" ca="1" si="337"/>
        <v>23</v>
      </c>
      <c r="Q771" s="304">
        <f t="shared" ca="1" si="338"/>
        <v>0</v>
      </c>
      <c r="R771" s="306">
        <f t="shared" ca="1" si="339"/>
        <v>0</v>
      </c>
      <c r="S771" s="307">
        <f t="shared" ca="1" si="340"/>
        <v>2.8949999999999996</v>
      </c>
      <c r="T771" s="304">
        <f t="shared" ca="1" si="320"/>
        <v>28.399949999999997</v>
      </c>
      <c r="U771" s="311">
        <f t="shared" ca="1" si="321"/>
        <v>0</v>
      </c>
      <c r="V771" s="306">
        <f t="shared" ca="1" si="322"/>
        <v>1.2255019063922807</v>
      </c>
      <c r="W771" s="304">
        <f t="shared" ca="1" si="323"/>
        <v>25.590283297993746</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0.94165959489085438</v>
      </c>
      <c r="AH771" s="304">
        <f t="shared" ca="1" si="347"/>
        <v>-8.8394507103971893</v>
      </c>
    </row>
    <row r="772" spans="1:34" x14ac:dyDescent="0.2">
      <c r="A772" s="347">
        <f t="shared" ca="1" si="325"/>
        <v>1E-4</v>
      </c>
      <c r="B772" s="304">
        <f t="shared" ca="1" si="326"/>
        <v>32.039000000001458</v>
      </c>
      <c r="D772" s="306">
        <f t="shared" ca="1" si="327"/>
        <v>-0.67788232907745105</v>
      </c>
      <c r="E772" s="307">
        <f t="shared" ca="1" si="328"/>
        <v>-0.99655497548601524</v>
      </c>
      <c r="F772" s="304">
        <f t="shared" ca="1" si="329"/>
        <v>1.2052577613280082</v>
      </c>
      <c r="G772" s="306">
        <f t="shared" ca="1" si="330"/>
        <v>7.7440491767446735</v>
      </c>
      <c r="H772" s="307">
        <f t="shared" ca="1" si="331"/>
        <v>-100.68475568882781</v>
      </c>
      <c r="I772" s="304">
        <f t="shared" ca="1" si="332"/>
        <v>100.98212874450006</v>
      </c>
      <c r="J772" s="306">
        <f t="shared" ca="1" si="333"/>
        <v>698.24654548588239</v>
      </c>
      <c r="K772" s="307">
        <f t="shared" ca="1" si="334"/>
        <v>-4.1064243311669699</v>
      </c>
      <c r="L772" s="304">
        <f t="shared" ref="L772:L835" ca="1" si="348">SQRT(pos_x^2+pos_z^2)</f>
        <v>698.25862042924757</v>
      </c>
      <c r="M772" s="306">
        <f t="shared" ca="1" si="335"/>
        <v>-1.4940336379928389</v>
      </c>
      <c r="N772" s="304">
        <f t="shared" ca="1" si="336"/>
        <v>-85.601821907565949</v>
      </c>
      <c r="P772" s="310">
        <f t="shared" ca="1" si="337"/>
        <v>23</v>
      </c>
      <c r="Q772" s="304">
        <f t="shared" ca="1" si="338"/>
        <v>0</v>
      </c>
      <c r="R772" s="306">
        <f t="shared" ca="1" si="339"/>
        <v>0</v>
      </c>
      <c r="S772" s="307">
        <f t="shared" ca="1" si="340"/>
        <v>2.8949999999999996</v>
      </c>
      <c r="T772" s="304">
        <f t="shared" ref="T772:T835" ca="1" si="349">m*g</f>
        <v>28.399949999999997</v>
      </c>
      <c r="U772" s="311">
        <f t="shared" ref="U772:U835" ca="1" si="350">IF(pos_xz&lt;L_rampe,Poids*COS(Beta),0)</f>
        <v>0</v>
      </c>
      <c r="V772" s="306">
        <f t="shared" ref="V772:V835" ca="1" si="351">Rho_moyen*(20000-Alt_rampe-pos_z)/(20000+Alt_rampe+pos_z)</f>
        <v>1.2255031402859435</v>
      </c>
      <c r="W772" s="304">
        <f t="shared" ref="W772:W835" ca="1" si="352">1/2*Rho*Sref*Cx*vit_xz^2</f>
        <v>25.590356788321486</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0.94163476973697158</v>
      </c>
      <c r="AH772" s="304">
        <f t="shared" ca="1" si="347"/>
        <v>-8.839476096025475</v>
      </c>
    </row>
    <row r="773" spans="1:34" x14ac:dyDescent="0.2">
      <c r="A773" s="347">
        <f t="shared" ref="A773:A836" ca="1" si="354">IF(B772+0.01&lt;=T_ini+ROUNDUP(Temps_fin_propu,0), 0.01, IF(K772&gt;0, 0.1, 0.0001))</f>
        <v>1E-4</v>
      </c>
      <c r="B773" s="304">
        <f t="shared" ref="B773:B836" ca="1" si="355">B772+pas</f>
        <v>32.039100000001461</v>
      </c>
      <c r="D773" s="306">
        <f t="shared" ref="D773:D836" ca="1" si="356">IF(AND(L772&lt;L_rampe,Poussee&lt;Poids*SIN(M772)),0,(-W772+Poussee)/m*COS(M772)-U772/m*SIN(M772))</f>
        <v>-0.67787770984883844</v>
      </c>
      <c r="E773" s="307">
        <f t="shared" ref="E773:E836" ca="1" si="357">IF(AND(L772&lt;L_rampe,Poussee&lt;Poids*SIN(M772)),0,(-W772+Poussee)/m*SIN(M772)+U772/m*COS(M772)-Poids/m)</f>
        <v>-0.99652915996550107</v>
      </c>
      <c r="F773" s="304">
        <f t="shared" ref="F773:F836" ca="1" si="358">SQRT(acc_x^2+acc_z^2)</f>
        <v>1.2052338180500302</v>
      </c>
      <c r="G773" s="306">
        <f t="shared" ref="G773:G836" ca="1" si="359">G772+acc_x*pas</f>
        <v>7.7439813889736886</v>
      </c>
      <c r="H773" s="307">
        <f t="shared" ref="H773:H836" ca="1" si="360">H772+acc_z*pas</f>
        <v>-100.6848553417438</v>
      </c>
      <c r="I773" s="304">
        <f t="shared" ref="I773:I836" ca="1" si="361">SQRT(vit_x^2+vit_z^2)</f>
        <v>100.98222290552256</v>
      </c>
      <c r="J773" s="306">
        <f t="shared" ref="J773:J836" ca="1" si="362">J772+0.5*(vit_x+G772)*pas*(K772&gt;=0)</f>
        <v>698.24654548588239</v>
      </c>
      <c r="K773" s="307">
        <f t="shared" ref="K773:K836" ca="1" si="363">K772+0.5*(vit_z+H772)*pas</f>
        <v>-4.1164928117184987</v>
      </c>
      <c r="L773" s="304">
        <f t="shared" ca="1" si="348"/>
        <v>698.25867971407081</v>
      </c>
      <c r="M773" s="306">
        <f t="shared" ref="M773:M836" ca="1" si="364">IF(AND(L772&gt;L_rampe,G773&gt;0),ATAN2(G773,H773),$M$4)</f>
        <v>-1.4940343829780671</v>
      </c>
      <c r="N773" s="304">
        <f t="shared" ref="N773:N836" ca="1" si="365">DEGREES(Beta)</f>
        <v>-85.60186459207533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2.8949999999999996</v>
      </c>
      <c r="T773" s="304">
        <f t="shared" ca="1" si="349"/>
        <v>28.399949999999997</v>
      </c>
      <c r="U773" s="311">
        <f t="shared" ca="1" si="350"/>
        <v>0</v>
      </c>
      <c r="V773" s="306">
        <f t="shared" ca="1" si="351"/>
        <v>1.2255043741820701</v>
      </c>
      <c r="W773" s="304">
        <f t="shared" ca="1" si="352"/>
        <v>25.590430277583078</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0.94160994493998018</v>
      </c>
      <c r="AH773" s="304">
        <f t="shared" ref="AH773:AH836" ca="1" si="376">IF(AND(L772&lt;L_rampe,Poussee&lt;Poids*SIN(M772)), g*SIN(M772), (-W772+Poussee)/m)</f>
        <v>-8.8395014812854882</v>
      </c>
    </row>
    <row r="774" spans="1:34" x14ac:dyDescent="0.2">
      <c r="A774" s="347">
        <f t="shared" ca="1" si="354"/>
        <v>1E-4</v>
      </c>
      <c r="B774" s="304">
        <f t="shared" ca="1" si="355"/>
        <v>32.039200000001465</v>
      </c>
      <c r="D774" s="306">
        <f t="shared" ca="1" si="356"/>
        <v>-0.67787309062361534</v>
      </c>
      <c r="E774" s="307">
        <f t="shared" ca="1" si="357"/>
        <v>-0.99650334481952463</v>
      </c>
      <c r="F774" s="304">
        <f t="shared" ca="1" si="358"/>
        <v>1.2052098751786398</v>
      </c>
      <c r="G774" s="306">
        <f t="shared" ca="1" si="359"/>
        <v>7.7439136016646266</v>
      </c>
      <c r="H774" s="307">
        <f t="shared" ca="1" si="360"/>
        <v>-100.68495499207827</v>
      </c>
      <c r="I774" s="304">
        <f t="shared" ca="1" si="361"/>
        <v>100.98231706406263</v>
      </c>
      <c r="J774" s="306">
        <f t="shared" ca="1" si="362"/>
        <v>698.24654548588239</v>
      </c>
      <c r="K774" s="307">
        <f t="shared" ca="1" si="363"/>
        <v>-4.1265613022351895</v>
      </c>
      <c r="L774" s="304">
        <f t="shared" ca="1" si="348"/>
        <v>698.25873914412955</v>
      </c>
      <c r="M774" s="306">
        <f t="shared" ca="1" si="364"/>
        <v>-1.4940351279553847</v>
      </c>
      <c r="N774" s="304">
        <f t="shared" ca="1" si="365"/>
        <v>-85.601907276131456</v>
      </c>
      <c r="P774" s="310">
        <f t="shared" ca="1" si="366"/>
        <v>23</v>
      </c>
      <c r="Q774" s="304">
        <f t="shared" ca="1" si="367"/>
        <v>0</v>
      </c>
      <c r="R774" s="306">
        <f t="shared" ca="1" si="368"/>
        <v>0</v>
      </c>
      <c r="S774" s="307">
        <f t="shared" ca="1" si="369"/>
        <v>2.8949999999999996</v>
      </c>
      <c r="T774" s="304">
        <f t="shared" ca="1" si="349"/>
        <v>28.399949999999997</v>
      </c>
      <c r="U774" s="311">
        <f t="shared" ca="1" si="350"/>
        <v>0</v>
      </c>
      <c r="V774" s="306">
        <f t="shared" ca="1" si="351"/>
        <v>1.225505608080661</v>
      </c>
      <c r="W774" s="304">
        <f t="shared" ca="1" si="352"/>
        <v>25.59050376577855</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0.94158512049988197</v>
      </c>
      <c r="AH774" s="304">
        <f t="shared" ca="1" si="376"/>
        <v>-8.8395268661772306</v>
      </c>
    </row>
    <row r="775" spans="1:34" x14ac:dyDescent="0.2">
      <c r="A775" s="347">
        <f t="shared" ca="1" si="354"/>
        <v>1E-4</v>
      </c>
      <c r="B775" s="304">
        <f t="shared" ca="1" si="355"/>
        <v>32.039300000001468</v>
      </c>
      <c r="D775" s="306">
        <f t="shared" ca="1" si="356"/>
        <v>-0.67786847140178408</v>
      </c>
      <c r="E775" s="307">
        <f t="shared" ca="1" si="357"/>
        <v>-0.9964775300480806</v>
      </c>
      <c r="F775" s="304">
        <f t="shared" ca="1" si="358"/>
        <v>1.2051859327138343</v>
      </c>
      <c r="G775" s="306">
        <f t="shared" ca="1" si="359"/>
        <v>7.7438458148174867</v>
      </c>
      <c r="H775" s="307">
        <f t="shared" ca="1" si="360"/>
        <v>-100.68505463983128</v>
      </c>
      <c r="I775" s="304">
        <f t="shared" ca="1" si="361"/>
        <v>100.9824112201203</v>
      </c>
      <c r="J775" s="306">
        <f t="shared" ca="1" si="362"/>
        <v>698.24654548588239</v>
      </c>
      <c r="K775" s="307">
        <f t="shared" ca="1" si="363"/>
        <v>-4.1366298027167847</v>
      </c>
      <c r="L775" s="304">
        <f t="shared" ca="1" si="348"/>
        <v>698.25879871942402</v>
      </c>
      <c r="M775" s="306">
        <f t="shared" ca="1" si="364"/>
        <v>-1.494035872924792</v>
      </c>
      <c r="N775" s="304">
        <f t="shared" ca="1" si="365"/>
        <v>-85.60194995973437</v>
      </c>
      <c r="P775" s="310">
        <f t="shared" ca="1" si="366"/>
        <v>23</v>
      </c>
      <c r="Q775" s="304">
        <f t="shared" ca="1" si="367"/>
        <v>0</v>
      </c>
      <c r="R775" s="306">
        <f t="shared" ca="1" si="368"/>
        <v>0</v>
      </c>
      <c r="S775" s="307">
        <f t="shared" ca="1" si="369"/>
        <v>2.8949999999999996</v>
      </c>
      <c r="T775" s="304">
        <f t="shared" ca="1" si="349"/>
        <v>28.399949999999997</v>
      </c>
      <c r="U775" s="311">
        <f t="shared" ca="1" si="350"/>
        <v>0</v>
      </c>
      <c r="V775" s="306">
        <f t="shared" ca="1" si="351"/>
        <v>1.2255068419817152</v>
      </c>
      <c r="W775" s="304">
        <f t="shared" ca="1" si="352"/>
        <v>25.590577252907892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0.9415602964166645</v>
      </c>
      <c r="AH775" s="304">
        <f t="shared" ca="1" si="376"/>
        <v>-8.8395522507007094</v>
      </c>
    </row>
    <row r="776" spans="1:34" x14ac:dyDescent="0.2">
      <c r="A776" s="347">
        <f t="shared" ca="1" si="354"/>
        <v>1E-4</v>
      </c>
      <c r="B776" s="304">
        <f t="shared" ca="1" si="355"/>
        <v>32.039400000001471</v>
      </c>
      <c r="D776" s="306">
        <f t="shared" ca="1" si="356"/>
        <v>-0.67786385218334388</v>
      </c>
      <c r="E776" s="307">
        <f t="shared" ca="1" si="357"/>
        <v>-0.99645171565117074</v>
      </c>
      <c r="F776" s="304">
        <f t="shared" ca="1" si="358"/>
        <v>1.2051619906556146</v>
      </c>
      <c r="G776" s="306">
        <f t="shared" ca="1" si="359"/>
        <v>7.7437780284322679</v>
      </c>
      <c r="H776" s="307">
        <f t="shared" ca="1" si="360"/>
        <v>-100.68515428500284</v>
      </c>
      <c r="I776" s="304">
        <f t="shared" ca="1" si="361"/>
        <v>100.98250537369557</v>
      </c>
      <c r="J776" s="306">
        <f t="shared" ca="1" si="362"/>
        <v>698.24654548588239</v>
      </c>
      <c r="K776" s="307">
        <f t="shared" ca="1" si="363"/>
        <v>-4.1466983131630268</v>
      </c>
      <c r="L776" s="304">
        <f t="shared" ca="1" si="348"/>
        <v>698.25885843995479</v>
      </c>
      <c r="M776" s="306">
        <f t="shared" ca="1" si="364"/>
        <v>-1.4940366178862889</v>
      </c>
      <c r="N776" s="304">
        <f t="shared" ca="1" si="365"/>
        <v>-85.601992642884042</v>
      </c>
      <c r="P776" s="310">
        <f t="shared" ca="1" si="366"/>
        <v>23</v>
      </c>
      <c r="Q776" s="304">
        <f t="shared" ca="1" si="367"/>
        <v>0</v>
      </c>
      <c r="R776" s="306">
        <f t="shared" ca="1" si="368"/>
        <v>0</v>
      </c>
      <c r="S776" s="307">
        <f t="shared" ca="1" si="369"/>
        <v>2.8949999999999996</v>
      </c>
      <c r="T776" s="304">
        <f t="shared" ca="1" si="349"/>
        <v>28.399949999999997</v>
      </c>
      <c r="U776" s="311">
        <f t="shared" ca="1" si="350"/>
        <v>0</v>
      </c>
      <c r="V776" s="306">
        <f t="shared" ca="1" si="351"/>
        <v>1.2255080758852333</v>
      </c>
      <c r="W776" s="304">
        <f t="shared" ca="1" si="352"/>
        <v>25.590650738971124</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0.94153547269033666</v>
      </c>
      <c r="AH776" s="304">
        <f t="shared" ca="1" si="376"/>
        <v>-8.8395776348559227</v>
      </c>
    </row>
    <row r="777" spans="1:34" x14ac:dyDescent="0.2">
      <c r="A777" s="347">
        <f t="shared" ca="1" si="354"/>
        <v>1E-4</v>
      </c>
      <c r="B777" s="304">
        <f t="shared" ca="1" si="355"/>
        <v>32.039500000001475</v>
      </c>
      <c r="D777" s="306">
        <f t="shared" ca="1" si="356"/>
        <v>-0.67785923296829653</v>
      </c>
      <c r="E777" s="307">
        <f t="shared" ca="1" si="357"/>
        <v>-0.99642590162879152</v>
      </c>
      <c r="F777" s="304">
        <f t="shared" ca="1" si="358"/>
        <v>1.2051380490039791</v>
      </c>
      <c r="G777" s="306">
        <f t="shared" ca="1" si="359"/>
        <v>7.7437102425089712</v>
      </c>
      <c r="H777" s="307">
        <f t="shared" ca="1" si="360"/>
        <v>-100.685253927593</v>
      </c>
      <c r="I777" s="304">
        <f t="shared" ca="1" si="361"/>
        <v>100.98259952478853</v>
      </c>
      <c r="J777" s="306">
        <f t="shared" ca="1" si="362"/>
        <v>698.24654548588239</v>
      </c>
      <c r="K777" s="307">
        <f t="shared" ca="1" si="363"/>
        <v>-4.1567668335736565</v>
      </c>
      <c r="L777" s="304">
        <f t="shared" ca="1" si="348"/>
        <v>698.25891830572209</v>
      </c>
      <c r="M777" s="306">
        <f t="shared" ca="1" si="364"/>
        <v>-1.4940373628398755</v>
      </c>
      <c r="N777" s="304">
        <f t="shared" ca="1" si="365"/>
        <v>-85.602035325580488</v>
      </c>
      <c r="P777" s="310">
        <f t="shared" ca="1" si="366"/>
        <v>23</v>
      </c>
      <c r="Q777" s="304">
        <f t="shared" ca="1" si="367"/>
        <v>0</v>
      </c>
      <c r="R777" s="306">
        <f t="shared" ca="1" si="368"/>
        <v>0</v>
      </c>
      <c r="S777" s="307">
        <f t="shared" ca="1" si="369"/>
        <v>2.8949999999999996</v>
      </c>
      <c r="T777" s="304">
        <f t="shared" ca="1" si="349"/>
        <v>28.399949999999997</v>
      </c>
      <c r="U777" s="311">
        <f t="shared" ca="1" si="350"/>
        <v>0</v>
      </c>
      <c r="V777" s="306">
        <f t="shared" ca="1" si="351"/>
        <v>1.2255093097912153</v>
      </c>
      <c r="W777" s="304">
        <f t="shared" ca="1" si="352"/>
        <v>25.590724223968266</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0.94151064932088602</v>
      </c>
      <c r="AH777" s="304">
        <f t="shared" ca="1" si="376"/>
        <v>-8.839603018642876</v>
      </c>
    </row>
    <row r="778" spans="1:34" x14ac:dyDescent="0.2">
      <c r="A778" s="347">
        <f t="shared" ca="1" si="354"/>
        <v>1E-4</v>
      </c>
      <c r="B778" s="304">
        <f t="shared" ca="1" si="355"/>
        <v>32.039600000001478</v>
      </c>
      <c r="D778" s="306">
        <f t="shared" ca="1" si="356"/>
        <v>-0.67785461375664424</v>
      </c>
      <c r="E778" s="307">
        <f t="shared" ca="1" si="357"/>
        <v>-0.99640008798093049</v>
      </c>
      <c r="F778" s="304">
        <f t="shared" ca="1" si="358"/>
        <v>1.2051141077589189</v>
      </c>
      <c r="G778" s="306">
        <f t="shared" ca="1" si="359"/>
        <v>7.7436424570475957</v>
      </c>
      <c r="H778" s="307">
        <f t="shared" ca="1" si="360"/>
        <v>-100.68535356760179</v>
      </c>
      <c r="I778" s="304">
        <f t="shared" ca="1" si="361"/>
        <v>100.98269367339917</v>
      </c>
      <c r="J778" s="306">
        <f t="shared" ca="1" si="362"/>
        <v>698.24654548588239</v>
      </c>
      <c r="K778" s="307">
        <f t="shared" ca="1" si="363"/>
        <v>-4.1668353639484161</v>
      </c>
      <c r="L778" s="304">
        <f t="shared" ca="1" si="348"/>
        <v>698.25897831672648</v>
      </c>
      <c r="M778" s="306">
        <f t="shared" ca="1" si="364"/>
        <v>-1.494038107785552</v>
      </c>
      <c r="N778" s="304">
        <f t="shared" ca="1" si="365"/>
        <v>-85.602078007823707</v>
      </c>
      <c r="P778" s="310">
        <f t="shared" ca="1" si="366"/>
        <v>23</v>
      </c>
      <c r="Q778" s="304">
        <f t="shared" ca="1" si="367"/>
        <v>0</v>
      </c>
      <c r="R778" s="306">
        <f t="shared" ca="1" si="368"/>
        <v>0</v>
      </c>
      <c r="S778" s="307">
        <f t="shared" ca="1" si="369"/>
        <v>2.8949999999999996</v>
      </c>
      <c r="T778" s="304">
        <f t="shared" ca="1" si="349"/>
        <v>28.399949999999997</v>
      </c>
      <c r="U778" s="311">
        <f t="shared" ca="1" si="350"/>
        <v>0</v>
      </c>
      <c r="V778" s="306">
        <f t="shared" ca="1" si="351"/>
        <v>1.2255105436996607</v>
      </c>
      <c r="W778" s="304">
        <f t="shared" ca="1" si="352"/>
        <v>25.590797707899306</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0.94148582630830902</v>
      </c>
      <c r="AH778" s="304">
        <f t="shared" ca="1" si="376"/>
        <v>-8.8396284020615781</v>
      </c>
    </row>
    <row r="779" spans="1:34" x14ac:dyDescent="0.2">
      <c r="A779" s="347">
        <f t="shared" ca="1" si="354"/>
        <v>1E-4</v>
      </c>
      <c r="B779" s="304">
        <f t="shared" ca="1" si="355"/>
        <v>32.039700000001481</v>
      </c>
      <c r="D779" s="306">
        <f t="shared" ca="1" si="356"/>
        <v>-0.67784999454838613</v>
      </c>
      <c r="E779" s="307">
        <f t="shared" ca="1" si="357"/>
        <v>-0.99637427470759476</v>
      </c>
      <c r="F779" s="304">
        <f t="shared" ca="1" si="358"/>
        <v>1.2050901669204395</v>
      </c>
      <c r="G779" s="306">
        <f t="shared" ca="1" si="359"/>
        <v>7.7435746720481404</v>
      </c>
      <c r="H779" s="307">
        <f t="shared" ca="1" si="360"/>
        <v>-100.68545320502926</v>
      </c>
      <c r="I779" s="304">
        <f t="shared" ca="1" si="361"/>
        <v>100.98278781952756</v>
      </c>
      <c r="J779" s="306">
        <f t="shared" ca="1" si="362"/>
        <v>698.24654548588239</v>
      </c>
      <c r="K779" s="307">
        <f t="shared" ca="1" si="363"/>
        <v>-4.1769039042870473</v>
      </c>
      <c r="L779" s="304">
        <f t="shared" ca="1" si="348"/>
        <v>698.2590384729682</v>
      </c>
      <c r="M779" s="306">
        <f t="shared" ca="1" si="364"/>
        <v>-1.4940388527233186</v>
      </c>
      <c r="N779" s="304">
        <f t="shared" ca="1" si="365"/>
        <v>-85.602120689613741</v>
      </c>
      <c r="P779" s="310">
        <f t="shared" ca="1" si="366"/>
        <v>23</v>
      </c>
      <c r="Q779" s="304">
        <f t="shared" ca="1" si="367"/>
        <v>0</v>
      </c>
      <c r="R779" s="306">
        <f t="shared" ca="1" si="368"/>
        <v>0</v>
      </c>
      <c r="S779" s="307">
        <f t="shared" ca="1" si="369"/>
        <v>2.8949999999999996</v>
      </c>
      <c r="T779" s="304">
        <f t="shared" ca="1" si="349"/>
        <v>28.399949999999997</v>
      </c>
      <c r="U779" s="311">
        <f t="shared" ca="1" si="350"/>
        <v>0</v>
      </c>
      <c r="V779" s="306">
        <f t="shared" ca="1" si="351"/>
        <v>1.2255117776105704</v>
      </c>
      <c r="W779" s="304">
        <f t="shared" ca="1" si="352"/>
        <v>25.590871190764286</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0.94146100365261098</v>
      </c>
      <c r="AH779" s="304">
        <f t="shared" ca="1" si="376"/>
        <v>-8.8396537851120236</v>
      </c>
    </row>
    <row r="780" spans="1:34" x14ac:dyDescent="0.2">
      <c r="A780" s="347">
        <f t="shared" ca="1" si="354"/>
        <v>1E-4</v>
      </c>
      <c r="B780" s="304">
        <f t="shared" ca="1" si="355"/>
        <v>32.039800000001485</v>
      </c>
      <c r="D780" s="306">
        <f t="shared" ca="1" si="356"/>
        <v>-0.67784537534352274</v>
      </c>
      <c r="E780" s="307">
        <f t="shared" ca="1" si="357"/>
        <v>-0.99634846180876835</v>
      </c>
      <c r="F780" s="304">
        <f t="shared" ca="1" si="358"/>
        <v>1.2050662264885279</v>
      </c>
      <c r="G780" s="306">
        <f t="shared" ca="1" si="359"/>
        <v>7.7435068875106063</v>
      </c>
      <c r="H780" s="307">
        <f t="shared" ca="1" si="360"/>
        <v>-100.68555283987544</v>
      </c>
      <c r="I780" s="304">
        <f t="shared" ca="1" si="361"/>
        <v>100.98288196317371</v>
      </c>
      <c r="J780" s="306">
        <f t="shared" ca="1" si="362"/>
        <v>698.24654548588239</v>
      </c>
      <c r="K780" s="307">
        <f t="shared" ca="1" si="363"/>
        <v>-4.1869724545892923</v>
      </c>
      <c r="L780" s="304">
        <f t="shared" ca="1" si="348"/>
        <v>698.25909877444769</v>
      </c>
      <c r="M780" s="306">
        <f t="shared" ca="1" si="364"/>
        <v>-1.4940395976531753</v>
      </c>
      <c r="N780" s="304">
        <f t="shared" ca="1" si="365"/>
        <v>-85.602163370950564</v>
      </c>
      <c r="P780" s="310">
        <f t="shared" ca="1" si="366"/>
        <v>23</v>
      </c>
      <c r="Q780" s="304">
        <f t="shared" ca="1" si="367"/>
        <v>0</v>
      </c>
      <c r="R780" s="306">
        <f t="shared" ca="1" si="368"/>
        <v>0</v>
      </c>
      <c r="S780" s="307">
        <f t="shared" ca="1" si="369"/>
        <v>2.8949999999999996</v>
      </c>
      <c r="T780" s="304">
        <f t="shared" ca="1" si="349"/>
        <v>28.399949999999997</v>
      </c>
      <c r="U780" s="311">
        <f t="shared" ca="1" si="350"/>
        <v>0</v>
      </c>
      <c r="V780" s="306">
        <f t="shared" ca="1" si="351"/>
        <v>1.2255130115239434</v>
      </c>
      <c r="W780" s="304">
        <f t="shared" ca="1" si="352"/>
        <v>25.590944672563189</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0.94143618135377594</v>
      </c>
      <c r="AH780" s="304">
        <f t="shared" ca="1" si="376"/>
        <v>-8.8396791677942286</v>
      </c>
    </row>
    <row r="781" spans="1:34" x14ac:dyDescent="0.2">
      <c r="A781" s="347">
        <f t="shared" ca="1" si="354"/>
        <v>1E-4</v>
      </c>
      <c r="B781" s="304">
        <f t="shared" ca="1" si="355"/>
        <v>32.039900000001488</v>
      </c>
      <c r="D781" s="306">
        <f t="shared" ca="1" si="356"/>
        <v>-0.67784075614205486</v>
      </c>
      <c r="E781" s="307">
        <f t="shared" ca="1" si="357"/>
        <v>-0.99632264928446013</v>
      </c>
      <c r="F781" s="304">
        <f t="shared" ca="1" si="358"/>
        <v>1.2050422864631922</v>
      </c>
      <c r="G781" s="306">
        <f t="shared" ca="1" si="359"/>
        <v>7.7434391034349925</v>
      </c>
      <c r="H781" s="307">
        <f t="shared" ca="1" si="360"/>
        <v>-100.68565247214038</v>
      </c>
      <c r="I781" s="304">
        <f t="shared" ca="1" si="361"/>
        <v>100.98297610433768</v>
      </c>
      <c r="J781" s="306">
        <f t="shared" ca="1" si="362"/>
        <v>698.24654548588239</v>
      </c>
      <c r="K781" s="307">
        <f t="shared" ca="1" si="363"/>
        <v>-4.1970410148548929</v>
      </c>
      <c r="L781" s="304">
        <f t="shared" ca="1" si="348"/>
        <v>698.25915922116542</v>
      </c>
      <c r="M781" s="306">
        <f t="shared" ca="1" si="364"/>
        <v>-1.4940403425751221</v>
      </c>
      <c r="N781" s="304">
        <f t="shared" ca="1" si="365"/>
        <v>-85.602206051834173</v>
      </c>
      <c r="P781" s="310">
        <f t="shared" ca="1" si="366"/>
        <v>23</v>
      </c>
      <c r="Q781" s="304">
        <f t="shared" ca="1" si="367"/>
        <v>0</v>
      </c>
      <c r="R781" s="306">
        <f t="shared" ca="1" si="368"/>
        <v>0</v>
      </c>
      <c r="S781" s="307">
        <f t="shared" ca="1" si="369"/>
        <v>2.8949999999999996</v>
      </c>
      <c r="T781" s="304">
        <f t="shared" ca="1" si="349"/>
        <v>28.399949999999997</v>
      </c>
      <c r="U781" s="311">
        <f t="shared" ca="1" si="350"/>
        <v>0</v>
      </c>
      <c r="V781" s="306">
        <f t="shared" ca="1" si="351"/>
        <v>1.2255142454397798</v>
      </c>
      <c r="W781" s="304">
        <f t="shared" ca="1" si="352"/>
        <v>25.591018153296037</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0.94141135941181098</v>
      </c>
      <c r="AH781" s="304">
        <f t="shared" ca="1" si="376"/>
        <v>-8.8397045501081841</v>
      </c>
    </row>
    <row r="782" spans="1:34" x14ac:dyDescent="0.2">
      <c r="A782" s="347">
        <f t="shared" ca="1" si="354"/>
        <v>1E-4</v>
      </c>
      <c r="B782" s="304">
        <f t="shared" ca="1" si="355"/>
        <v>32.040000000001491</v>
      </c>
      <c r="D782" s="306">
        <f t="shared" ca="1" si="356"/>
        <v>-0.67783613694398481</v>
      </c>
      <c r="E782" s="307">
        <f t="shared" ca="1" si="357"/>
        <v>-0.99629683713465944</v>
      </c>
      <c r="F782" s="304">
        <f t="shared" ca="1" si="358"/>
        <v>1.2050183468444249</v>
      </c>
      <c r="G782" s="306">
        <f t="shared" ca="1" si="359"/>
        <v>7.7433713198212981</v>
      </c>
      <c r="H782" s="307">
        <f t="shared" ca="1" si="360"/>
        <v>-100.68575210182409</v>
      </c>
      <c r="I782" s="304">
        <f t="shared" ca="1" si="361"/>
        <v>100.98307024301947</v>
      </c>
      <c r="J782" s="306">
        <f t="shared" ca="1" si="362"/>
        <v>698.24654548588239</v>
      </c>
      <c r="K782" s="307">
        <f t="shared" ca="1" si="363"/>
        <v>-4.2071095850835913</v>
      </c>
      <c r="L782" s="304">
        <f t="shared" ca="1" si="348"/>
        <v>698.2592198131216</v>
      </c>
      <c r="M782" s="306">
        <f t="shared" ca="1" si="364"/>
        <v>-1.4940410874891594</v>
      </c>
      <c r="N782" s="304">
        <f t="shared" ca="1" si="365"/>
        <v>-85.602248732264613</v>
      </c>
      <c r="P782" s="310">
        <f t="shared" ca="1" si="366"/>
        <v>23</v>
      </c>
      <c r="Q782" s="304">
        <f t="shared" ca="1" si="367"/>
        <v>0</v>
      </c>
      <c r="R782" s="306">
        <f t="shared" ca="1" si="368"/>
        <v>0</v>
      </c>
      <c r="S782" s="307">
        <f t="shared" ca="1" si="369"/>
        <v>2.8949999999999996</v>
      </c>
      <c r="T782" s="304">
        <f t="shared" ca="1" si="349"/>
        <v>28.399949999999997</v>
      </c>
      <c r="U782" s="311">
        <f t="shared" ca="1" si="350"/>
        <v>0</v>
      </c>
      <c r="V782" s="306">
        <f t="shared" ca="1" si="351"/>
        <v>1.2255154793580805</v>
      </c>
      <c r="W782" s="304">
        <f t="shared" ca="1" si="352"/>
        <v>25.59109163296284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0.94138653782670723</v>
      </c>
      <c r="AH782" s="304">
        <f t="shared" ca="1" si="376"/>
        <v>-8.8397299320539009</v>
      </c>
    </row>
    <row r="783" spans="1:34" x14ac:dyDescent="0.2">
      <c r="A783" s="347">
        <f t="shared" ca="1" si="354"/>
        <v>1E-4</v>
      </c>
      <c r="B783" s="304">
        <f t="shared" ca="1" si="355"/>
        <v>32.040100000001495</v>
      </c>
      <c r="D783" s="306">
        <f t="shared" ca="1" si="356"/>
        <v>-0.67783151774930994</v>
      </c>
      <c r="E783" s="307">
        <f t="shared" ca="1" si="357"/>
        <v>-0.99627102535936629</v>
      </c>
      <c r="F783" s="304">
        <f t="shared" ca="1" si="358"/>
        <v>1.2049944076322248</v>
      </c>
      <c r="G783" s="306">
        <f t="shared" ca="1" si="359"/>
        <v>7.7433035366695231</v>
      </c>
      <c r="H783" s="307">
        <f t="shared" ca="1" si="360"/>
        <v>-100.68585172892664</v>
      </c>
      <c r="I783" s="304">
        <f t="shared" ca="1" si="361"/>
        <v>100.98316437921916</v>
      </c>
      <c r="J783" s="306">
        <f t="shared" ca="1" si="362"/>
        <v>698.24654548588239</v>
      </c>
      <c r="K783" s="307">
        <f t="shared" ca="1" si="363"/>
        <v>-4.2171781652751292</v>
      </c>
      <c r="L783" s="304">
        <f t="shared" ca="1" si="348"/>
        <v>698.25928055031682</v>
      </c>
      <c r="M783" s="306">
        <f t="shared" ca="1" si="364"/>
        <v>-1.4940418323952871</v>
      </c>
      <c r="N783" s="304">
        <f t="shared" ca="1" si="365"/>
        <v>-85.602291412241868</v>
      </c>
      <c r="P783" s="310">
        <f t="shared" ca="1" si="366"/>
        <v>23</v>
      </c>
      <c r="Q783" s="304">
        <f t="shared" ca="1" si="367"/>
        <v>0</v>
      </c>
      <c r="R783" s="306">
        <f t="shared" ca="1" si="368"/>
        <v>0</v>
      </c>
      <c r="S783" s="307">
        <f t="shared" ca="1" si="369"/>
        <v>2.8949999999999996</v>
      </c>
      <c r="T783" s="304">
        <f t="shared" ca="1" si="349"/>
        <v>28.399949999999997</v>
      </c>
      <c r="U783" s="311">
        <f t="shared" ca="1" si="350"/>
        <v>0</v>
      </c>
      <c r="V783" s="306">
        <f t="shared" ca="1" si="351"/>
        <v>1.2255167132788443</v>
      </c>
      <c r="W783" s="304">
        <f t="shared" ca="1" si="352"/>
        <v>25.591165111563615</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0.94136171659846468</v>
      </c>
      <c r="AH783" s="304">
        <f t="shared" ca="1" si="376"/>
        <v>-8.8397553136313789</v>
      </c>
    </row>
    <row r="784" spans="1:34" x14ac:dyDescent="0.2">
      <c r="A784" s="347">
        <f t="shared" ca="1" si="354"/>
        <v>1E-4</v>
      </c>
      <c r="B784" s="304">
        <f t="shared" ca="1" si="355"/>
        <v>32.040200000001498</v>
      </c>
      <c r="D784" s="306">
        <f t="shared" ca="1" si="356"/>
        <v>-0.67782689855803469</v>
      </c>
      <c r="E784" s="307">
        <f t="shared" ca="1" si="357"/>
        <v>-0.99624521395856647</v>
      </c>
      <c r="F784" s="304">
        <f t="shared" ca="1" si="358"/>
        <v>1.2049704688265825</v>
      </c>
      <c r="G784" s="306">
        <f t="shared" ca="1" si="359"/>
        <v>7.7432357539796675</v>
      </c>
      <c r="H784" s="307">
        <f t="shared" ca="1" si="360"/>
        <v>-100.68595135344803</v>
      </c>
      <c r="I784" s="304">
        <f t="shared" ca="1" si="361"/>
        <v>100.98325851293676</v>
      </c>
      <c r="J784" s="306">
        <f t="shared" ca="1" si="362"/>
        <v>698.24654548588239</v>
      </c>
      <c r="K784" s="307">
        <f t="shared" ca="1" si="363"/>
        <v>-4.2272467554292481</v>
      </c>
      <c r="L784" s="304">
        <f t="shared" ca="1" si="348"/>
        <v>698.2593414327514</v>
      </c>
      <c r="M784" s="306">
        <f t="shared" ca="1" si="364"/>
        <v>-1.4940425772935051</v>
      </c>
      <c r="N784" s="304">
        <f t="shared" ca="1" si="365"/>
        <v>-85.602334091765925</v>
      </c>
      <c r="P784" s="310">
        <f t="shared" ca="1" si="366"/>
        <v>23</v>
      </c>
      <c r="Q784" s="304">
        <f t="shared" ca="1" si="367"/>
        <v>0</v>
      </c>
      <c r="R784" s="306">
        <f t="shared" ca="1" si="368"/>
        <v>0</v>
      </c>
      <c r="S784" s="307">
        <f t="shared" ca="1" si="369"/>
        <v>2.8949999999999996</v>
      </c>
      <c r="T784" s="304">
        <f t="shared" ca="1" si="349"/>
        <v>28.399949999999997</v>
      </c>
      <c r="U784" s="311">
        <f t="shared" ca="1" si="350"/>
        <v>0</v>
      </c>
      <c r="V784" s="306">
        <f t="shared" ca="1" si="351"/>
        <v>1.2255179472020716</v>
      </c>
      <c r="W784" s="304">
        <f t="shared" ca="1" si="352"/>
        <v>25.591238589098349</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0.94133689572707446</v>
      </c>
      <c r="AH784" s="304">
        <f t="shared" ca="1" si="376"/>
        <v>-8.8397806948406288</v>
      </c>
    </row>
    <row r="785" spans="1:34" x14ac:dyDescent="0.2">
      <c r="A785" s="347">
        <f t="shared" ca="1" si="354"/>
        <v>1E-4</v>
      </c>
      <c r="B785" s="304">
        <f t="shared" ca="1" si="355"/>
        <v>32.040300000001501</v>
      </c>
      <c r="D785" s="306">
        <f t="shared" ca="1" si="356"/>
        <v>-0.67782227937015982</v>
      </c>
      <c r="E785" s="307">
        <f t="shared" ca="1" si="357"/>
        <v>-0.99621940293227418</v>
      </c>
      <c r="F785" s="304">
        <f t="shared" ca="1" si="358"/>
        <v>1.2049465304275107</v>
      </c>
      <c r="G785" s="306">
        <f t="shared" ca="1" si="359"/>
        <v>7.7431679717517303</v>
      </c>
      <c r="H785" s="307">
        <f t="shared" ca="1" si="360"/>
        <v>-100.68605097538833</v>
      </c>
      <c r="I785" s="304">
        <f t="shared" ca="1" si="361"/>
        <v>100.98335264417229</v>
      </c>
      <c r="J785" s="306">
        <f t="shared" ca="1" si="362"/>
        <v>698.24654548588239</v>
      </c>
      <c r="K785" s="307">
        <f t="shared" ca="1" si="363"/>
        <v>-4.2373153555456895</v>
      </c>
      <c r="L785" s="304">
        <f t="shared" ca="1" si="348"/>
        <v>698.25940246042569</v>
      </c>
      <c r="M785" s="306">
        <f t="shared" ca="1" si="364"/>
        <v>-1.4940433221838141</v>
      </c>
      <c r="N785" s="304">
        <f t="shared" ca="1" si="365"/>
        <v>-85.602376770836827</v>
      </c>
      <c r="P785" s="310">
        <f t="shared" ca="1" si="366"/>
        <v>23</v>
      </c>
      <c r="Q785" s="304">
        <f t="shared" ca="1" si="367"/>
        <v>0</v>
      </c>
      <c r="R785" s="306">
        <f t="shared" ca="1" si="368"/>
        <v>0</v>
      </c>
      <c r="S785" s="307">
        <f t="shared" ca="1" si="369"/>
        <v>2.8949999999999996</v>
      </c>
      <c r="T785" s="304">
        <f t="shared" ca="1" si="349"/>
        <v>28.399949999999997</v>
      </c>
      <c r="U785" s="311">
        <f t="shared" ca="1" si="350"/>
        <v>0</v>
      </c>
      <c r="V785" s="306">
        <f t="shared" ca="1" si="351"/>
        <v>1.2255191811277626</v>
      </c>
      <c r="W785" s="304">
        <f t="shared" ca="1" si="352"/>
        <v>25.591312065567077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0.9413120752125419</v>
      </c>
      <c r="AH785" s="304">
        <f t="shared" ca="1" si="376"/>
        <v>-8.8398060756816417</v>
      </c>
    </row>
    <row r="786" spans="1:34" x14ac:dyDescent="0.2">
      <c r="A786" s="347">
        <f t="shared" ca="1" si="354"/>
        <v>1E-4</v>
      </c>
      <c r="B786" s="304">
        <f t="shared" ca="1" si="355"/>
        <v>32.040400000001505</v>
      </c>
      <c r="D786" s="306">
        <f t="shared" ca="1" si="356"/>
        <v>-0.67781766018568157</v>
      </c>
      <c r="E786" s="307">
        <f t="shared" ca="1" si="357"/>
        <v>-0.99619359228047344</v>
      </c>
      <c r="F786" s="304">
        <f t="shared" ca="1" si="358"/>
        <v>1.2049225924349938</v>
      </c>
      <c r="G786" s="306">
        <f t="shared" ca="1" si="359"/>
        <v>7.7431001899857117</v>
      </c>
      <c r="H786" s="307">
        <f t="shared" ca="1" si="360"/>
        <v>-100.68615059474756</v>
      </c>
      <c r="I786" s="304">
        <f t="shared" ca="1" si="361"/>
        <v>100.98344677292582</v>
      </c>
      <c r="J786" s="306">
        <f t="shared" ca="1" si="362"/>
        <v>698.24654548588239</v>
      </c>
      <c r="K786" s="307">
        <f t="shared" ca="1" si="363"/>
        <v>-4.2473839656241967</v>
      </c>
      <c r="L786" s="304">
        <f t="shared" ca="1" si="348"/>
        <v>698.25946363334015</v>
      </c>
      <c r="M786" s="306">
        <f t="shared" ca="1" si="364"/>
        <v>-1.4940440670662136</v>
      </c>
      <c r="N786" s="304">
        <f t="shared" ca="1" si="365"/>
        <v>-85.602419449454558</v>
      </c>
      <c r="P786" s="310">
        <f t="shared" ca="1" si="366"/>
        <v>23</v>
      </c>
      <c r="Q786" s="304">
        <f t="shared" ca="1" si="367"/>
        <v>0</v>
      </c>
      <c r="R786" s="306">
        <f t="shared" ca="1" si="368"/>
        <v>0</v>
      </c>
      <c r="S786" s="307">
        <f t="shared" ca="1" si="369"/>
        <v>2.8949999999999996</v>
      </c>
      <c r="T786" s="304">
        <f t="shared" ca="1" si="349"/>
        <v>28.399949999999997</v>
      </c>
      <c r="U786" s="311">
        <f t="shared" ca="1" si="350"/>
        <v>0</v>
      </c>
      <c r="V786" s="306">
        <f t="shared" ca="1" si="351"/>
        <v>1.2255204150559171</v>
      </c>
      <c r="W786" s="304">
        <f t="shared" ca="1" si="352"/>
        <v>25.591385540969807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0.94128725505485633</v>
      </c>
      <c r="AH786" s="304">
        <f t="shared" ca="1" si="376"/>
        <v>-8.8398314561544318</v>
      </c>
    </row>
    <row r="787" spans="1:34" x14ac:dyDescent="0.2">
      <c r="A787" s="347">
        <f t="shared" ca="1" si="354"/>
        <v>1E-4</v>
      </c>
      <c r="B787" s="304">
        <f t="shared" ca="1" si="355"/>
        <v>32.040500000001508</v>
      </c>
      <c r="D787" s="306">
        <f t="shared" ca="1" si="356"/>
        <v>-0.67781304100460615</v>
      </c>
      <c r="E787" s="307">
        <f t="shared" ca="1" si="357"/>
        <v>-0.9961677820031607</v>
      </c>
      <c r="F787" s="304">
        <f t="shared" ca="1" si="358"/>
        <v>1.2048986548490328</v>
      </c>
      <c r="G787" s="306">
        <f t="shared" ca="1" si="359"/>
        <v>7.7430324086816116</v>
      </c>
      <c r="H787" s="307">
        <f t="shared" ca="1" si="360"/>
        <v>-100.68625021152576</v>
      </c>
      <c r="I787" s="304">
        <f t="shared" ca="1" si="361"/>
        <v>100.98354089919735</v>
      </c>
      <c r="J787" s="306">
        <f t="shared" ca="1" si="362"/>
        <v>698.24654548588239</v>
      </c>
      <c r="K787" s="307">
        <f t="shared" ca="1" si="363"/>
        <v>-4.2574525856645105</v>
      </c>
      <c r="L787" s="304">
        <f t="shared" ca="1" si="348"/>
        <v>698.25952495149511</v>
      </c>
      <c r="M787" s="306">
        <f t="shared" ca="1" si="364"/>
        <v>-1.4940448119407042</v>
      </c>
      <c r="N787" s="304">
        <f t="shared" ca="1" si="365"/>
        <v>-85.602462127619134</v>
      </c>
      <c r="P787" s="310">
        <f t="shared" ca="1" si="366"/>
        <v>23</v>
      </c>
      <c r="Q787" s="304">
        <f t="shared" ca="1" si="367"/>
        <v>0</v>
      </c>
      <c r="R787" s="306">
        <f t="shared" ca="1" si="368"/>
        <v>0</v>
      </c>
      <c r="S787" s="307">
        <f t="shared" ca="1" si="369"/>
        <v>2.8949999999999996</v>
      </c>
      <c r="T787" s="304">
        <f t="shared" ca="1" si="349"/>
        <v>28.399949999999997</v>
      </c>
      <c r="U787" s="311">
        <f t="shared" ca="1" si="350"/>
        <v>0</v>
      </c>
      <c r="V787" s="306">
        <f t="shared" ca="1" si="351"/>
        <v>1.2255216489865355</v>
      </c>
      <c r="W787" s="304">
        <f t="shared" ca="1" si="352"/>
        <v>25.59145901530654</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0.94126243525401243</v>
      </c>
      <c r="AH787" s="304">
        <f t="shared" ca="1" si="376"/>
        <v>-8.8398568362590026</v>
      </c>
    </row>
    <row r="788" spans="1:34" x14ac:dyDescent="0.2">
      <c r="A788" s="347">
        <f t="shared" ca="1" si="354"/>
        <v>1E-4</v>
      </c>
      <c r="B788" s="304">
        <f t="shared" ca="1" si="355"/>
        <v>32.040600000001511</v>
      </c>
      <c r="D788" s="306">
        <f t="shared" ca="1" si="356"/>
        <v>-0.67780842182693057</v>
      </c>
      <c r="E788" s="307">
        <f t="shared" ca="1" si="357"/>
        <v>-0.99614197210033417</v>
      </c>
      <c r="F788" s="304">
        <f t="shared" ca="1" si="358"/>
        <v>1.2048747176696244</v>
      </c>
      <c r="G788" s="306">
        <f t="shared" ca="1" si="359"/>
        <v>7.7429646278394291</v>
      </c>
      <c r="H788" s="307">
        <f t="shared" ca="1" si="360"/>
        <v>-100.68634982572297</v>
      </c>
      <c r="I788" s="304">
        <f t="shared" ca="1" si="361"/>
        <v>100.98363502298695</v>
      </c>
      <c r="J788" s="306">
        <f t="shared" ca="1" si="362"/>
        <v>698.24654548588239</v>
      </c>
      <c r="K788" s="307">
        <f t="shared" ca="1" si="363"/>
        <v>-4.2675212156663731</v>
      </c>
      <c r="L788" s="304">
        <f t="shared" ca="1" si="348"/>
        <v>698.25958641489092</v>
      </c>
      <c r="M788" s="306">
        <f t="shared" ca="1" si="364"/>
        <v>-1.4940455568072857</v>
      </c>
      <c r="N788" s="304">
        <f t="shared" ca="1" si="365"/>
        <v>-85.602504805330554</v>
      </c>
      <c r="P788" s="310">
        <f t="shared" ca="1" si="366"/>
        <v>23</v>
      </c>
      <c r="Q788" s="304">
        <f t="shared" ca="1" si="367"/>
        <v>0</v>
      </c>
      <c r="R788" s="306">
        <f t="shared" ca="1" si="368"/>
        <v>0</v>
      </c>
      <c r="S788" s="307">
        <f t="shared" ca="1" si="369"/>
        <v>2.8949999999999996</v>
      </c>
      <c r="T788" s="304">
        <f t="shared" ca="1" si="349"/>
        <v>28.399949999999997</v>
      </c>
      <c r="U788" s="311">
        <f t="shared" ca="1" si="350"/>
        <v>0</v>
      </c>
      <c r="V788" s="306">
        <f t="shared" ca="1" si="351"/>
        <v>1.2255228829196168</v>
      </c>
      <c r="W788" s="304">
        <f t="shared" ca="1" si="352"/>
        <v>25.59153248857729</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0.94123761581001553</v>
      </c>
      <c r="AH788" s="304">
        <f t="shared" ca="1" si="376"/>
        <v>-8.8398822159953525</v>
      </c>
    </row>
    <row r="789" spans="1:34" x14ac:dyDescent="0.2">
      <c r="A789" s="347">
        <f t="shared" ca="1" si="354"/>
        <v>1E-4</v>
      </c>
      <c r="B789" s="304">
        <f t="shared" ca="1" si="355"/>
        <v>32.040700000001515</v>
      </c>
      <c r="D789" s="306">
        <f t="shared" ca="1" si="356"/>
        <v>-0.67780380265265661</v>
      </c>
      <c r="E789" s="307">
        <f t="shared" ca="1" si="357"/>
        <v>-0.99611616257199209</v>
      </c>
      <c r="F789" s="304">
        <f t="shared" ca="1" si="358"/>
        <v>1.2048507808967686</v>
      </c>
      <c r="G789" s="306">
        <f t="shared" ca="1" si="359"/>
        <v>7.7428968474591642</v>
      </c>
      <c r="H789" s="307">
        <f t="shared" ca="1" si="360"/>
        <v>-100.68644943733923</v>
      </c>
      <c r="I789" s="304">
        <f t="shared" ca="1" si="361"/>
        <v>100.98372914429464</v>
      </c>
      <c r="J789" s="306">
        <f t="shared" ca="1" si="362"/>
        <v>698.24654548588239</v>
      </c>
      <c r="K789" s="307">
        <f t="shared" ca="1" si="363"/>
        <v>-4.2775898556295262</v>
      </c>
      <c r="L789" s="304">
        <f t="shared" ca="1" si="348"/>
        <v>698.25964802352814</v>
      </c>
      <c r="M789" s="306">
        <f t="shared" ca="1" si="364"/>
        <v>-1.4940463016659582</v>
      </c>
      <c r="N789" s="304">
        <f t="shared" ca="1" si="365"/>
        <v>-85.602547482588818</v>
      </c>
      <c r="P789" s="310">
        <f t="shared" ca="1" si="366"/>
        <v>23</v>
      </c>
      <c r="Q789" s="304">
        <f t="shared" ca="1" si="367"/>
        <v>0</v>
      </c>
      <c r="R789" s="306">
        <f t="shared" ca="1" si="368"/>
        <v>0</v>
      </c>
      <c r="S789" s="307">
        <f t="shared" ca="1" si="369"/>
        <v>2.8949999999999996</v>
      </c>
      <c r="T789" s="304">
        <f t="shared" ca="1" si="349"/>
        <v>28.399949999999997</v>
      </c>
      <c r="U789" s="311">
        <f t="shared" ca="1" si="350"/>
        <v>0</v>
      </c>
      <c r="V789" s="306">
        <f t="shared" ca="1" si="351"/>
        <v>1.2255241168551616</v>
      </c>
      <c r="W789" s="304">
        <f t="shared" ca="1" si="352"/>
        <v>25.591605960782069</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0.94121279672285851</v>
      </c>
      <c r="AH789" s="304">
        <f t="shared" ca="1" si="376"/>
        <v>-8.8399075953634867</v>
      </c>
    </row>
    <row r="790" spans="1:34" x14ac:dyDescent="0.2">
      <c r="A790" s="347">
        <f t="shared" ca="1" si="354"/>
        <v>1E-4</v>
      </c>
      <c r="B790" s="304">
        <f t="shared" ca="1" si="355"/>
        <v>32.040800000001518</v>
      </c>
      <c r="D790" s="306">
        <f t="shared" ca="1" si="356"/>
        <v>-0.67779918348178647</v>
      </c>
      <c r="E790" s="307">
        <f t="shared" ca="1" si="357"/>
        <v>-0.99609035341812913</v>
      </c>
      <c r="F790" s="304">
        <f t="shared" ca="1" si="358"/>
        <v>1.204826844530462</v>
      </c>
      <c r="G790" s="306">
        <f t="shared" ca="1" si="359"/>
        <v>7.742829067540816</v>
      </c>
      <c r="H790" s="307">
        <f t="shared" ca="1" si="360"/>
        <v>-100.68654904637458</v>
      </c>
      <c r="I790" s="304">
        <f t="shared" ca="1" si="361"/>
        <v>100.98382326312046</v>
      </c>
      <c r="J790" s="306">
        <f t="shared" ca="1" si="362"/>
        <v>698.24654548588239</v>
      </c>
      <c r="K790" s="307">
        <f t="shared" ca="1" si="363"/>
        <v>-4.2876585055537122</v>
      </c>
      <c r="L790" s="304">
        <f t="shared" ca="1" si="348"/>
        <v>698.25970977740701</v>
      </c>
      <c r="M790" s="306">
        <f t="shared" ca="1" si="364"/>
        <v>-1.4940470465167219</v>
      </c>
      <c r="N790" s="304">
        <f t="shared" ca="1" si="365"/>
        <v>-85.602590159393955</v>
      </c>
      <c r="P790" s="310">
        <f t="shared" ca="1" si="366"/>
        <v>23</v>
      </c>
      <c r="Q790" s="304">
        <f t="shared" ca="1" si="367"/>
        <v>0</v>
      </c>
      <c r="R790" s="306">
        <f t="shared" ca="1" si="368"/>
        <v>0</v>
      </c>
      <c r="S790" s="307">
        <f t="shared" ca="1" si="369"/>
        <v>2.8949999999999996</v>
      </c>
      <c r="T790" s="304">
        <f t="shared" ca="1" si="349"/>
        <v>28.399949999999997</v>
      </c>
      <c r="U790" s="311">
        <f t="shared" ca="1" si="350"/>
        <v>0</v>
      </c>
      <c r="V790" s="306">
        <f t="shared" ca="1" si="351"/>
        <v>1.22552535079317</v>
      </c>
      <c r="W790" s="304">
        <f t="shared" ca="1" si="352"/>
        <v>25.591679431920891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0.94118797799253429</v>
      </c>
      <c r="AH790" s="304">
        <f t="shared" ca="1" si="376"/>
        <v>-8.8399329743634105</v>
      </c>
    </row>
    <row r="791" spans="1:34" x14ac:dyDescent="0.2">
      <c r="A791" s="347">
        <f t="shared" ca="1" si="354"/>
        <v>1E-4</v>
      </c>
      <c r="B791" s="304">
        <f t="shared" ca="1" si="355"/>
        <v>32.040900000001521</v>
      </c>
      <c r="D791" s="306">
        <f t="shared" ca="1" si="356"/>
        <v>-0.67779456431431973</v>
      </c>
      <c r="E791" s="307">
        <f t="shared" ca="1" si="357"/>
        <v>-0.99606454463874172</v>
      </c>
      <c r="F791" s="304">
        <f t="shared" ca="1" si="358"/>
        <v>1.2048029085707017</v>
      </c>
      <c r="G791" s="306">
        <f t="shared" ca="1" si="359"/>
        <v>7.7427612880843846</v>
      </c>
      <c r="H791" s="307">
        <f t="shared" ca="1" si="360"/>
        <v>-100.68664865282905</v>
      </c>
      <c r="I791" s="304">
        <f t="shared" ca="1" si="361"/>
        <v>100.98391737946444</v>
      </c>
      <c r="J791" s="306">
        <f t="shared" ca="1" si="362"/>
        <v>698.24654548588239</v>
      </c>
      <c r="K791" s="307">
        <f t="shared" ca="1" si="363"/>
        <v>-4.2977271654386726</v>
      </c>
      <c r="L791" s="304">
        <f t="shared" ca="1" si="348"/>
        <v>698.25977167652798</v>
      </c>
      <c r="M791" s="306">
        <f t="shared" ca="1" si="364"/>
        <v>-1.4940477913595771</v>
      </c>
      <c r="N791" s="304">
        <f t="shared" ca="1" si="365"/>
        <v>-85.602632835745951</v>
      </c>
      <c r="P791" s="310">
        <f t="shared" ca="1" si="366"/>
        <v>23</v>
      </c>
      <c r="Q791" s="304">
        <f t="shared" ca="1" si="367"/>
        <v>0</v>
      </c>
      <c r="R791" s="306">
        <f t="shared" ca="1" si="368"/>
        <v>0</v>
      </c>
      <c r="S791" s="307">
        <f t="shared" ca="1" si="369"/>
        <v>2.8949999999999996</v>
      </c>
      <c r="T791" s="304">
        <f t="shared" ca="1" si="349"/>
        <v>28.399949999999997</v>
      </c>
      <c r="U791" s="311">
        <f t="shared" ca="1" si="350"/>
        <v>0</v>
      </c>
      <c r="V791" s="306">
        <f t="shared" ca="1" si="351"/>
        <v>1.2255265847336421</v>
      </c>
      <c r="W791" s="304">
        <f t="shared" ca="1" si="352"/>
        <v>25.591752901993768</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0.94116315961904107</v>
      </c>
      <c r="AH791" s="304">
        <f t="shared" ca="1" si="376"/>
        <v>-8.8399583529951276</v>
      </c>
    </row>
    <row r="792" spans="1:34" x14ac:dyDescent="0.2">
      <c r="A792" s="347">
        <f t="shared" ca="1" si="354"/>
        <v>1E-4</v>
      </c>
      <c r="B792" s="304">
        <f t="shared" ca="1" si="355"/>
        <v>32.041000000001524</v>
      </c>
      <c r="D792" s="306">
        <f t="shared" ca="1" si="356"/>
        <v>-0.67778994515025592</v>
      </c>
      <c r="E792" s="307">
        <f t="shared" ca="1" si="357"/>
        <v>-0.996038736233821</v>
      </c>
      <c r="F792" s="304">
        <f t="shared" ca="1" si="358"/>
        <v>1.20477897301748</v>
      </c>
      <c r="G792" s="306">
        <f t="shared" ca="1" si="359"/>
        <v>7.7426935090898699</v>
      </c>
      <c r="H792" s="307">
        <f t="shared" ca="1" si="360"/>
        <v>-100.68674825670267</v>
      </c>
      <c r="I792" s="304">
        <f t="shared" ca="1" si="361"/>
        <v>100.98401149332661</v>
      </c>
      <c r="J792" s="306">
        <f t="shared" ca="1" si="362"/>
        <v>698.24654548588239</v>
      </c>
      <c r="K792" s="307">
        <f t="shared" ca="1" si="363"/>
        <v>-4.307795835284149</v>
      </c>
      <c r="L792" s="304">
        <f t="shared" ca="1" si="348"/>
        <v>698.25983372089138</v>
      </c>
      <c r="M792" s="306">
        <f t="shared" ca="1" si="364"/>
        <v>-1.4940485361945237</v>
      </c>
      <c r="N792" s="304">
        <f t="shared" ca="1" si="365"/>
        <v>-85.602675511644819</v>
      </c>
      <c r="P792" s="310">
        <f t="shared" ca="1" si="366"/>
        <v>23</v>
      </c>
      <c r="Q792" s="304">
        <f t="shared" ca="1" si="367"/>
        <v>0</v>
      </c>
      <c r="R792" s="306">
        <f t="shared" ca="1" si="368"/>
        <v>0</v>
      </c>
      <c r="S792" s="307">
        <f t="shared" ca="1" si="369"/>
        <v>2.8949999999999996</v>
      </c>
      <c r="T792" s="304">
        <f t="shared" ca="1" si="349"/>
        <v>28.399949999999997</v>
      </c>
      <c r="U792" s="311">
        <f t="shared" ca="1" si="350"/>
        <v>0</v>
      </c>
      <c r="V792" s="306">
        <f t="shared" ca="1" si="351"/>
        <v>1.2255278186765772</v>
      </c>
      <c r="W792" s="304">
        <f t="shared" ca="1" si="352"/>
        <v>25.591826371000689</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0.94113834160237531</v>
      </c>
      <c r="AH792" s="304">
        <f t="shared" ca="1" si="376"/>
        <v>-8.8399837312586431</v>
      </c>
    </row>
    <row r="793" spans="1:34" x14ac:dyDescent="0.2">
      <c r="A793" s="347">
        <f t="shared" ca="1" si="354"/>
        <v>1E-4</v>
      </c>
      <c r="B793" s="304">
        <f t="shared" ca="1" si="355"/>
        <v>32.041100000001528</v>
      </c>
      <c r="D793" s="306">
        <f t="shared" ca="1" si="356"/>
        <v>-0.67778532598959662</v>
      </c>
      <c r="E793" s="307">
        <f t="shared" ca="1" si="357"/>
        <v>-0.99601292820337761</v>
      </c>
      <c r="F793" s="304">
        <f t="shared" ca="1" si="358"/>
        <v>1.2047550378708074</v>
      </c>
      <c r="G793" s="306">
        <f t="shared" ca="1" si="359"/>
        <v>7.742625730557271</v>
      </c>
      <c r="H793" s="307">
        <f t="shared" ca="1" si="360"/>
        <v>-100.68684785799549</v>
      </c>
      <c r="I793" s="304">
        <f t="shared" ca="1" si="361"/>
        <v>100.98410560470701</v>
      </c>
      <c r="J793" s="306">
        <f t="shared" ca="1" si="362"/>
        <v>698.24654548588239</v>
      </c>
      <c r="K793" s="307">
        <f t="shared" ca="1" si="363"/>
        <v>-4.3178645150898838</v>
      </c>
      <c r="L793" s="304">
        <f t="shared" ca="1" si="348"/>
        <v>698.25989591049768</v>
      </c>
      <c r="M793" s="306">
        <f t="shared" ca="1" si="364"/>
        <v>-1.4940492810215618</v>
      </c>
      <c r="N793" s="304">
        <f t="shared" ca="1" si="365"/>
        <v>-85.602718187090574</v>
      </c>
      <c r="P793" s="310">
        <f t="shared" ca="1" si="366"/>
        <v>23</v>
      </c>
      <c r="Q793" s="304">
        <f t="shared" ca="1" si="367"/>
        <v>0</v>
      </c>
      <c r="R793" s="306">
        <f t="shared" ca="1" si="368"/>
        <v>0</v>
      </c>
      <c r="S793" s="307">
        <f t="shared" ca="1" si="369"/>
        <v>2.8949999999999996</v>
      </c>
      <c r="T793" s="304">
        <f t="shared" ca="1" si="349"/>
        <v>28.399949999999997</v>
      </c>
      <c r="U793" s="311">
        <f t="shared" ca="1" si="350"/>
        <v>0</v>
      </c>
      <c r="V793" s="306">
        <f t="shared" ca="1" si="351"/>
        <v>1.225529052621976</v>
      </c>
      <c r="W793" s="304">
        <f t="shared" ca="1" si="352"/>
        <v>25.591899838941696</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0.94111352394254055</v>
      </c>
      <c r="AH793" s="304">
        <f t="shared" ca="1" si="376"/>
        <v>-8.8400091091539519</v>
      </c>
    </row>
    <row r="794" spans="1:34" x14ac:dyDescent="0.2">
      <c r="A794" s="347">
        <f t="shared" ca="1" si="354"/>
        <v>1E-4</v>
      </c>
      <c r="B794" s="304">
        <f t="shared" ca="1" si="355"/>
        <v>32.041200000001531</v>
      </c>
      <c r="D794" s="306">
        <f t="shared" ca="1" si="356"/>
        <v>-0.67778070683234437</v>
      </c>
      <c r="E794" s="307">
        <f t="shared" ca="1" si="357"/>
        <v>-0.99598712054738847</v>
      </c>
      <c r="F794" s="304">
        <f t="shared" ca="1" si="358"/>
        <v>1.2047311031306656</v>
      </c>
      <c r="G794" s="306">
        <f t="shared" ca="1" si="359"/>
        <v>7.742557952486588</v>
      </c>
      <c r="H794" s="307">
        <f t="shared" ca="1" si="360"/>
        <v>-100.68694745670754</v>
      </c>
      <c r="I794" s="304">
        <f t="shared" ca="1" si="361"/>
        <v>100.98419971360569</v>
      </c>
      <c r="J794" s="306">
        <f t="shared" ca="1" si="362"/>
        <v>698.24654548588239</v>
      </c>
      <c r="K794" s="307">
        <f t="shared" ca="1" si="363"/>
        <v>-4.3279332048556185</v>
      </c>
      <c r="L794" s="304">
        <f t="shared" ca="1" si="348"/>
        <v>698.25995824534721</v>
      </c>
      <c r="M794" s="306">
        <f t="shared" ca="1" si="364"/>
        <v>-1.4940500258406915</v>
      </c>
      <c r="N794" s="304">
        <f t="shared" ca="1" si="365"/>
        <v>-85.602760862083201</v>
      </c>
      <c r="P794" s="310">
        <f t="shared" ca="1" si="366"/>
        <v>23</v>
      </c>
      <c r="Q794" s="304">
        <f t="shared" ca="1" si="367"/>
        <v>0</v>
      </c>
      <c r="R794" s="306">
        <f t="shared" ca="1" si="368"/>
        <v>0</v>
      </c>
      <c r="S794" s="307">
        <f t="shared" ca="1" si="369"/>
        <v>2.8949999999999996</v>
      </c>
      <c r="T794" s="304">
        <f t="shared" ca="1" si="349"/>
        <v>28.399949999999997</v>
      </c>
      <c r="U794" s="311">
        <f t="shared" ca="1" si="350"/>
        <v>0</v>
      </c>
      <c r="V794" s="306">
        <f t="shared" ca="1" si="351"/>
        <v>1.2255302865698376</v>
      </c>
      <c r="W794" s="304">
        <f t="shared" ca="1" si="352"/>
        <v>25.591973305816779</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0.94108870663952082</v>
      </c>
      <c r="AH794" s="304">
        <f t="shared" ca="1" si="376"/>
        <v>-8.8400344866810716</v>
      </c>
    </row>
    <row r="795" spans="1:34" x14ac:dyDescent="0.2">
      <c r="A795" s="347">
        <f t="shared" ca="1" si="354"/>
        <v>1E-4</v>
      </c>
      <c r="B795" s="304">
        <f t="shared" ca="1" si="355"/>
        <v>32.041300000001534</v>
      </c>
      <c r="D795" s="306">
        <f t="shared" ca="1" si="356"/>
        <v>-0.67777608767849784</v>
      </c>
      <c r="E795" s="307">
        <f t="shared" ca="1" si="357"/>
        <v>-0.99596131326586601</v>
      </c>
      <c r="F795" s="304">
        <f t="shared" ca="1" si="358"/>
        <v>1.2047071687970647</v>
      </c>
      <c r="G795" s="306">
        <f t="shared" ca="1" si="359"/>
        <v>7.7424901748778199</v>
      </c>
      <c r="H795" s="307">
        <f t="shared" ca="1" si="360"/>
        <v>-100.68704705283886</v>
      </c>
      <c r="I795" s="304">
        <f t="shared" ca="1" si="361"/>
        <v>100.98429382002266</v>
      </c>
      <c r="J795" s="306">
        <f t="shared" ca="1" si="362"/>
        <v>698.24654548588239</v>
      </c>
      <c r="K795" s="307">
        <f t="shared" ca="1" si="363"/>
        <v>-4.3380019045810956</v>
      </c>
      <c r="L795" s="304">
        <f t="shared" ca="1" si="348"/>
        <v>698.26002072544043</v>
      </c>
      <c r="M795" s="306">
        <f t="shared" ca="1" si="364"/>
        <v>-1.4940507706519128</v>
      </c>
      <c r="N795" s="304">
        <f t="shared" ca="1" si="365"/>
        <v>-85.60280353662273</v>
      </c>
      <c r="P795" s="310">
        <f t="shared" ca="1" si="366"/>
        <v>23</v>
      </c>
      <c r="Q795" s="304">
        <f t="shared" ca="1" si="367"/>
        <v>0</v>
      </c>
      <c r="R795" s="306">
        <f t="shared" ca="1" si="368"/>
        <v>0</v>
      </c>
      <c r="S795" s="307">
        <f t="shared" ca="1" si="369"/>
        <v>2.8949999999999996</v>
      </c>
      <c r="T795" s="304">
        <f t="shared" ca="1" si="349"/>
        <v>28.399949999999997</v>
      </c>
      <c r="U795" s="311">
        <f t="shared" ca="1" si="350"/>
        <v>0</v>
      </c>
      <c r="V795" s="306">
        <f t="shared" ca="1" si="351"/>
        <v>1.2255315205201627</v>
      </c>
      <c r="W795" s="304">
        <f t="shared" ca="1" si="352"/>
        <v>25.592046771625942</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0.941063889693325</v>
      </c>
      <c r="AH795" s="304">
        <f t="shared" ca="1" si="376"/>
        <v>-8.8400598638399934</v>
      </c>
    </row>
    <row r="796" spans="1:34" x14ac:dyDescent="0.2">
      <c r="A796" s="347">
        <f t="shared" ca="1" si="354"/>
        <v>1E-4</v>
      </c>
      <c r="B796" s="304">
        <f t="shared" ca="1" si="355"/>
        <v>32.041400000001538</v>
      </c>
      <c r="D796" s="306">
        <f t="shared" ca="1" si="356"/>
        <v>-0.67777146852805925</v>
      </c>
      <c r="E796" s="307">
        <f t="shared" ca="1" si="357"/>
        <v>-0.99593550635880135</v>
      </c>
      <c r="F796" s="304">
        <f t="shared" ca="1" si="358"/>
        <v>1.2046832348699985</v>
      </c>
      <c r="G796" s="306">
        <f t="shared" ca="1" si="359"/>
        <v>7.7424223977309667</v>
      </c>
      <c r="H796" s="307">
        <f t="shared" ca="1" si="360"/>
        <v>-100.68714664638949</v>
      </c>
      <c r="I796" s="304">
        <f t="shared" ca="1" si="361"/>
        <v>100.98438792395797</v>
      </c>
      <c r="J796" s="306">
        <f t="shared" ca="1" si="362"/>
        <v>698.24654548588239</v>
      </c>
      <c r="K796" s="307">
        <f t="shared" ca="1" si="363"/>
        <v>-4.3480706142660566</v>
      </c>
      <c r="L796" s="304">
        <f t="shared" ca="1" si="348"/>
        <v>698.26008335077779</v>
      </c>
      <c r="M796" s="306">
        <f t="shared" ca="1" si="364"/>
        <v>-1.4940515154552261</v>
      </c>
      <c r="N796" s="304">
        <f t="shared" ca="1" si="365"/>
        <v>-85.602846210709146</v>
      </c>
      <c r="P796" s="310">
        <f t="shared" ca="1" si="366"/>
        <v>23</v>
      </c>
      <c r="Q796" s="304">
        <f t="shared" ca="1" si="367"/>
        <v>0</v>
      </c>
      <c r="R796" s="306">
        <f t="shared" ca="1" si="368"/>
        <v>0</v>
      </c>
      <c r="S796" s="307">
        <f t="shared" ca="1" si="369"/>
        <v>2.8949999999999996</v>
      </c>
      <c r="T796" s="304">
        <f t="shared" ca="1" si="349"/>
        <v>28.399949999999997</v>
      </c>
      <c r="U796" s="311">
        <f t="shared" ca="1" si="350"/>
        <v>0</v>
      </c>
      <c r="V796" s="306">
        <f t="shared" ca="1" si="351"/>
        <v>1.2255327544729511</v>
      </c>
      <c r="W796" s="304">
        <f t="shared" ca="1" si="352"/>
        <v>25.592120236369215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0.94103907310394419</v>
      </c>
      <c r="AH796" s="304">
        <f t="shared" ca="1" si="376"/>
        <v>-8.8400852406307244</v>
      </c>
    </row>
    <row r="797" spans="1:34" x14ac:dyDescent="0.2">
      <c r="A797" s="347">
        <f t="shared" ca="1" si="354"/>
        <v>1E-4</v>
      </c>
      <c r="B797" s="304">
        <f t="shared" ca="1" si="355"/>
        <v>32.041500000001541</v>
      </c>
      <c r="D797" s="306">
        <f t="shared" ca="1" si="356"/>
        <v>-0.67776684938102838</v>
      </c>
      <c r="E797" s="307">
        <f t="shared" ca="1" si="357"/>
        <v>-0.99590969982618915</v>
      </c>
      <c r="F797" s="304">
        <f t="shared" ca="1" si="358"/>
        <v>1.2046593013494629</v>
      </c>
      <c r="G797" s="306">
        <f t="shared" ca="1" si="359"/>
        <v>7.7423546210460286</v>
      </c>
      <c r="H797" s="307">
        <f t="shared" ca="1" si="360"/>
        <v>-100.68724623735947</v>
      </c>
      <c r="I797" s="304">
        <f t="shared" ca="1" si="361"/>
        <v>100.98448202541167</v>
      </c>
      <c r="J797" s="306">
        <f t="shared" ca="1" si="362"/>
        <v>698.24654548588239</v>
      </c>
      <c r="K797" s="307">
        <f t="shared" ca="1" si="363"/>
        <v>-4.3581393339102439</v>
      </c>
      <c r="L797" s="304">
        <f t="shared" ca="1" si="348"/>
        <v>698.26014612135941</v>
      </c>
      <c r="M797" s="306">
        <f t="shared" ca="1" si="364"/>
        <v>-1.4940522602506314</v>
      </c>
      <c r="N797" s="304">
        <f t="shared" ca="1" si="365"/>
        <v>-85.602888884342462</v>
      </c>
      <c r="P797" s="310">
        <f t="shared" ca="1" si="366"/>
        <v>23</v>
      </c>
      <c r="Q797" s="304">
        <f t="shared" ca="1" si="367"/>
        <v>0</v>
      </c>
      <c r="R797" s="306">
        <f t="shared" ca="1" si="368"/>
        <v>0</v>
      </c>
      <c r="S797" s="307">
        <f t="shared" ca="1" si="369"/>
        <v>2.8949999999999996</v>
      </c>
      <c r="T797" s="304">
        <f t="shared" ca="1" si="349"/>
        <v>28.399949999999997</v>
      </c>
      <c r="U797" s="311">
        <f t="shared" ca="1" si="350"/>
        <v>0</v>
      </c>
      <c r="V797" s="306">
        <f t="shared" ca="1" si="351"/>
        <v>1.225533988428203</v>
      </c>
      <c r="W797" s="304">
        <f t="shared" ca="1" si="352"/>
        <v>25.592193700046618</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0.94101425687137663</v>
      </c>
      <c r="AH797" s="304">
        <f t="shared" ca="1" si="376"/>
        <v>-8.8401106170532699</v>
      </c>
    </row>
    <row r="798" spans="1:34" x14ac:dyDescent="0.2">
      <c r="A798" s="347">
        <f t="shared" ca="1" si="354"/>
        <v>1E-4</v>
      </c>
      <c r="B798" s="304">
        <f t="shared" ca="1" si="355"/>
        <v>32.041600000001544</v>
      </c>
      <c r="D798" s="306">
        <f t="shared" ca="1" si="356"/>
        <v>-0.67776223023740556</v>
      </c>
      <c r="E798" s="307">
        <f t="shared" ca="1" si="357"/>
        <v>-0.99588389366802055</v>
      </c>
      <c r="F798" s="304">
        <f t="shared" ca="1" si="358"/>
        <v>1.2046353682354505</v>
      </c>
      <c r="G798" s="306">
        <f t="shared" ca="1" si="359"/>
        <v>7.7422868448230044</v>
      </c>
      <c r="H798" s="307">
        <f t="shared" ca="1" si="360"/>
        <v>-100.68734582574884</v>
      </c>
      <c r="I798" s="304">
        <f t="shared" ca="1" si="361"/>
        <v>100.98457612438378</v>
      </c>
      <c r="J798" s="306">
        <f t="shared" ca="1" si="362"/>
        <v>698.24654548588239</v>
      </c>
      <c r="K798" s="307">
        <f t="shared" ca="1" si="363"/>
        <v>-4.3682080635133991</v>
      </c>
      <c r="L798" s="304">
        <f t="shared" ca="1" si="348"/>
        <v>698.26020903718586</v>
      </c>
      <c r="M798" s="306">
        <f t="shared" ca="1" si="364"/>
        <v>-1.4940530050381287</v>
      </c>
      <c r="N798" s="304">
        <f t="shared" ca="1" si="365"/>
        <v>-85.602931557522695</v>
      </c>
      <c r="P798" s="310">
        <f t="shared" ca="1" si="366"/>
        <v>23</v>
      </c>
      <c r="Q798" s="304">
        <f t="shared" ca="1" si="367"/>
        <v>0</v>
      </c>
      <c r="R798" s="306">
        <f t="shared" ca="1" si="368"/>
        <v>0</v>
      </c>
      <c r="S798" s="307">
        <f t="shared" ca="1" si="369"/>
        <v>2.8949999999999996</v>
      </c>
      <c r="T798" s="304">
        <f t="shared" ca="1" si="349"/>
        <v>28.399949999999997</v>
      </c>
      <c r="U798" s="311">
        <f t="shared" ca="1" si="350"/>
        <v>0</v>
      </c>
      <c r="V798" s="306">
        <f t="shared" ca="1" si="351"/>
        <v>1.2255352223859173</v>
      </c>
      <c r="W798" s="304">
        <f t="shared" ca="1" si="352"/>
        <v>25.592267162658121</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0.94098944099560988</v>
      </c>
      <c r="AH798" s="304">
        <f t="shared" ca="1" si="376"/>
        <v>-8.8401359931076406</v>
      </c>
    </row>
    <row r="799" spans="1:34" x14ac:dyDescent="0.2">
      <c r="A799" s="347">
        <f t="shared" ca="1" si="354"/>
        <v>1E-4</v>
      </c>
      <c r="B799" s="304">
        <f t="shared" ca="1" si="355"/>
        <v>32.041700000001548</v>
      </c>
      <c r="D799" s="306">
        <f t="shared" ca="1" si="356"/>
        <v>-0.67775761109719324</v>
      </c>
      <c r="E799" s="307">
        <f t="shared" ca="1" si="357"/>
        <v>-0.99585808788430263</v>
      </c>
      <c r="F799" s="304">
        <f t="shared" ca="1" si="358"/>
        <v>1.2046114355279687</v>
      </c>
      <c r="G799" s="306">
        <f t="shared" ca="1" si="359"/>
        <v>7.7422190690618944</v>
      </c>
      <c r="H799" s="307">
        <f t="shared" ca="1" si="360"/>
        <v>-100.68744541155762</v>
      </c>
      <c r="I799" s="304">
        <f t="shared" ca="1" si="361"/>
        <v>100.98467022087432</v>
      </c>
      <c r="J799" s="306">
        <f t="shared" ca="1" si="362"/>
        <v>698.24654548588239</v>
      </c>
      <c r="K799" s="307">
        <f t="shared" ca="1" si="363"/>
        <v>-4.3782768030752646</v>
      </c>
      <c r="L799" s="304">
        <f t="shared" ca="1" si="348"/>
        <v>698.26027209825759</v>
      </c>
      <c r="M799" s="306">
        <f t="shared" ca="1" si="364"/>
        <v>-1.4940537498177182</v>
      </c>
      <c r="N799" s="304">
        <f t="shared" ca="1" si="365"/>
        <v>-85.602974230249842</v>
      </c>
      <c r="P799" s="310">
        <f t="shared" ca="1" si="366"/>
        <v>23</v>
      </c>
      <c r="Q799" s="304">
        <f t="shared" ca="1" si="367"/>
        <v>0</v>
      </c>
      <c r="R799" s="306">
        <f t="shared" ca="1" si="368"/>
        <v>0</v>
      </c>
      <c r="S799" s="307">
        <f t="shared" ca="1" si="369"/>
        <v>2.8949999999999996</v>
      </c>
      <c r="T799" s="304">
        <f t="shared" ca="1" si="349"/>
        <v>28.399949999999997</v>
      </c>
      <c r="U799" s="311">
        <f t="shared" ca="1" si="350"/>
        <v>0</v>
      </c>
      <c r="V799" s="306">
        <f t="shared" ca="1" si="351"/>
        <v>1.2255364563460958</v>
      </c>
      <c r="W799" s="304">
        <f t="shared" ca="1" si="352"/>
        <v>25.592340624203771</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0.9409646254766546</v>
      </c>
      <c r="AH799" s="304">
        <f t="shared" ca="1" si="376"/>
        <v>-8.8401613687938259</v>
      </c>
    </row>
    <row r="800" spans="1:34" x14ac:dyDescent="0.2">
      <c r="A800" s="347">
        <f t="shared" ca="1" si="354"/>
        <v>1E-4</v>
      </c>
      <c r="B800" s="304">
        <f t="shared" ca="1" si="355"/>
        <v>32.041800000001551</v>
      </c>
      <c r="D800" s="306">
        <f t="shared" ca="1" si="356"/>
        <v>-0.67775299196039018</v>
      </c>
      <c r="E800" s="307">
        <f t="shared" ca="1" si="357"/>
        <v>-0.99583228247502475</v>
      </c>
      <c r="F800" s="304">
        <f t="shared" ca="1" si="358"/>
        <v>1.2045875032270086</v>
      </c>
      <c r="G800" s="306">
        <f t="shared" ca="1" si="359"/>
        <v>7.7421512937626984</v>
      </c>
      <c r="H800" s="307">
        <f t="shared" ca="1" si="360"/>
        <v>-100.68754499478587</v>
      </c>
      <c r="I800" s="304">
        <f t="shared" ca="1" si="361"/>
        <v>100.98476431488336</v>
      </c>
      <c r="J800" s="306">
        <f t="shared" ca="1" si="362"/>
        <v>698.24654548588239</v>
      </c>
      <c r="K800" s="307">
        <f t="shared" ca="1" si="363"/>
        <v>-4.3883455525955819</v>
      </c>
      <c r="L800" s="304">
        <f t="shared" ca="1" si="348"/>
        <v>698.26033530457494</v>
      </c>
      <c r="M800" s="306">
        <f t="shared" ca="1" si="364"/>
        <v>-1.4940544945894001</v>
      </c>
      <c r="N800" s="304">
        <f t="shared" ca="1" si="365"/>
        <v>-85.603016902523919</v>
      </c>
      <c r="P800" s="310">
        <f t="shared" ca="1" si="366"/>
        <v>23</v>
      </c>
      <c r="Q800" s="304">
        <f t="shared" ca="1" si="367"/>
        <v>0</v>
      </c>
      <c r="R800" s="306">
        <f t="shared" ca="1" si="368"/>
        <v>0</v>
      </c>
      <c r="S800" s="307">
        <f t="shared" ca="1" si="369"/>
        <v>2.8949999999999996</v>
      </c>
      <c r="T800" s="304">
        <f t="shared" ca="1" si="349"/>
        <v>28.399949999999997</v>
      </c>
      <c r="U800" s="311">
        <f t="shared" ca="1" si="350"/>
        <v>0</v>
      </c>
      <c r="V800" s="306">
        <f t="shared" ca="1" si="351"/>
        <v>1.2255376903087365</v>
      </c>
      <c r="W800" s="304">
        <f t="shared" ca="1" si="352"/>
        <v>25.592414084683561</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0.94093981031449658</v>
      </c>
      <c r="AH800" s="304">
        <f t="shared" ca="1" si="376"/>
        <v>-8.8401867441118398</v>
      </c>
    </row>
    <row r="801" spans="1:34" x14ac:dyDescent="0.2">
      <c r="A801" s="347">
        <f t="shared" ca="1" si="354"/>
        <v>1E-4</v>
      </c>
      <c r="B801" s="304">
        <f t="shared" ca="1" si="355"/>
        <v>32.041900000001554</v>
      </c>
      <c r="D801" s="306">
        <f t="shared" ca="1" si="356"/>
        <v>-0.67774837282699751</v>
      </c>
      <c r="E801" s="307">
        <f t="shared" ca="1" si="357"/>
        <v>-0.99580647744018691</v>
      </c>
      <c r="F801" s="304">
        <f t="shared" ca="1" si="358"/>
        <v>1.2045635713325704</v>
      </c>
      <c r="G801" s="306">
        <f t="shared" ca="1" si="359"/>
        <v>7.7420835189254156</v>
      </c>
      <c r="H801" s="307">
        <f t="shared" ca="1" si="360"/>
        <v>-100.68764457543361</v>
      </c>
      <c r="I801" s="304">
        <f t="shared" ca="1" si="361"/>
        <v>100.98485840641092</v>
      </c>
      <c r="J801" s="306">
        <f t="shared" ca="1" si="362"/>
        <v>698.24654548588239</v>
      </c>
      <c r="K801" s="307">
        <f t="shared" ca="1" si="363"/>
        <v>-4.3984143120740926</v>
      </c>
      <c r="L801" s="304">
        <f t="shared" ca="1" si="348"/>
        <v>698.26039865613825</v>
      </c>
      <c r="M801" s="306">
        <f t="shared" ca="1" si="364"/>
        <v>-1.4940552393531743</v>
      </c>
      <c r="N801" s="304">
        <f t="shared" ca="1" si="365"/>
        <v>-85.603059574344911</v>
      </c>
      <c r="P801" s="310">
        <f t="shared" ca="1" si="366"/>
        <v>23</v>
      </c>
      <c r="Q801" s="304">
        <f t="shared" ca="1" si="367"/>
        <v>0</v>
      </c>
      <c r="R801" s="306">
        <f t="shared" ca="1" si="368"/>
        <v>0</v>
      </c>
      <c r="S801" s="307">
        <f t="shared" ca="1" si="369"/>
        <v>2.8949999999999996</v>
      </c>
      <c r="T801" s="304">
        <f t="shared" ca="1" si="349"/>
        <v>28.399949999999997</v>
      </c>
      <c r="U801" s="311">
        <f t="shared" ca="1" si="350"/>
        <v>0</v>
      </c>
      <c r="V801" s="306">
        <f t="shared" ca="1" si="351"/>
        <v>1.225538924273841</v>
      </c>
      <c r="W801" s="304">
        <f t="shared" ca="1" si="352"/>
        <v>25.592487544097526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0.94091499550913937</v>
      </c>
      <c r="AH801" s="304">
        <f t="shared" ca="1" si="376"/>
        <v>-8.8402121190616807</v>
      </c>
    </row>
    <row r="802" spans="1:34" x14ac:dyDescent="0.2">
      <c r="A802" s="347">
        <f t="shared" ca="1" si="354"/>
        <v>1E-4</v>
      </c>
      <c r="B802" s="304">
        <f t="shared" ca="1" si="355"/>
        <v>32.042000000001558</v>
      </c>
      <c r="D802" s="306">
        <f t="shared" ca="1" si="356"/>
        <v>-0.67774375369701778</v>
      </c>
      <c r="E802" s="307">
        <f t="shared" ca="1" si="357"/>
        <v>-0.99578067277977667</v>
      </c>
      <c r="F802" s="304">
        <f t="shared" ca="1" si="358"/>
        <v>1.2045396398446455</v>
      </c>
      <c r="G802" s="306">
        <f t="shared" ca="1" si="359"/>
        <v>7.7420157445500459</v>
      </c>
      <c r="H802" s="307">
        <f t="shared" ca="1" si="360"/>
        <v>-100.68774415350089</v>
      </c>
      <c r="I802" s="304">
        <f t="shared" ca="1" si="361"/>
        <v>100.98495249545704</v>
      </c>
      <c r="J802" s="306">
        <f t="shared" ca="1" si="362"/>
        <v>698.24654548588239</v>
      </c>
      <c r="K802" s="307">
        <f t="shared" ca="1" si="363"/>
        <v>-4.4084830815105391</v>
      </c>
      <c r="L802" s="304">
        <f t="shared" ca="1" si="348"/>
        <v>698.26046215294787</v>
      </c>
      <c r="M802" s="306">
        <f t="shared" ca="1" si="364"/>
        <v>-1.4940559841090411</v>
      </c>
      <c r="N802" s="304">
        <f t="shared" ca="1" si="365"/>
        <v>-85.603102245712847</v>
      </c>
      <c r="P802" s="310">
        <f t="shared" ca="1" si="366"/>
        <v>23</v>
      </c>
      <c r="Q802" s="304">
        <f t="shared" ca="1" si="367"/>
        <v>0</v>
      </c>
      <c r="R802" s="306">
        <f t="shared" ca="1" si="368"/>
        <v>0</v>
      </c>
      <c r="S802" s="307">
        <f t="shared" ca="1" si="369"/>
        <v>2.8949999999999996</v>
      </c>
      <c r="T802" s="304">
        <f t="shared" ca="1" si="349"/>
        <v>28.399949999999997</v>
      </c>
      <c r="U802" s="311">
        <f t="shared" ca="1" si="350"/>
        <v>0</v>
      </c>
      <c r="V802" s="306">
        <f t="shared" ca="1" si="351"/>
        <v>1.2255401582414087</v>
      </c>
      <c r="W802" s="304">
        <f t="shared" ca="1" si="352"/>
        <v>25.592561002445649</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0.94089018106057054</v>
      </c>
      <c r="AH802" s="304">
        <f t="shared" ca="1" si="376"/>
        <v>-8.840237493643361</v>
      </c>
    </row>
    <row r="803" spans="1:34" x14ac:dyDescent="0.2">
      <c r="A803" s="347">
        <f t="shared" ca="1" si="354"/>
        <v>1E-4</v>
      </c>
      <c r="B803" s="304">
        <f t="shared" ca="1" si="355"/>
        <v>32.042100000001561</v>
      </c>
      <c r="D803" s="306">
        <f t="shared" ca="1" si="356"/>
        <v>-0.67773913457044999</v>
      </c>
      <c r="E803" s="307">
        <f t="shared" ca="1" si="357"/>
        <v>-0.99575486849379935</v>
      </c>
      <c r="F803" s="304">
        <f t="shared" ca="1" si="358"/>
        <v>1.2045157087632383</v>
      </c>
      <c r="G803" s="306">
        <f t="shared" ca="1" si="359"/>
        <v>7.7419479706365886</v>
      </c>
      <c r="H803" s="307">
        <f t="shared" ca="1" si="360"/>
        <v>-100.68784372898773</v>
      </c>
      <c r="I803" s="304">
        <f t="shared" ca="1" si="361"/>
        <v>100.98504658202172</v>
      </c>
      <c r="J803" s="306">
        <f t="shared" ca="1" si="362"/>
        <v>698.24654548588239</v>
      </c>
      <c r="K803" s="307">
        <f t="shared" ca="1" si="363"/>
        <v>-4.4185518609046639</v>
      </c>
      <c r="L803" s="304">
        <f t="shared" ca="1" si="348"/>
        <v>698.26052579500436</v>
      </c>
      <c r="M803" s="306">
        <f t="shared" ca="1" si="364"/>
        <v>-1.4940567288570004</v>
      </c>
      <c r="N803" s="304">
        <f t="shared" ca="1" si="365"/>
        <v>-85.603144916627713</v>
      </c>
      <c r="P803" s="310">
        <f t="shared" ca="1" si="366"/>
        <v>23</v>
      </c>
      <c r="Q803" s="304">
        <f t="shared" ca="1" si="367"/>
        <v>0</v>
      </c>
      <c r="R803" s="306">
        <f t="shared" ca="1" si="368"/>
        <v>0</v>
      </c>
      <c r="S803" s="307">
        <f t="shared" ca="1" si="369"/>
        <v>2.8949999999999996</v>
      </c>
      <c r="T803" s="304">
        <f t="shared" ca="1" si="349"/>
        <v>28.399949999999997</v>
      </c>
      <c r="U803" s="311">
        <f t="shared" ca="1" si="350"/>
        <v>0</v>
      </c>
      <c r="V803" s="306">
        <f t="shared" ca="1" si="351"/>
        <v>1.2255413922114391</v>
      </c>
      <c r="W803" s="304">
        <f t="shared" ca="1" si="352"/>
        <v>25.592634459727936</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0.94086536696879364</v>
      </c>
      <c r="AH803" s="304">
        <f t="shared" ca="1" si="376"/>
        <v>-8.8402628678568753</v>
      </c>
    </row>
    <row r="804" spans="1:34" x14ac:dyDescent="0.2">
      <c r="A804" s="347">
        <f t="shared" ca="1" si="354"/>
        <v>1E-4</v>
      </c>
      <c r="B804" s="304">
        <f t="shared" ca="1" si="355"/>
        <v>32.042200000001564</v>
      </c>
      <c r="D804" s="306">
        <f t="shared" ca="1" si="356"/>
        <v>-0.67773451544729557</v>
      </c>
      <c r="E804" s="307">
        <f t="shared" ca="1" si="357"/>
        <v>-0.99572906458225496</v>
      </c>
      <c r="F804" s="304">
        <f t="shared" ca="1" si="358"/>
        <v>1.2044917780883493</v>
      </c>
      <c r="G804" s="306">
        <f t="shared" ca="1" si="359"/>
        <v>7.7418801971850435</v>
      </c>
      <c r="H804" s="307">
        <f t="shared" ca="1" si="360"/>
        <v>-100.68794330189419</v>
      </c>
      <c r="I804" s="304">
        <f t="shared" ca="1" si="361"/>
        <v>100.98514066610507</v>
      </c>
      <c r="J804" s="306">
        <f t="shared" ca="1" si="362"/>
        <v>698.24654548588239</v>
      </c>
      <c r="K804" s="307">
        <f t="shared" ca="1" si="363"/>
        <v>-4.4286206502562084</v>
      </c>
      <c r="L804" s="304">
        <f t="shared" ca="1" si="348"/>
        <v>698.26058958230794</v>
      </c>
      <c r="M804" s="306">
        <f t="shared" ca="1" si="364"/>
        <v>-1.4940574735970524</v>
      </c>
      <c r="N804" s="304">
        <f t="shared" ca="1" si="365"/>
        <v>-85.603187587089536</v>
      </c>
      <c r="P804" s="310">
        <f t="shared" ca="1" si="366"/>
        <v>23</v>
      </c>
      <c r="Q804" s="304">
        <f t="shared" ca="1" si="367"/>
        <v>0</v>
      </c>
      <c r="R804" s="306">
        <f t="shared" ca="1" si="368"/>
        <v>0</v>
      </c>
      <c r="S804" s="307">
        <f t="shared" ca="1" si="369"/>
        <v>2.8949999999999996</v>
      </c>
      <c r="T804" s="304">
        <f t="shared" ca="1" si="349"/>
        <v>28.399949999999997</v>
      </c>
      <c r="U804" s="311">
        <f t="shared" ca="1" si="350"/>
        <v>0</v>
      </c>
      <c r="V804" s="306">
        <f t="shared" ca="1" si="351"/>
        <v>1.2255426261839324</v>
      </c>
      <c r="W804" s="304">
        <f t="shared" ca="1" si="352"/>
        <v>25.592707915944427</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0.94084055323381399</v>
      </c>
      <c r="AH804" s="304">
        <f t="shared" ca="1" si="376"/>
        <v>-8.8402882417022237</v>
      </c>
    </row>
    <row r="805" spans="1:34" x14ac:dyDescent="0.2">
      <c r="A805" s="347">
        <f t="shared" ca="1" si="354"/>
        <v>1E-4</v>
      </c>
      <c r="B805" s="304">
        <f t="shared" ca="1" si="355"/>
        <v>32.042300000001568</v>
      </c>
      <c r="D805" s="306">
        <f t="shared" ca="1" si="356"/>
        <v>-0.67772989632755531</v>
      </c>
      <c r="E805" s="307">
        <f t="shared" ca="1" si="357"/>
        <v>-0.99570326104512574</v>
      </c>
      <c r="F805" s="304">
        <f t="shared" ca="1" si="358"/>
        <v>1.2044678478199644</v>
      </c>
      <c r="G805" s="306">
        <f t="shared" ca="1" si="359"/>
        <v>7.7418124241954107</v>
      </c>
      <c r="H805" s="307">
        <f t="shared" ca="1" si="360"/>
        <v>-100.68804287222029</v>
      </c>
      <c r="I805" s="304">
        <f t="shared" ca="1" si="361"/>
        <v>100.98523474770705</v>
      </c>
      <c r="J805" s="306">
        <f t="shared" ca="1" si="362"/>
        <v>698.24654548588239</v>
      </c>
      <c r="K805" s="307">
        <f t="shared" ca="1" si="363"/>
        <v>-4.4386894495649143</v>
      </c>
      <c r="L805" s="304">
        <f t="shared" ca="1" si="348"/>
        <v>698.26065351485909</v>
      </c>
      <c r="M805" s="306">
        <f t="shared" ca="1" si="364"/>
        <v>-1.4940582183291975</v>
      </c>
      <c r="N805" s="304">
        <f t="shared" ca="1" si="365"/>
        <v>-85.603230257098303</v>
      </c>
      <c r="P805" s="310">
        <f t="shared" ca="1" si="366"/>
        <v>23</v>
      </c>
      <c r="Q805" s="304">
        <f t="shared" ca="1" si="367"/>
        <v>0</v>
      </c>
      <c r="R805" s="306">
        <f t="shared" ca="1" si="368"/>
        <v>0</v>
      </c>
      <c r="S805" s="307">
        <f t="shared" ca="1" si="369"/>
        <v>2.8949999999999996</v>
      </c>
      <c r="T805" s="304">
        <f t="shared" ca="1" si="349"/>
        <v>28.399949999999997</v>
      </c>
      <c r="U805" s="311">
        <f t="shared" ca="1" si="350"/>
        <v>0</v>
      </c>
      <c r="V805" s="306">
        <f t="shared" ca="1" si="351"/>
        <v>1.2255438601588893</v>
      </c>
      <c r="W805" s="304">
        <f t="shared" ca="1" si="352"/>
        <v>25.592781371095118</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0.94081573985560851</v>
      </c>
      <c r="AH805" s="304">
        <f t="shared" ca="1" si="376"/>
        <v>-8.8403136151794239</v>
      </c>
    </row>
    <row r="806" spans="1:34" x14ac:dyDescent="0.2">
      <c r="A806" s="347">
        <f t="shared" ca="1" si="354"/>
        <v>1E-4</v>
      </c>
      <c r="B806" s="304">
        <f t="shared" ca="1" si="355"/>
        <v>32.042400000001571</v>
      </c>
      <c r="D806" s="306">
        <f t="shared" ca="1" si="356"/>
        <v>-0.67772527721122833</v>
      </c>
      <c r="E806" s="307">
        <f t="shared" ca="1" si="357"/>
        <v>-0.99567745788241702</v>
      </c>
      <c r="F806" s="304">
        <f t="shared" ca="1" si="358"/>
        <v>1.2044439179580877</v>
      </c>
      <c r="G806" s="306">
        <f t="shared" ca="1" si="359"/>
        <v>7.7417446516676893</v>
      </c>
      <c r="H806" s="307">
        <f t="shared" ca="1" si="360"/>
        <v>-100.68814243996609</v>
      </c>
      <c r="I806" s="304">
        <f t="shared" ca="1" si="361"/>
        <v>100.98532882682774</v>
      </c>
      <c r="J806" s="306">
        <f t="shared" ca="1" si="362"/>
        <v>698.24654548588239</v>
      </c>
      <c r="K806" s="307">
        <f t="shared" ca="1" si="363"/>
        <v>-4.4487582588305239</v>
      </c>
      <c r="L806" s="304">
        <f t="shared" ca="1" si="348"/>
        <v>698.26071759265824</v>
      </c>
      <c r="M806" s="306">
        <f t="shared" ca="1" si="364"/>
        <v>-1.4940589630534353</v>
      </c>
      <c r="N806" s="304">
        <f t="shared" ca="1" si="365"/>
        <v>-85.603272926654043</v>
      </c>
      <c r="P806" s="310">
        <f t="shared" ca="1" si="366"/>
        <v>23</v>
      </c>
      <c r="Q806" s="304">
        <f t="shared" ca="1" si="367"/>
        <v>0</v>
      </c>
      <c r="R806" s="306">
        <f t="shared" ca="1" si="368"/>
        <v>0</v>
      </c>
      <c r="S806" s="307">
        <f t="shared" ca="1" si="369"/>
        <v>2.8949999999999996</v>
      </c>
      <c r="T806" s="304">
        <f t="shared" ca="1" si="349"/>
        <v>28.399949999999997</v>
      </c>
      <c r="U806" s="311">
        <f t="shared" ca="1" si="350"/>
        <v>0</v>
      </c>
      <c r="V806" s="306">
        <f t="shared" ca="1" si="351"/>
        <v>1.2255450941363089</v>
      </c>
      <c r="W806" s="304">
        <f t="shared" ca="1" si="352"/>
        <v>25.592854825180005</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0.9407909268341843</v>
      </c>
      <c r="AH806" s="304">
        <f t="shared" ca="1" si="376"/>
        <v>-8.8403389882884706</v>
      </c>
    </row>
    <row r="807" spans="1:34" x14ac:dyDescent="0.2">
      <c r="A807" s="347">
        <f t="shared" ca="1" si="354"/>
        <v>1E-4</v>
      </c>
      <c r="B807" s="304">
        <f t="shared" ca="1" si="355"/>
        <v>32.042500000001574</v>
      </c>
      <c r="D807" s="306">
        <f t="shared" ca="1" si="356"/>
        <v>-0.67772065809831816</v>
      </c>
      <c r="E807" s="307">
        <f t="shared" ca="1" si="357"/>
        <v>-0.99565165509412701</v>
      </c>
      <c r="F807" s="304">
        <f t="shared" ca="1" si="358"/>
        <v>1.2044199885027198</v>
      </c>
      <c r="G807" s="306">
        <f t="shared" ca="1" si="359"/>
        <v>7.7416768796018793</v>
      </c>
      <c r="H807" s="307">
        <f t="shared" ca="1" si="360"/>
        <v>-100.6882420051316</v>
      </c>
      <c r="I807" s="304">
        <f t="shared" ca="1" si="361"/>
        <v>100.98542290346715</v>
      </c>
      <c r="J807" s="306">
        <f t="shared" ca="1" si="362"/>
        <v>698.24654548588239</v>
      </c>
      <c r="K807" s="307">
        <f t="shared" ca="1" si="363"/>
        <v>-4.4588270780527788</v>
      </c>
      <c r="L807" s="304">
        <f t="shared" ca="1" si="348"/>
        <v>698.26078181570563</v>
      </c>
      <c r="M807" s="306">
        <f t="shared" ca="1" si="364"/>
        <v>-1.4940597077697664</v>
      </c>
      <c r="N807" s="304">
        <f t="shared" ca="1" si="365"/>
        <v>-85.60331559575674</v>
      </c>
      <c r="P807" s="310">
        <f t="shared" ca="1" si="366"/>
        <v>23</v>
      </c>
      <c r="Q807" s="304">
        <f t="shared" ca="1" si="367"/>
        <v>0</v>
      </c>
      <c r="R807" s="306">
        <f t="shared" ca="1" si="368"/>
        <v>0</v>
      </c>
      <c r="S807" s="307">
        <f t="shared" ca="1" si="369"/>
        <v>2.8949999999999996</v>
      </c>
      <c r="T807" s="304">
        <f t="shared" ca="1" si="349"/>
        <v>28.399949999999997</v>
      </c>
      <c r="U807" s="311">
        <f t="shared" ca="1" si="350"/>
        <v>0</v>
      </c>
      <c r="V807" s="306">
        <f t="shared" ca="1" si="351"/>
        <v>1.2255463281161911</v>
      </c>
      <c r="W807" s="304">
        <f t="shared" ca="1" si="352"/>
        <v>25.592928278199111</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0.94076611416954314</v>
      </c>
      <c r="AH807" s="304">
        <f t="shared" ca="1" si="376"/>
        <v>-8.8403643610293638</v>
      </c>
    </row>
    <row r="808" spans="1:34" x14ac:dyDescent="0.2">
      <c r="A808" s="347">
        <f t="shared" ca="1" si="354"/>
        <v>1E-4</v>
      </c>
      <c r="B808" s="304">
        <f t="shared" ca="1" si="355"/>
        <v>32.042600000001578</v>
      </c>
      <c r="D808" s="306">
        <f t="shared" ca="1" si="356"/>
        <v>-0.67771603898882282</v>
      </c>
      <c r="E808" s="307">
        <f t="shared" ca="1" si="357"/>
        <v>-0.99562585268025039</v>
      </c>
      <c r="F808" s="304">
        <f t="shared" ca="1" si="358"/>
        <v>1.2043960594538556</v>
      </c>
      <c r="G808" s="306">
        <f t="shared" ca="1" si="359"/>
        <v>7.7416091079979807</v>
      </c>
      <c r="H808" s="307">
        <f t="shared" ca="1" si="360"/>
        <v>-100.68834156771686</v>
      </c>
      <c r="I808" s="304">
        <f t="shared" ca="1" si="361"/>
        <v>100.98551697762535</v>
      </c>
      <c r="J808" s="306">
        <f t="shared" ca="1" si="362"/>
        <v>698.24654548588239</v>
      </c>
      <c r="K808" s="307">
        <f t="shared" ca="1" si="363"/>
        <v>-4.4688959072314214</v>
      </c>
      <c r="L808" s="304">
        <f t="shared" ca="1" si="348"/>
        <v>698.26084618400171</v>
      </c>
      <c r="M808" s="306">
        <f t="shared" ca="1" si="364"/>
        <v>-1.4940604524781904</v>
      </c>
      <c r="N808" s="304">
        <f t="shared" ca="1" si="365"/>
        <v>-85.60335826440641</v>
      </c>
      <c r="P808" s="310">
        <f t="shared" ca="1" si="366"/>
        <v>23</v>
      </c>
      <c r="Q808" s="304">
        <f t="shared" ca="1" si="367"/>
        <v>0</v>
      </c>
      <c r="R808" s="306">
        <f t="shared" ca="1" si="368"/>
        <v>0</v>
      </c>
      <c r="S808" s="307">
        <f t="shared" ca="1" si="369"/>
        <v>2.8949999999999996</v>
      </c>
      <c r="T808" s="304">
        <f t="shared" ca="1" si="349"/>
        <v>28.399949999999997</v>
      </c>
      <c r="U808" s="311">
        <f t="shared" ca="1" si="350"/>
        <v>0</v>
      </c>
      <c r="V808" s="306">
        <f t="shared" ca="1" si="351"/>
        <v>1.2255475620985368</v>
      </c>
      <c r="W808" s="304">
        <f t="shared" ca="1" si="352"/>
        <v>25.593001730152469</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0.94074130186167437</v>
      </c>
      <c r="AH808" s="304">
        <f t="shared" ca="1" si="376"/>
        <v>-8.8403897334021124</v>
      </c>
    </row>
    <row r="809" spans="1:34" x14ac:dyDescent="0.2">
      <c r="A809" s="347">
        <f t="shared" ca="1" si="354"/>
        <v>1E-4</v>
      </c>
      <c r="B809" s="304">
        <f t="shared" ca="1" si="355"/>
        <v>32.042700000001581</v>
      </c>
      <c r="D809" s="306">
        <f t="shared" ca="1" si="356"/>
        <v>-0.67771141988274652</v>
      </c>
      <c r="E809" s="307">
        <f t="shared" ca="1" si="357"/>
        <v>-0.99560005064077473</v>
      </c>
      <c r="F809" s="304">
        <f t="shared" ca="1" si="358"/>
        <v>1.204372130811487</v>
      </c>
      <c r="G809" s="306">
        <f t="shared" ca="1" si="359"/>
        <v>7.7415413368559927</v>
      </c>
      <c r="H809" s="307">
        <f t="shared" ca="1" si="360"/>
        <v>-100.68844112772193</v>
      </c>
      <c r="I809" s="304">
        <f t="shared" ca="1" si="361"/>
        <v>100.98561104930234</v>
      </c>
      <c r="J809" s="306">
        <f t="shared" ca="1" si="362"/>
        <v>698.24654548588239</v>
      </c>
      <c r="K809" s="307">
        <f t="shared" ca="1" si="363"/>
        <v>-4.4789647463661932</v>
      </c>
      <c r="L809" s="304">
        <f t="shared" ca="1" si="348"/>
        <v>698.26091069754693</v>
      </c>
      <c r="M809" s="306">
        <f t="shared" ca="1" si="364"/>
        <v>-1.4940611971787079</v>
      </c>
      <c r="N809" s="304">
        <f t="shared" ca="1" si="365"/>
        <v>-85.603400932603066</v>
      </c>
      <c r="P809" s="310">
        <f t="shared" ca="1" si="366"/>
        <v>23</v>
      </c>
      <c r="Q809" s="304">
        <f t="shared" ca="1" si="367"/>
        <v>0</v>
      </c>
      <c r="R809" s="306">
        <f t="shared" ca="1" si="368"/>
        <v>0</v>
      </c>
      <c r="S809" s="307">
        <f t="shared" ca="1" si="369"/>
        <v>2.8949999999999996</v>
      </c>
      <c r="T809" s="304">
        <f t="shared" ca="1" si="349"/>
        <v>28.399949999999997</v>
      </c>
      <c r="U809" s="311">
        <f t="shared" ca="1" si="350"/>
        <v>0</v>
      </c>
      <c r="V809" s="306">
        <f t="shared" ca="1" si="351"/>
        <v>1.2255487960833455</v>
      </c>
      <c r="W809" s="304">
        <f t="shared" ca="1" si="352"/>
        <v>25.593075181040057</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0.94071648991056911</v>
      </c>
      <c r="AH809" s="304">
        <f t="shared" ca="1" si="376"/>
        <v>-8.840415105406727</v>
      </c>
    </row>
    <row r="810" spans="1:34" x14ac:dyDescent="0.2">
      <c r="A810" s="347">
        <f t="shared" ca="1" si="354"/>
        <v>1E-4</v>
      </c>
      <c r="B810" s="304">
        <f t="shared" ca="1" si="355"/>
        <v>32.042800000001584</v>
      </c>
      <c r="D810" s="306">
        <f t="shared" ca="1" si="356"/>
        <v>-0.67770680078008605</v>
      </c>
      <c r="E810" s="307">
        <f t="shared" ca="1" si="357"/>
        <v>-0.99557424897570534</v>
      </c>
      <c r="F810" s="304">
        <f t="shared" ca="1" si="358"/>
        <v>1.2043482025756167</v>
      </c>
      <c r="G810" s="306">
        <f t="shared" ca="1" si="359"/>
        <v>7.7414735661759151</v>
      </c>
      <c r="H810" s="307">
        <f t="shared" ca="1" si="360"/>
        <v>-100.68854068514683</v>
      </c>
      <c r="I810" s="304">
        <f t="shared" ca="1" si="361"/>
        <v>100.98570511849817</v>
      </c>
      <c r="J810" s="306">
        <f t="shared" ca="1" si="362"/>
        <v>698.24654548588239</v>
      </c>
      <c r="K810" s="307">
        <f t="shared" ca="1" si="363"/>
        <v>-4.4890335954568368</v>
      </c>
      <c r="L810" s="304">
        <f t="shared" ca="1" si="348"/>
        <v>698.26097535634165</v>
      </c>
      <c r="M810" s="306">
        <f t="shared" ca="1" si="364"/>
        <v>-1.4940619418713186</v>
      </c>
      <c r="N810" s="304">
        <f t="shared" ca="1" si="365"/>
        <v>-85.603443600346694</v>
      </c>
      <c r="P810" s="310">
        <f t="shared" ca="1" si="366"/>
        <v>23</v>
      </c>
      <c r="Q810" s="304">
        <f t="shared" ca="1" si="367"/>
        <v>0</v>
      </c>
      <c r="R810" s="306">
        <f t="shared" ca="1" si="368"/>
        <v>0</v>
      </c>
      <c r="S810" s="307">
        <f t="shared" ca="1" si="369"/>
        <v>2.8949999999999996</v>
      </c>
      <c r="T810" s="304">
        <f t="shared" ca="1" si="349"/>
        <v>28.399949999999997</v>
      </c>
      <c r="U810" s="311">
        <f t="shared" ca="1" si="350"/>
        <v>0</v>
      </c>
      <c r="V810" s="306">
        <f t="shared" ca="1" si="351"/>
        <v>1.2255500300706166</v>
      </c>
      <c r="W810" s="304">
        <f t="shared" ca="1" si="352"/>
        <v>25.59314863086189</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0.94069167831623623</v>
      </c>
      <c r="AH810" s="304">
        <f t="shared" ca="1" si="376"/>
        <v>-8.8404404770431988</v>
      </c>
    </row>
    <row r="811" spans="1:34" x14ac:dyDescent="0.2">
      <c r="A811" s="347">
        <f t="shared" ca="1" si="354"/>
        <v>1E-4</v>
      </c>
      <c r="B811" s="304">
        <f t="shared" ca="1" si="355"/>
        <v>32.042900000001588</v>
      </c>
      <c r="D811" s="306">
        <f t="shared" ca="1" si="356"/>
        <v>-0.67770218168084551</v>
      </c>
      <c r="E811" s="307">
        <f t="shared" ca="1" si="357"/>
        <v>-0.99554844768504047</v>
      </c>
      <c r="F811" s="304">
        <f t="shared" ca="1" si="358"/>
        <v>1.2043242747462461</v>
      </c>
      <c r="G811" s="306">
        <f t="shared" ca="1" si="359"/>
        <v>7.7414057959577471</v>
      </c>
      <c r="H811" s="307">
        <f t="shared" ca="1" si="360"/>
        <v>-100.6886402399916</v>
      </c>
      <c r="I811" s="304">
        <f t="shared" ca="1" si="361"/>
        <v>100.9857991852129</v>
      </c>
      <c r="J811" s="306">
        <f t="shared" ca="1" si="362"/>
        <v>698.24654548588239</v>
      </c>
      <c r="K811" s="307">
        <f t="shared" ca="1" si="363"/>
        <v>-4.4991024545030935</v>
      </c>
      <c r="L811" s="304">
        <f t="shared" ca="1" si="348"/>
        <v>698.26104016038619</v>
      </c>
      <c r="M811" s="306">
        <f t="shared" ca="1" si="364"/>
        <v>-1.4940626865560229</v>
      </c>
      <c r="N811" s="304">
        <f t="shared" ca="1" si="365"/>
        <v>-85.603486267637308</v>
      </c>
      <c r="P811" s="310">
        <f t="shared" ca="1" si="366"/>
        <v>23</v>
      </c>
      <c r="Q811" s="304">
        <f t="shared" ca="1" si="367"/>
        <v>0</v>
      </c>
      <c r="R811" s="306">
        <f t="shared" ca="1" si="368"/>
        <v>0</v>
      </c>
      <c r="S811" s="307">
        <f t="shared" ca="1" si="369"/>
        <v>2.8949999999999996</v>
      </c>
      <c r="T811" s="304">
        <f t="shared" ca="1" si="349"/>
        <v>28.399949999999997</v>
      </c>
      <c r="U811" s="311">
        <f t="shared" ca="1" si="350"/>
        <v>0</v>
      </c>
      <c r="V811" s="306">
        <f t="shared" ca="1" si="351"/>
        <v>1.225551264060351</v>
      </c>
      <c r="W811" s="304">
        <f t="shared" ca="1" si="352"/>
        <v>25.593222079618005</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0.94066686707866864</v>
      </c>
      <c r="AH811" s="304">
        <f t="shared" ca="1" si="376"/>
        <v>-8.8404658483115348</v>
      </c>
    </row>
    <row r="812" spans="1:34" x14ac:dyDescent="0.2">
      <c r="A812" s="347">
        <f t="shared" ca="1" si="354"/>
        <v>1E-4</v>
      </c>
      <c r="B812" s="304">
        <f t="shared" ca="1" si="355"/>
        <v>32.043000000001591</v>
      </c>
      <c r="D812" s="306">
        <f t="shared" ca="1" si="356"/>
        <v>-0.67769756258502323</v>
      </c>
      <c r="E812" s="307">
        <f t="shared" ca="1" si="357"/>
        <v>-0.99552264676876412</v>
      </c>
      <c r="F812" s="304">
        <f t="shared" ca="1" si="358"/>
        <v>1.2043003473233607</v>
      </c>
      <c r="G812" s="306">
        <f t="shared" ca="1" si="359"/>
        <v>7.7413380262014888</v>
      </c>
      <c r="H812" s="307">
        <f t="shared" ca="1" si="360"/>
        <v>-100.68873979225627</v>
      </c>
      <c r="I812" s="304">
        <f t="shared" ca="1" si="361"/>
        <v>100.98589324944649</v>
      </c>
      <c r="J812" s="306">
        <f t="shared" ca="1" si="362"/>
        <v>698.24654548588239</v>
      </c>
      <c r="K812" s="307">
        <f t="shared" ca="1" si="363"/>
        <v>-4.509171323504706</v>
      </c>
      <c r="L812" s="304">
        <f t="shared" ca="1" si="348"/>
        <v>698.26110510968113</v>
      </c>
      <c r="M812" s="306">
        <f t="shared" ca="1" si="364"/>
        <v>-1.4940634312328209</v>
      </c>
      <c r="N812" s="304">
        <f t="shared" ca="1" si="365"/>
        <v>-85.603528934474937</v>
      </c>
      <c r="P812" s="310">
        <f t="shared" ca="1" si="366"/>
        <v>23</v>
      </c>
      <c r="Q812" s="304">
        <f t="shared" ca="1" si="367"/>
        <v>0</v>
      </c>
      <c r="R812" s="306">
        <f t="shared" ca="1" si="368"/>
        <v>0</v>
      </c>
      <c r="S812" s="307">
        <f t="shared" ca="1" si="369"/>
        <v>2.8949999999999996</v>
      </c>
      <c r="T812" s="304">
        <f t="shared" ca="1" si="349"/>
        <v>28.399949999999997</v>
      </c>
      <c r="U812" s="311">
        <f t="shared" ca="1" si="350"/>
        <v>0</v>
      </c>
      <c r="V812" s="306">
        <f t="shared" ca="1" si="351"/>
        <v>1.2255524980525481</v>
      </c>
      <c r="W812" s="304">
        <f t="shared" ca="1" si="352"/>
        <v>25.593295527308367</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0.9406420561978539</v>
      </c>
      <c r="AH812" s="304">
        <f t="shared" ca="1" si="376"/>
        <v>-8.8404912192117475</v>
      </c>
    </row>
    <row r="813" spans="1:34" x14ac:dyDescent="0.2">
      <c r="A813" s="347">
        <f t="shared" ca="1" si="354"/>
        <v>1E-4</v>
      </c>
      <c r="B813" s="304">
        <f t="shared" ca="1" si="355"/>
        <v>32.043100000001594</v>
      </c>
      <c r="D813" s="306">
        <f t="shared" ca="1" si="356"/>
        <v>-0.67769294349261977</v>
      </c>
      <c r="E813" s="307">
        <f t="shared" ca="1" si="357"/>
        <v>-0.99549684622689227</v>
      </c>
      <c r="F813" s="304">
        <f t="shared" ca="1" si="358"/>
        <v>1.2042764203069742</v>
      </c>
      <c r="G813" s="306">
        <f t="shared" ca="1" si="359"/>
        <v>7.7412702569071392</v>
      </c>
      <c r="H813" s="307">
        <f t="shared" ca="1" si="360"/>
        <v>-100.68883934194089</v>
      </c>
      <c r="I813" s="304">
        <f t="shared" ca="1" si="361"/>
        <v>100.98598731119907</v>
      </c>
      <c r="J813" s="306">
        <f t="shared" ca="1" si="362"/>
        <v>698.24654548588239</v>
      </c>
      <c r="K813" s="307">
        <f t="shared" ca="1" si="363"/>
        <v>-4.5192402024614156</v>
      </c>
      <c r="L813" s="304">
        <f t="shared" ca="1" si="348"/>
        <v>698.26117020422669</v>
      </c>
      <c r="M813" s="306">
        <f t="shared" ca="1" si="364"/>
        <v>-1.4940641759017124</v>
      </c>
      <c r="N813" s="304">
        <f t="shared" ca="1" si="365"/>
        <v>-85.603571600859553</v>
      </c>
      <c r="P813" s="310">
        <f t="shared" ca="1" si="366"/>
        <v>23</v>
      </c>
      <c r="Q813" s="304">
        <f t="shared" ca="1" si="367"/>
        <v>0</v>
      </c>
      <c r="R813" s="306">
        <f t="shared" ca="1" si="368"/>
        <v>0</v>
      </c>
      <c r="S813" s="307">
        <f t="shared" ca="1" si="369"/>
        <v>2.8949999999999996</v>
      </c>
      <c r="T813" s="304">
        <f t="shared" ca="1" si="349"/>
        <v>28.399949999999997</v>
      </c>
      <c r="U813" s="311">
        <f t="shared" ca="1" si="350"/>
        <v>0</v>
      </c>
      <c r="V813" s="306">
        <f t="shared" ca="1" si="351"/>
        <v>1.2255537320472081</v>
      </c>
      <c r="W813" s="304">
        <f t="shared" ca="1" si="352"/>
        <v>25.593368973933043</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0.94061724567380622</v>
      </c>
      <c r="AH813" s="304">
        <f t="shared" ca="1" si="376"/>
        <v>-8.8405165897438245</v>
      </c>
    </row>
    <row r="814" spans="1:34" x14ac:dyDescent="0.2">
      <c r="A814" s="347">
        <f t="shared" ca="1" si="354"/>
        <v>1E-4</v>
      </c>
      <c r="B814" s="304">
        <f t="shared" ca="1" si="355"/>
        <v>32.043200000001598</v>
      </c>
      <c r="D814" s="306">
        <f t="shared" ca="1" si="356"/>
        <v>-0.67768832440364035</v>
      </c>
      <c r="E814" s="307">
        <f t="shared" ca="1" si="357"/>
        <v>-0.99547104605939651</v>
      </c>
      <c r="F814" s="304">
        <f t="shared" ca="1" si="358"/>
        <v>1.2042524936970664</v>
      </c>
      <c r="G814" s="306">
        <f t="shared" ca="1" si="359"/>
        <v>7.7412024880746992</v>
      </c>
      <c r="H814" s="307">
        <f t="shared" ca="1" si="360"/>
        <v>-100.6889388890455</v>
      </c>
      <c r="I814" s="304">
        <f t="shared" ca="1" si="361"/>
        <v>100.98608137047061</v>
      </c>
      <c r="J814" s="306">
        <f t="shared" ca="1" si="362"/>
        <v>698.24654548588239</v>
      </c>
      <c r="K814" s="307">
        <f t="shared" ca="1" si="363"/>
        <v>-4.5293090913729648</v>
      </c>
      <c r="L814" s="304">
        <f t="shared" ca="1" si="348"/>
        <v>698.26123544402321</v>
      </c>
      <c r="M814" s="306">
        <f t="shared" ca="1" si="364"/>
        <v>-1.4940649205626979</v>
      </c>
      <c r="N814" s="304">
        <f t="shared" ca="1" si="365"/>
        <v>-85.603614266791197</v>
      </c>
      <c r="P814" s="310">
        <f t="shared" ca="1" si="366"/>
        <v>23</v>
      </c>
      <c r="Q814" s="304">
        <f t="shared" ca="1" si="367"/>
        <v>0</v>
      </c>
      <c r="R814" s="306">
        <f t="shared" ca="1" si="368"/>
        <v>0</v>
      </c>
      <c r="S814" s="307">
        <f t="shared" ca="1" si="369"/>
        <v>2.8949999999999996</v>
      </c>
      <c r="T814" s="304">
        <f t="shared" ca="1" si="349"/>
        <v>28.399949999999997</v>
      </c>
      <c r="U814" s="311">
        <f t="shared" ca="1" si="350"/>
        <v>0</v>
      </c>
      <c r="V814" s="306">
        <f t="shared" ca="1" si="351"/>
        <v>1.2255549660443308</v>
      </c>
      <c r="W814" s="304">
        <f t="shared" ca="1" si="352"/>
        <v>25.593442419491993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0.94059243550650073</v>
      </c>
      <c r="AH814" s="304">
        <f t="shared" ca="1" si="376"/>
        <v>-8.8405419599077888</v>
      </c>
    </row>
    <row r="815" spans="1:34" x14ac:dyDescent="0.2">
      <c r="A815" s="347">
        <f t="shared" ca="1" si="354"/>
        <v>1E-4</v>
      </c>
      <c r="B815" s="304">
        <f t="shared" ca="1" si="355"/>
        <v>32.043300000001601</v>
      </c>
      <c r="D815" s="306">
        <f t="shared" ca="1" si="356"/>
        <v>-0.6776837053180792</v>
      </c>
      <c r="E815" s="307">
        <f t="shared" ca="1" si="357"/>
        <v>-0.9954452462662946</v>
      </c>
      <c r="F815" s="304">
        <f t="shared" ca="1" si="358"/>
        <v>1.2042285674936486</v>
      </c>
      <c r="G815" s="306">
        <f t="shared" ca="1" si="359"/>
        <v>7.7411347197041671</v>
      </c>
      <c r="H815" s="307">
        <f t="shared" ca="1" si="360"/>
        <v>-100.68903843357013</v>
      </c>
      <c r="I815" s="304">
        <f t="shared" ca="1" si="361"/>
        <v>100.98617542726119</v>
      </c>
      <c r="J815" s="306">
        <f t="shared" ca="1" si="362"/>
        <v>698.24654548588239</v>
      </c>
      <c r="K815" s="307">
        <f t="shared" ca="1" si="363"/>
        <v>-4.5393779902390952</v>
      </c>
      <c r="L815" s="304">
        <f t="shared" ca="1" si="348"/>
        <v>698.26130082907116</v>
      </c>
      <c r="M815" s="306">
        <f t="shared" ca="1" si="364"/>
        <v>-1.4940656652157773</v>
      </c>
      <c r="N815" s="304">
        <f t="shared" ca="1" si="365"/>
        <v>-85.603656932269843</v>
      </c>
      <c r="P815" s="310">
        <f t="shared" ca="1" si="366"/>
        <v>23</v>
      </c>
      <c r="Q815" s="304">
        <f t="shared" ca="1" si="367"/>
        <v>0</v>
      </c>
      <c r="R815" s="306">
        <f t="shared" ca="1" si="368"/>
        <v>0</v>
      </c>
      <c r="S815" s="307">
        <f t="shared" ca="1" si="369"/>
        <v>2.8949999999999996</v>
      </c>
      <c r="T815" s="304">
        <f t="shared" ca="1" si="349"/>
        <v>28.399949999999997</v>
      </c>
      <c r="U815" s="311">
        <f t="shared" ca="1" si="350"/>
        <v>0</v>
      </c>
      <c r="V815" s="306">
        <f t="shared" ca="1" si="351"/>
        <v>1.2255562000439164</v>
      </c>
      <c r="W815" s="304">
        <f t="shared" ca="1" si="352"/>
        <v>25.593515863985257</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0.94056762569595342</v>
      </c>
      <c r="AH815" s="304">
        <f t="shared" ca="1" si="376"/>
        <v>-8.8405673297036262</v>
      </c>
    </row>
    <row r="816" spans="1:34" x14ac:dyDescent="0.2">
      <c r="A816" s="347">
        <f t="shared" ca="1" si="354"/>
        <v>1E-4</v>
      </c>
      <c r="B816" s="304">
        <f t="shared" ca="1" si="355"/>
        <v>32.043400000001604</v>
      </c>
      <c r="D816" s="306">
        <f t="shared" ca="1" si="356"/>
        <v>-0.67767908623594109</v>
      </c>
      <c r="E816" s="307">
        <f t="shared" ca="1" si="357"/>
        <v>-0.99541944684757233</v>
      </c>
      <c r="F816" s="304">
        <f t="shared" ca="1" si="358"/>
        <v>1.204204641696712</v>
      </c>
      <c r="G816" s="306">
        <f t="shared" ca="1" si="359"/>
        <v>7.7410669517955437</v>
      </c>
      <c r="H816" s="307">
        <f t="shared" ca="1" si="360"/>
        <v>-100.68913797551481</v>
      </c>
      <c r="I816" s="304">
        <f t="shared" ca="1" si="361"/>
        <v>100.98626948157082</v>
      </c>
      <c r="J816" s="306">
        <f t="shared" ca="1" si="362"/>
        <v>698.24654548588239</v>
      </c>
      <c r="K816" s="307">
        <f t="shared" ca="1" si="363"/>
        <v>-4.5494468990595491</v>
      </c>
      <c r="L816" s="304">
        <f t="shared" ca="1" si="348"/>
        <v>698.26136635937098</v>
      </c>
      <c r="M816" s="306">
        <f t="shared" ca="1" si="364"/>
        <v>-1.4940664098609506</v>
      </c>
      <c r="N816" s="304">
        <f t="shared" ca="1" si="365"/>
        <v>-85.603699597295517</v>
      </c>
      <c r="P816" s="310">
        <f t="shared" ca="1" si="366"/>
        <v>23</v>
      </c>
      <c r="Q816" s="304">
        <f t="shared" ca="1" si="367"/>
        <v>0</v>
      </c>
      <c r="R816" s="306">
        <f t="shared" ca="1" si="368"/>
        <v>0</v>
      </c>
      <c r="S816" s="307">
        <f t="shared" ca="1" si="369"/>
        <v>2.8949999999999996</v>
      </c>
      <c r="T816" s="304">
        <f t="shared" ca="1" si="349"/>
        <v>28.399949999999997</v>
      </c>
      <c r="U816" s="311">
        <f t="shared" ca="1" si="350"/>
        <v>0</v>
      </c>
      <c r="V816" s="306">
        <f t="shared" ca="1" si="351"/>
        <v>1.2255574340459643</v>
      </c>
      <c r="W816" s="304">
        <f t="shared" ca="1" si="352"/>
        <v>25.593589307412831</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0.94054281624214831</v>
      </c>
      <c r="AH816" s="304">
        <f t="shared" ca="1" si="376"/>
        <v>-8.840592699131351</v>
      </c>
    </row>
    <row r="817" spans="1:34" x14ac:dyDescent="0.2">
      <c r="A817" s="347">
        <f t="shared" ca="1" si="354"/>
        <v>1E-4</v>
      </c>
      <c r="B817" s="304">
        <f t="shared" ca="1" si="355"/>
        <v>32.043500000001607</v>
      </c>
      <c r="D817" s="306">
        <f t="shared" ca="1" si="356"/>
        <v>-0.67767446715722712</v>
      </c>
      <c r="E817" s="307">
        <f t="shared" ca="1" si="357"/>
        <v>-0.9953936478032297</v>
      </c>
      <c r="F817" s="304">
        <f t="shared" ca="1" si="358"/>
        <v>1.2041807163062577</v>
      </c>
      <c r="G817" s="306">
        <f t="shared" ca="1" si="359"/>
        <v>7.7409991843488282</v>
      </c>
      <c r="H817" s="307">
        <f t="shared" ca="1" si="360"/>
        <v>-100.68923751487959</v>
      </c>
      <c r="I817" s="304">
        <f t="shared" ca="1" si="361"/>
        <v>100.98636353339953</v>
      </c>
      <c r="J817" s="306">
        <f t="shared" ca="1" si="362"/>
        <v>698.24654548588239</v>
      </c>
      <c r="K817" s="307">
        <f t="shared" ca="1" si="363"/>
        <v>-4.5595158178340691</v>
      </c>
      <c r="L817" s="304">
        <f t="shared" ca="1" si="348"/>
        <v>698.26143203492302</v>
      </c>
      <c r="M817" s="306">
        <f t="shared" ca="1" si="364"/>
        <v>-1.4940671544982183</v>
      </c>
      <c r="N817" s="304">
        <f t="shared" ca="1" si="365"/>
        <v>-85.60374226186822</v>
      </c>
      <c r="P817" s="310">
        <f t="shared" ca="1" si="366"/>
        <v>23</v>
      </c>
      <c r="Q817" s="304">
        <f t="shared" ca="1" si="367"/>
        <v>0</v>
      </c>
      <c r="R817" s="306">
        <f t="shared" ca="1" si="368"/>
        <v>0</v>
      </c>
      <c r="S817" s="307">
        <f t="shared" ca="1" si="369"/>
        <v>2.8949999999999996</v>
      </c>
      <c r="T817" s="304">
        <f t="shared" ca="1" si="349"/>
        <v>28.399949999999997</v>
      </c>
      <c r="U817" s="311">
        <f t="shared" ca="1" si="350"/>
        <v>0</v>
      </c>
      <c r="V817" s="306">
        <f t="shared" ca="1" si="351"/>
        <v>1.2255586680504753</v>
      </c>
      <c r="W817" s="304">
        <f t="shared" ca="1" si="352"/>
        <v>25.593662749774744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0.94051800714508893</v>
      </c>
      <c r="AH817" s="304">
        <f t="shared" ca="1" si="376"/>
        <v>-8.8406180681909614</v>
      </c>
    </row>
    <row r="818" spans="1:34" x14ac:dyDescent="0.2">
      <c r="A818" s="347">
        <f t="shared" ca="1" si="354"/>
        <v>1E-4</v>
      </c>
      <c r="B818" s="304">
        <f t="shared" ca="1" si="355"/>
        <v>32.043600000001611</v>
      </c>
      <c r="D818" s="306">
        <f t="shared" ca="1" si="356"/>
        <v>-0.67766984808193576</v>
      </c>
      <c r="E818" s="307">
        <f t="shared" ca="1" si="357"/>
        <v>-0.99536784913325604</v>
      </c>
      <c r="F818" s="304">
        <f t="shared" ca="1" si="358"/>
        <v>1.2041567913222755</v>
      </c>
      <c r="G818" s="306">
        <f t="shared" ca="1" si="359"/>
        <v>7.7409314173640196</v>
      </c>
      <c r="H818" s="307">
        <f t="shared" ca="1" si="360"/>
        <v>-100.68933705166451</v>
      </c>
      <c r="I818" s="304">
        <f t="shared" ca="1" si="361"/>
        <v>100.98645758274736</v>
      </c>
      <c r="J818" s="306">
        <f t="shared" ca="1" si="362"/>
        <v>698.24654548588239</v>
      </c>
      <c r="K818" s="307">
        <f t="shared" ca="1" si="363"/>
        <v>-4.5695847465623967</v>
      </c>
      <c r="L818" s="304">
        <f t="shared" ca="1" si="348"/>
        <v>698.26149785572773</v>
      </c>
      <c r="M818" s="306">
        <f t="shared" ca="1" si="364"/>
        <v>-1.49406789912758</v>
      </c>
      <c r="N818" s="304">
        <f t="shared" ca="1" si="365"/>
        <v>-85.603784925987938</v>
      </c>
      <c r="P818" s="310">
        <f t="shared" ca="1" si="366"/>
        <v>23</v>
      </c>
      <c r="Q818" s="304">
        <f t="shared" ca="1" si="367"/>
        <v>0</v>
      </c>
      <c r="R818" s="306">
        <f t="shared" ca="1" si="368"/>
        <v>0</v>
      </c>
      <c r="S818" s="307">
        <f t="shared" ca="1" si="369"/>
        <v>2.8949999999999996</v>
      </c>
      <c r="T818" s="304">
        <f t="shared" ca="1" si="349"/>
        <v>28.399949999999997</v>
      </c>
      <c r="U818" s="311">
        <f t="shared" ca="1" si="350"/>
        <v>0</v>
      </c>
      <c r="V818" s="306">
        <f t="shared" ca="1" si="351"/>
        <v>1.225559902057449</v>
      </c>
      <c r="W818" s="304">
        <f t="shared" ca="1" si="352"/>
        <v>25.593736191070974</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0.94049319840476464</v>
      </c>
      <c r="AH818" s="304">
        <f t="shared" ca="1" si="376"/>
        <v>-8.8406434368824698</v>
      </c>
    </row>
    <row r="819" spans="1:34" x14ac:dyDescent="0.2">
      <c r="A819" s="347">
        <f t="shared" ca="1" si="354"/>
        <v>1E-4</v>
      </c>
      <c r="B819" s="304">
        <f t="shared" ca="1" si="355"/>
        <v>32.043700000001614</v>
      </c>
      <c r="D819" s="306">
        <f t="shared" ca="1" si="356"/>
        <v>-0.67766522901006965</v>
      </c>
      <c r="E819" s="307">
        <f t="shared" ca="1" si="357"/>
        <v>-0.99534205083766203</v>
      </c>
      <c r="F819" s="304">
        <f t="shared" ca="1" si="358"/>
        <v>1.2041328667447762</v>
      </c>
      <c r="G819" s="306">
        <f t="shared" ca="1" si="359"/>
        <v>7.7408636508411188</v>
      </c>
      <c r="H819" s="307">
        <f t="shared" ca="1" si="360"/>
        <v>-100.68943658586959</v>
      </c>
      <c r="I819" s="304">
        <f t="shared" ca="1" si="361"/>
        <v>100.98655162961435</v>
      </c>
      <c r="J819" s="306">
        <f t="shared" ca="1" si="362"/>
        <v>698.24654548588239</v>
      </c>
      <c r="K819" s="307">
        <f t="shared" ca="1" si="363"/>
        <v>-4.5796536852442733</v>
      </c>
      <c r="L819" s="304">
        <f t="shared" ca="1" si="348"/>
        <v>698.26156382178533</v>
      </c>
      <c r="M819" s="306">
        <f t="shared" ca="1" si="364"/>
        <v>-1.4940686437490363</v>
      </c>
      <c r="N819" s="304">
        <f t="shared" ca="1" si="365"/>
        <v>-85.603827589654728</v>
      </c>
      <c r="P819" s="310">
        <f t="shared" ca="1" si="366"/>
        <v>23</v>
      </c>
      <c r="Q819" s="304">
        <f t="shared" ca="1" si="367"/>
        <v>0</v>
      </c>
      <c r="R819" s="306">
        <f t="shared" ca="1" si="368"/>
        <v>0</v>
      </c>
      <c r="S819" s="307">
        <f t="shared" ca="1" si="369"/>
        <v>2.8949999999999996</v>
      </c>
      <c r="T819" s="304">
        <f t="shared" ca="1" si="349"/>
        <v>28.399949999999997</v>
      </c>
      <c r="U819" s="311">
        <f t="shared" ca="1" si="350"/>
        <v>0</v>
      </c>
      <c r="V819" s="306">
        <f t="shared" ca="1" si="351"/>
        <v>1.2255611360668852</v>
      </c>
      <c r="W819" s="304">
        <f t="shared" ca="1" si="352"/>
        <v>25.593809631301564</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0.94046839002118432</v>
      </c>
      <c r="AH819" s="304">
        <f t="shared" ca="1" si="376"/>
        <v>-8.8406688052058637</v>
      </c>
    </row>
    <row r="820" spans="1:34" x14ac:dyDescent="0.2">
      <c r="A820" s="347">
        <f t="shared" ca="1" si="354"/>
        <v>1E-4</v>
      </c>
      <c r="B820" s="304">
        <f t="shared" ca="1" si="355"/>
        <v>32.043800000001617</v>
      </c>
      <c r="D820" s="306">
        <f t="shared" ca="1" si="356"/>
        <v>-0.67766060994162758</v>
      </c>
      <c r="E820" s="307">
        <f t="shared" ca="1" si="357"/>
        <v>-0.99531625291642989</v>
      </c>
      <c r="F820" s="304">
        <f t="shared" ca="1" si="358"/>
        <v>1.2041089425737446</v>
      </c>
      <c r="G820" s="306">
        <f t="shared" ca="1" si="359"/>
        <v>7.740795884780125</v>
      </c>
      <c r="H820" s="307">
        <f t="shared" ca="1" si="360"/>
        <v>-100.68953611749488</v>
      </c>
      <c r="I820" s="304">
        <f t="shared" ca="1" si="361"/>
        <v>100.98664567400056</v>
      </c>
      <c r="J820" s="306">
        <f t="shared" ca="1" si="362"/>
        <v>698.24654548588239</v>
      </c>
      <c r="K820" s="307">
        <f t="shared" ca="1" si="363"/>
        <v>-4.5897226338794415</v>
      </c>
      <c r="L820" s="304">
        <f t="shared" ca="1" si="348"/>
        <v>698.26162993309629</v>
      </c>
      <c r="M820" s="306">
        <f t="shared" ca="1" si="364"/>
        <v>-1.4940693883625868</v>
      </c>
      <c r="N820" s="304">
        <f t="shared" ca="1" si="365"/>
        <v>-85.603870252868546</v>
      </c>
      <c r="P820" s="310">
        <f t="shared" ca="1" si="366"/>
        <v>23</v>
      </c>
      <c r="Q820" s="304">
        <f t="shared" ca="1" si="367"/>
        <v>0</v>
      </c>
      <c r="R820" s="306">
        <f t="shared" ca="1" si="368"/>
        <v>0</v>
      </c>
      <c r="S820" s="307">
        <f t="shared" ca="1" si="369"/>
        <v>2.8949999999999996</v>
      </c>
      <c r="T820" s="304">
        <f t="shared" ca="1" si="349"/>
        <v>28.399949999999997</v>
      </c>
      <c r="U820" s="311">
        <f t="shared" ca="1" si="350"/>
        <v>0</v>
      </c>
      <c r="V820" s="306">
        <f t="shared" ca="1" si="351"/>
        <v>1.2255623700787843</v>
      </c>
      <c r="W820" s="304">
        <f t="shared" ca="1" si="352"/>
        <v>25.593883070466521</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0.94044358199433198</v>
      </c>
      <c r="AH820" s="304">
        <f t="shared" ca="1" si="376"/>
        <v>-8.8406941731611628</v>
      </c>
    </row>
    <row r="821" spans="1:34" x14ac:dyDescent="0.2">
      <c r="A821" s="347">
        <f t="shared" ca="1" si="354"/>
        <v>1E-4</v>
      </c>
      <c r="B821" s="304">
        <f t="shared" ca="1" si="355"/>
        <v>32.043900000001621</v>
      </c>
      <c r="D821" s="306">
        <f t="shared" ca="1" si="356"/>
        <v>-0.67765599087661321</v>
      </c>
      <c r="E821" s="307">
        <f t="shared" ca="1" si="357"/>
        <v>-0.99529045536955429</v>
      </c>
      <c r="F821" s="304">
        <f t="shared" ca="1" si="358"/>
        <v>1.2040850188091783</v>
      </c>
      <c r="G821" s="306">
        <f t="shared" ca="1" si="359"/>
        <v>7.7407281191810373</v>
      </c>
      <c r="H821" s="307">
        <f t="shared" ca="1" si="360"/>
        <v>-100.68963564654042</v>
      </c>
      <c r="I821" s="304">
        <f t="shared" ca="1" si="361"/>
        <v>100.98673971590598</v>
      </c>
      <c r="J821" s="306">
        <f t="shared" ca="1" si="362"/>
        <v>698.24654548588239</v>
      </c>
      <c r="K821" s="307">
        <f t="shared" ca="1" si="363"/>
        <v>-4.5997915924676436</v>
      </c>
      <c r="L821" s="304">
        <f t="shared" ca="1" si="348"/>
        <v>698.26169618966105</v>
      </c>
      <c r="M821" s="306">
        <f t="shared" ca="1" si="364"/>
        <v>-1.4940701329682322</v>
      </c>
      <c r="N821" s="304">
        <f t="shared" ca="1" si="365"/>
        <v>-85.603912915629422</v>
      </c>
      <c r="P821" s="310">
        <f t="shared" ca="1" si="366"/>
        <v>23</v>
      </c>
      <c r="Q821" s="304">
        <f t="shared" ca="1" si="367"/>
        <v>0</v>
      </c>
      <c r="R821" s="306">
        <f t="shared" ca="1" si="368"/>
        <v>0</v>
      </c>
      <c r="S821" s="307">
        <f t="shared" ca="1" si="369"/>
        <v>2.8949999999999996</v>
      </c>
      <c r="T821" s="304">
        <f t="shared" ca="1" si="349"/>
        <v>28.399949999999997</v>
      </c>
      <c r="U821" s="311">
        <f t="shared" ca="1" si="350"/>
        <v>0</v>
      </c>
      <c r="V821" s="306">
        <f t="shared" ca="1" si="351"/>
        <v>1.2255636040931459</v>
      </c>
      <c r="W821" s="304">
        <f t="shared" ca="1" si="352"/>
        <v>25.593956508565839</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0.94041877432420407</v>
      </c>
      <c r="AH821" s="304">
        <f t="shared" ca="1" si="376"/>
        <v>-8.8407195407483687</v>
      </c>
    </row>
    <row r="822" spans="1:34" x14ac:dyDescent="0.2">
      <c r="A822" s="347">
        <f t="shared" ca="1" si="354"/>
        <v>1E-4</v>
      </c>
      <c r="B822" s="304">
        <f t="shared" ca="1" si="355"/>
        <v>32.044000000001624</v>
      </c>
      <c r="D822" s="306">
        <f t="shared" ca="1" si="356"/>
        <v>-0.67765137181502355</v>
      </c>
      <c r="E822" s="307">
        <f t="shared" ca="1" si="357"/>
        <v>-0.99526465819704413</v>
      </c>
      <c r="F822" s="304">
        <f t="shared" ca="1" si="358"/>
        <v>1.2040610954510831</v>
      </c>
      <c r="G822" s="306">
        <f t="shared" ca="1" si="359"/>
        <v>7.7406603540438557</v>
      </c>
      <c r="H822" s="307">
        <f t="shared" ca="1" si="360"/>
        <v>-100.68973517300624</v>
      </c>
      <c r="I822" s="304">
        <f t="shared" ca="1" si="361"/>
        <v>100.98683375533068</v>
      </c>
      <c r="J822" s="306">
        <f t="shared" ca="1" si="362"/>
        <v>698.24654548588239</v>
      </c>
      <c r="K822" s="307">
        <f t="shared" ca="1" si="363"/>
        <v>-4.6098605610086212</v>
      </c>
      <c r="L822" s="304">
        <f t="shared" ca="1" si="348"/>
        <v>698.26176259147996</v>
      </c>
      <c r="M822" s="306">
        <f t="shared" ca="1" si="364"/>
        <v>-1.4940708775659721</v>
      </c>
      <c r="N822" s="304">
        <f t="shared" ca="1" si="365"/>
        <v>-85.603955577937356</v>
      </c>
      <c r="P822" s="310">
        <f t="shared" ca="1" si="366"/>
        <v>23</v>
      </c>
      <c r="Q822" s="304">
        <f t="shared" ca="1" si="367"/>
        <v>0</v>
      </c>
      <c r="R822" s="306">
        <f t="shared" ca="1" si="368"/>
        <v>0</v>
      </c>
      <c r="S822" s="307">
        <f t="shared" ca="1" si="369"/>
        <v>2.8949999999999996</v>
      </c>
      <c r="T822" s="304">
        <f t="shared" ca="1" si="349"/>
        <v>28.399949999999997</v>
      </c>
      <c r="U822" s="311">
        <f t="shared" ca="1" si="350"/>
        <v>0</v>
      </c>
      <c r="V822" s="306">
        <f t="shared" ca="1" si="351"/>
        <v>1.22556483810997</v>
      </c>
      <c r="W822" s="304">
        <f t="shared" ca="1" si="352"/>
        <v>25.59402994559953</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0.94039396701080946</v>
      </c>
      <c r="AH822" s="304">
        <f t="shared" ca="1" si="376"/>
        <v>-8.8407449079674763</v>
      </c>
    </row>
    <row r="823" spans="1:34" x14ac:dyDescent="0.2">
      <c r="A823" s="347">
        <f t="shared" ca="1" si="354"/>
        <v>1E-4</v>
      </c>
      <c r="B823" s="304">
        <f t="shared" ca="1" si="355"/>
        <v>32.044100000001627</v>
      </c>
      <c r="D823" s="306">
        <f t="shared" ca="1" si="356"/>
        <v>-0.6776467527568627</v>
      </c>
      <c r="E823" s="307">
        <f t="shared" ca="1" si="357"/>
        <v>-0.99523886139889051</v>
      </c>
      <c r="F823" s="304">
        <f t="shared" ca="1" si="358"/>
        <v>1.2040371724994543</v>
      </c>
      <c r="G823" s="306">
        <f t="shared" ca="1" si="359"/>
        <v>7.7405925893685801</v>
      </c>
      <c r="H823" s="307">
        <f t="shared" ca="1" si="360"/>
        <v>-100.68983469689238</v>
      </c>
      <c r="I823" s="304">
        <f t="shared" ca="1" si="361"/>
        <v>100.98692779227468</v>
      </c>
      <c r="J823" s="306">
        <f t="shared" ca="1" si="362"/>
        <v>698.24654548588239</v>
      </c>
      <c r="K823" s="307">
        <f t="shared" ca="1" si="363"/>
        <v>-4.6199295395021158</v>
      </c>
      <c r="L823" s="304">
        <f t="shared" ca="1" si="348"/>
        <v>698.26182913855348</v>
      </c>
      <c r="M823" s="306">
        <f t="shared" ca="1" si="364"/>
        <v>-1.494071622155807</v>
      </c>
      <c r="N823" s="304">
        <f t="shared" ca="1" si="365"/>
        <v>-85.603998239792361</v>
      </c>
      <c r="P823" s="310">
        <f t="shared" ca="1" si="366"/>
        <v>23</v>
      </c>
      <c r="Q823" s="304">
        <f t="shared" ca="1" si="367"/>
        <v>0</v>
      </c>
      <c r="R823" s="306">
        <f t="shared" ca="1" si="368"/>
        <v>0</v>
      </c>
      <c r="S823" s="307">
        <f t="shared" ca="1" si="369"/>
        <v>2.8949999999999996</v>
      </c>
      <c r="T823" s="304">
        <f t="shared" ca="1" si="349"/>
        <v>28.399949999999997</v>
      </c>
      <c r="U823" s="311">
        <f t="shared" ca="1" si="350"/>
        <v>0</v>
      </c>
      <c r="V823" s="306">
        <f t="shared" ca="1" si="351"/>
        <v>1.2255660721292567</v>
      </c>
      <c r="W823" s="304">
        <f t="shared" ca="1" si="352"/>
        <v>25.594103381567631</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0.94036916005413573</v>
      </c>
      <c r="AH823" s="304">
        <f t="shared" ca="1" si="376"/>
        <v>-8.8407702748184924</v>
      </c>
    </row>
    <row r="824" spans="1:34" x14ac:dyDescent="0.2">
      <c r="A824" s="347">
        <f t="shared" ca="1" si="354"/>
        <v>1E-4</v>
      </c>
      <c r="B824" s="304">
        <f t="shared" ca="1" si="355"/>
        <v>32.044200000001631</v>
      </c>
      <c r="D824" s="306">
        <f t="shared" ca="1" si="356"/>
        <v>-0.67764213370212867</v>
      </c>
      <c r="E824" s="307">
        <f t="shared" ca="1" si="357"/>
        <v>-0.99521306497508455</v>
      </c>
      <c r="F824" s="304">
        <f t="shared" ca="1" si="358"/>
        <v>1.2040132499542833</v>
      </c>
      <c r="G824" s="306">
        <f t="shared" ca="1" si="359"/>
        <v>7.7405248251552097</v>
      </c>
      <c r="H824" s="307">
        <f t="shared" ca="1" si="360"/>
        <v>-100.68993421819887</v>
      </c>
      <c r="I824" s="304">
        <f t="shared" ca="1" si="361"/>
        <v>100.98702182673802</v>
      </c>
      <c r="J824" s="306">
        <f t="shared" ca="1" si="362"/>
        <v>698.24654548588239</v>
      </c>
      <c r="K824" s="307">
        <f t="shared" ca="1" si="363"/>
        <v>-4.6299985279478708</v>
      </c>
      <c r="L824" s="304">
        <f t="shared" ca="1" si="348"/>
        <v>698.26189583088183</v>
      </c>
      <c r="M824" s="306">
        <f t="shared" ca="1" si="364"/>
        <v>-1.4940723667377367</v>
      </c>
      <c r="N824" s="304">
        <f t="shared" ca="1" si="365"/>
        <v>-85.604040901194438</v>
      </c>
      <c r="P824" s="310">
        <f t="shared" ca="1" si="366"/>
        <v>23</v>
      </c>
      <c r="Q824" s="304">
        <f t="shared" ca="1" si="367"/>
        <v>0</v>
      </c>
      <c r="R824" s="306">
        <f t="shared" ca="1" si="368"/>
        <v>0</v>
      </c>
      <c r="S824" s="307">
        <f t="shared" ca="1" si="369"/>
        <v>2.8949999999999996</v>
      </c>
      <c r="T824" s="304">
        <f t="shared" ca="1" si="349"/>
        <v>28.399949999999997</v>
      </c>
      <c r="U824" s="311">
        <f t="shared" ca="1" si="350"/>
        <v>0</v>
      </c>
      <c r="V824" s="306">
        <f t="shared" ca="1" si="351"/>
        <v>1.225567306151006</v>
      </c>
      <c r="W824" s="304">
        <f t="shared" ca="1" si="352"/>
        <v>25.594176816470107</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0.94034435345417755</v>
      </c>
      <c r="AH824" s="304">
        <f t="shared" ca="1" si="376"/>
        <v>-8.8407956413014279</v>
      </c>
    </row>
    <row r="825" spans="1:34" x14ac:dyDescent="0.2">
      <c r="A825" s="347">
        <f t="shared" ca="1" si="354"/>
        <v>1E-4</v>
      </c>
      <c r="B825" s="304">
        <f t="shared" ca="1" si="355"/>
        <v>32.044300000001634</v>
      </c>
      <c r="D825" s="306">
        <f t="shared" ca="1" si="356"/>
        <v>-0.67763751465082445</v>
      </c>
      <c r="E825" s="307">
        <f t="shared" ca="1" si="357"/>
        <v>-0.99518726892563336</v>
      </c>
      <c r="F825" s="304">
        <f t="shared" ca="1" si="358"/>
        <v>1.203989327815578</v>
      </c>
      <c r="G825" s="306">
        <f t="shared" ca="1" si="359"/>
        <v>7.7404570614037445</v>
      </c>
      <c r="H825" s="307">
        <f t="shared" ca="1" si="360"/>
        <v>-100.69003373692577</v>
      </c>
      <c r="I825" s="304">
        <f t="shared" ca="1" si="361"/>
        <v>100.98711585872073</v>
      </c>
      <c r="J825" s="306">
        <f t="shared" ca="1" si="362"/>
        <v>698.24654548588239</v>
      </c>
      <c r="K825" s="307">
        <f t="shared" ca="1" si="363"/>
        <v>-4.6400675263456268</v>
      </c>
      <c r="L825" s="304">
        <f t="shared" ca="1" si="348"/>
        <v>698.26196266846546</v>
      </c>
      <c r="M825" s="306">
        <f t="shared" ca="1" si="364"/>
        <v>-1.4940731113117613</v>
      </c>
      <c r="N825" s="304">
        <f t="shared" ca="1" si="365"/>
        <v>-85.604083562143586</v>
      </c>
      <c r="P825" s="310">
        <f t="shared" ca="1" si="366"/>
        <v>23</v>
      </c>
      <c r="Q825" s="304">
        <f t="shared" ca="1" si="367"/>
        <v>0</v>
      </c>
      <c r="R825" s="306">
        <f t="shared" ca="1" si="368"/>
        <v>0</v>
      </c>
      <c r="S825" s="307">
        <f t="shared" ca="1" si="369"/>
        <v>2.8949999999999996</v>
      </c>
      <c r="T825" s="304">
        <f t="shared" ca="1" si="349"/>
        <v>28.399949999999997</v>
      </c>
      <c r="U825" s="311">
        <f t="shared" ca="1" si="350"/>
        <v>0</v>
      </c>
      <c r="V825" s="306">
        <f t="shared" ca="1" si="351"/>
        <v>1.2255685401752179</v>
      </c>
      <c r="W825" s="304">
        <f t="shared" ca="1" si="352"/>
        <v>25.594250250307017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0.94031954721094024</v>
      </c>
      <c r="AH825" s="304">
        <f t="shared" ca="1" si="376"/>
        <v>-8.8408210074162739</v>
      </c>
    </row>
    <row r="826" spans="1:34" x14ac:dyDescent="0.2">
      <c r="A826" s="347">
        <f t="shared" ca="1" si="354"/>
        <v>1E-4</v>
      </c>
      <c r="B826" s="304">
        <f t="shared" ca="1" si="355"/>
        <v>32.044400000001637</v>
      </c>
      <c r="D826" s="306">
        <f t="shared" ca="1" si="356"/>
        <v>-0.67763289560295081</v>
      </c>
      <c r="E826" s="307">
        <f t="shared" ca="1" si="357"/>
        <v>-0.99516147325051918</v>
      </c>
      <c r="F826" s="304">
        <f t="shared" ca="1" si="358"/>
        <v>1.203965406083324</v>
      </c>
      <c r="G826" s="306">
        <f t="shared" ca="1" si="359"/>
        <v>7.7403892981141844</v>
      </c>
      <c r="H826" s="307">
        <f t="shared" ca="1" si="360"/>
        <v>-100.6901332530731</v>
      </c>
      <c r="I826" s="304">
        <f t="shared" ca="1" si="361"/>
        <v>100.98720988822286</v>
      </c>
      <c r="J826" s="306">
        <f t="shared" ca="1" si="362"/>
        <v>698.24654548588239</v>
      </c>
      <c r="K826" s="307">
        <f t="shared" ca="1" si="363"/>
        <v>-4.6501365346951271</v>
      </c>
      <c r="L826" s="304">
        <f t="shared" ca="1" si="348"/>
        <v>698.26202965130483</v>
      </c>
      <c r="M826" s="306">
        <f t="shared" ca="1" si="364"/>
        <v>-1.4940738558778812</v>
      </c>
      <c r="N826" s="304">
        <f t="shared" ca="1" si="365"/>
        <v>-85.60412622263982</v>
      </c>
      <c r="P826" s="310">
        <f t="shared" ca="1" si="366"/>
        <v>23</v>
      </c>
      <c r="Q826" s="304">
        <f t="shared" ca="1" si="367"/>
        <v>0</v>
      </c>
      <c r="R826" s="306">
        <f t="shared" ca="1" si="368"/>
        <v>0</v>
      </c>
      <c r="S826" s="307">
        <f t="shared" ca="1" si="369"/>
        <v>2.8949999999999996</v>
      </c>
      <c r="T826" s="304">
        <f t="shared" ca="1" si="349"/>
        <v>28.399949999999997</v>
      </c>
      <c r="U826" s="311">
        <f t="shared" ca="1" si="350"/>
        <v>0</v>
      </c>
      <c r="V826" s="306">
        <f t="shared" ca="1" si="351"/>
        <v>1.2255697742018918</v>
      </c>
      <c r="W826" s="304">
        <f t="shared" ca="1" si="352"/>
        <v>25.594323683078343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0.94029474132441315</v>
      </c>
      <c r="AH826" s="304">
        <f t="shared" ca="1" si="376"/>
        <v>-8.8408463731630462</v>
      </c>
    </row>
    <row r="827" spans="1:34" x14ac:dyDescent="0.2">
      <c r="A827" s="347">
        <f t="shared" ca="1" si="354"/>
        <v>1E-4</v>
      </c>
      <c r="B827" s="304">
        <f t="shared" ca="1" si="355"/>
        <v>32.044500000001641</v>
      </c>
      <c r="D827" s="306">
        <f t="shared" ca="1" si="356"/>
        <v>-0.67762827655850677</v>
      </c>
      <c r="E827" s="307">
        <f t="shared" ca="1" si="357"/>
        <v>-0.99513567794974911</v>
      </c>
      <c r="F827" s="304">
        <f t="shared" ca="1" si="358"/>
        <v>1.2039414847575272</v>
      </c>
      <c r="G827" s="306">
        <f t="shared" ca="1" si="359"/>
        <v>7.7403215352865287</v>
      </c>
      <c r="H827" s="307">
        <f t="shared" ca="1" si="360"/>
        <v>-100.69023276664089</v>
      </c>
      <c r="I827" s="304">
        <f t="shared" ca="1" si="361"/>
        <v>100.98730391524442</v>
      </c>
      <c r="J827" s="306">
        <f t="shared" ca="1" si="362"/>
        <v>698.24654548588239</v>
      </c>
      <c r="K827" s="307">
        <f t="shared" ca="1" si="363"/>
        <v>-4.6602055529961124</v>
      </c>
      <c r="L827" s="304">
        <f t="shared" ca="1" si="348"/>
        <v>698.26209677940028</v>
      </c>
      <c r="M827" s="306">
        <f t="shared" ca="1" si="364"/>
        <v>-1.4940746004360963</v>
      </c>
      <c r="N827" s="304">
        <f t="shared" ca="1" si="365"/>
        <v>-85.60416888268314</v>
      </c>
      <c r="P827" s="310">
        <f t="shared" ca="1" si="366"/>
        <v>23</v>
      </c>
      <c r="Q827" s="304">
        <f t="shared" ca="1" si="367"/>
        <v>0</v>
      </c>
      <c r="R827" s="306">
        <f t="shared" ca="1" si="368"/>
        <v>0</v>
      </c>
      <c r="S827" s="307">
        <f t="shared" ca="1" si="369"/>
        <v>2.8949999999999996</v>
      </c>
      <c r="T827" s="304">
        <f t="shared" ca="1" si="349"/>
        <v>28.399949999999997</v>
      </c>
      <c r="U827" s="311">
        <f t="shared" ca="1" si="350"/>
        <v>0</v>
      </c>
      <c r="V827" s="306">
        <f t="shared" ca="1" si="351"/>
        <v>1.2255710082310285</v>
      </c>
      <c r="W827" s="304">
        <f t="shared" ca="1" si="352"/>
        <v>25.594397114784094</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0.94026993579459095</v>
      </c>
      <c r="AH827" s="304">
        <f t="shared" ca="1" si="376"/>
        <v>-8.8408717385417432</v>
      </c>
    </row>
    <row r="828" spans="1:34" x14ac:dyDescent="0.2">
      <c r="A828" s="347">
        <f t="shared" ca="1" si="354"/>
        <v>1E-4</v>
      </c>
      <c r="B828" s="304">
        <f t="shared" ca="1" si="355"/>
        <v>32.044600000001644</v>
      </c>
      <c r="D828" s="306">
        <f t="shared" ca="1" si="356"/>
        <v>-0.67762365751749398</v>
      </c>
      <c r="E828" s="307">
        <f t="shared" ca="1" si="357"/>
        <v>-0.99510988302331782</v>
      </c>
      <c r="F828" s="304">
        <f t="shared" ca="1" si="358"/>
        <v>1.2039175638381838</v>
      </c>
      <c r="G828" s="306">
        <f t="shared" ca="1" si="359"/>
        <v>7.7402537729207772</v>
      </c>
      <c r="H828" s="307">
        <f t="shared" ca="1" si="360"/>
        <v>-100.6903322776292</v>
      </c>
      <c r="I828" s="304">
        <f t="shared" ca="1" si="361"/>
        <v>100.9873979397855</v>
      </c>
      <c r="J828" s="306">
        <f t="shared" ca="1" si="362"/>
        <v>698.24654548588239</v>
      </c>
      <c r="K828" s="307">
        <f t="shared" ca="1" si="363"/>
        <v>-4.670274581248326</v>
      </c>
      <c r="L828" s="304">
        <f t="shared" ca="1" si="348"/>
        <v>698.26216405275215</v>
      </c>
      <c r="M828" s="306">
        <f t="shared" ca="1" si="364"/>
        <v>-1.4940753449864068</v>
      </c>
      <c r="N828" s="304">
        <f t="shared" ca="1" si="365"/>
        <v>-85.604211542273575</v>
      </c>
      <c r="P828" s="310">
        <f t="shared" ca="1" si="366"/>
        <v>23</v>
      </c>
      <c r="Q828" s="304">
        <f t="shared" ca="1" si="367"/>
        <v>0</v>
      </c>
      <c r="R828" s="306">
        <f t="shared" ca="1" si="368"/>
        <v>0</v>
      </c>
      <c r="S828" s="307">
        <f t="shared" ca="1" si="369"/>
        <v>2.8949999999999996</v>
      </c>
      <c r="T828" s="304">
        <f t="shared" ca="1" si="349"/>
        <v>28.399949999999997</v>
      </c>
      <c r="U828" s="311">
        <f t="shared" ca="1" si="350"/>
        <v>0</v>
      </c>
      <c r="V828" s="306">
        <f t="shared" ca="1" si="351"/>
        <v>1.2255722422626276</v>
      </c>
      <c r="W828" s="304">
        <f t="shared" ca="1" si="352"/>
        <v>25.594470545424304</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0.94024513062148074</v>
      </c>
      <c r="AH828" s="304">
        <f t="shared" ca="1" si="376"/>
        <v>-8.8408971035523649</v>
      </c>
    </row>
    <row r="829" spans="1:34" x14ac:dyDescent="0.2">
      <c r="A829" s="347">
        <f t="shared" ca="1" si="354"/>
        <v>1E-4</v>
      </c>
      <c r="B829" s="304">
        <f t="shared" ca="1" si="355"/>
        <v>32.044700000001647</v>
      </c>
      <c r="D829" s="306">
        <f t="shared" ca="1" si="356"/>
        <v>-0.67761903847991312</v>
      </c>
      <c r="E829" s="307">
        <f t="shared" ca="1" si="357"/>
        <v>-0.99508408847121288</v>
      </c>
      <c r="F829" s="304">
        <f t="shared" ca="1" si="358"/>
        <v>1.2038936433252843</v>
      </c>
      <c r="G829" s="306">
        <f t="shared" ca="1" si="359"/>
        <v>7.7401860110169292</v>
      </c>
      <c r="H829" s="307">
        <f t="shared" ca="1" si="360"/>
        <v>-100.69043178603805</v>
      </c>
      <c r="I829" s="304">
        <f t="shared" ca="1" si="361"/>
        <v>100.98749196184608</v>
      </c>
      <c r="J829" s="306">
        <f t="shared" ca="1" si="362"/>
        <v>698.24654548588239</v>
      </c>
      <c r="K829" s="307">
        <f t="shared" ca="1" si="363"/>
        <v>-4.6803436194515093</v>
      </c>
      <c r="L829" s="304">
        <f t="shared" ca="1" si="348"/>
        <v>698.26223147136102</v>
      </c>
      <c r="M829" s="306">
        <f t="shared" ca="1" si="364"/>
        <v>-1.4940760895288128</v>
      </c>
      <c r="N829" s="304">
        <f t="shared" ca="1" si="365"/>
        <v>-85.604254201411095</v>
      </c>
      <c r="P829" s="310">
        <f t="shared" ca="1" si="366"/>
        <v>23</v>
      </c>
      <c r="Q829" s="304">
        <f t="shared" ca="1" si="367"/>
        <v>0</v>
      </c>
      <c r="R829" s="306">
        <f t="shared" ca="1" si="368"/>
        <v>0</v>
      </c>
      <c r="S829" s="307">
        <f t="shared" ca="1" si="369"/>
        <v>2.8949999999999996</v>
      </c>
      <c r="T829" s="304">
        <f t="shared" ca="1" si="349"/>
        <v>28.399949999999997</v>
      </c>
      <c r="U829" s="311">
        <f t="shared" ca="1" si="350"/>
        <v>0</v>
      </c>
      <c r="V829" s="306">
        <f t="shared" ca="1" si="351"/>
        <v>1.2255734762966894</v>
      </c>
      <c r="W829" s="304">
        <f t="shared" ca="1" si="352"/>
        <v>25.594543974998974</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0.94022032580506476</v>
      </c>
      <c r="AH829" s="304">
        <f t="shared" ca="1" si="376"/>
        <v>-8.8409224681949254</v>
      </c>
    </row>
    <row r="830" spans="1:34" x14ac:dyDescent="0.2">
      <c r="A830" s="347">
        <f t="shared" ca="1" si="354"/>
        <v>1E-4</v>
      </c>
      <c r="B830" s="304">
        <f t="shared" ca="1" si="355"/>
        <v>32.044800000001651</v>
      </c>
      <c r="D830" s="306">
        <f t="shared" ca="1" si="356"/>
        <v>-0.67761441944576506</v>
      </c>
      <c r="E830" s="307">
        <f t="shared" ca="1" si="357"/>
        <v>-0.99505829429343606</v>
      </c>
      <c r="F830" s="304">
        <f t="shared" ca="1" si="358"/>
        <v>1.2038697232188305</v>
      </c>
      <c r="G830" s="306">
        <f t="shared" ca="1" si="359"/>
        <v>7.7401182495749845</v>
      </c>
      <c r="H830" s="307">
        <f t="shared" ca="1" si="360"/>
        <v>-100.69053129186747</v>
      </c>
      <c r="I830" s="304">
        <f t="shared" ca="1" si="361"/>
        <v>100.98758598142618</v>
      </c>
      <c r="J830" s="306">
        <f t="shared" ca="1" si="362"/>
        <v>698.24654548588239</v>
      </c>
      <c r="K830" s="307">
        <f t="shared" ca="1" si="363"/>
        <v>-4.690412667605405</v>
      </c>
      <c r="L830" s="304">
        <f t="shared" ca="1" si="348"/>
        <v>698.2622990352271</v>
      </c>
      <c r="M830" s="306">
        <f t="shared" ca="1" si="364"/>
        <v>-1.4940768340633142</v>
      </c>
      <c r="N830" s="304">
        <f t="shared" ca="1" si="365"/>
        <v>-85.604296860095729</v>
      </c>
      <c r="P830" s="310">
        <f t="shared" ca="1" si="366"/>
        <v>23</v>
      </c>
      <c r="Q830" s="304">
        <f t="shared" ca="1" si="367"/>
        <v>0</v>
      </c>
      <c r="R830" s="306">
        <f t="shared" ca="1" si="368"/>
        <v>0</v>
      </c>
      <c r="S830" s="307">
        <f t="shared" ca="1" si="369"/>
        <v>2.8949999999999996</v>
      </c>
      <c r="T830" s="304">
        <f t="shared" ca="1" si="349"/>
        <v>28.399949999999997</v>
      </c>
      <c r="U830" s="311">
        <f t="shared" ca="1" si="350"/>
        <v>0</v>
      </c>
      <c r="V830" s="306">
        <f t="shared" ca="1" si="351"/>
        <v>1.2255747103332131</v>
      </c>
      <c r="W830" s="304">
        <f t="shared" ca="1" si="352"/>
        <v>25.594617403508078</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0.94019552134534834</v>
      </c>
      <c r="AH830" s="304">
        <f t="shared" ca="1" si="376"/>
        <v>-8.8409478324694231</v>
      </c>
    </row>
    <row r="831" spans="1:34" x14ac:dyDescent="0.2">
      <c r="A831" s="347">
        <f t="shared" ca="1" si="354"/>
        <v>1E-4</v>
      </c>
      <c r="B831" s="304">
        <f t="shared" ca="1" si="355"/>
        <v>32.044900000001654</v>
      </c>
      <c r="D831" s="306">
        <f t="shared" ca="1" si="356"/>
        <v>-0.67760980041505092</v>
      </c>
      <c r="E831" s="307">
        <f t="shared" ca="1" si="357"/>
        <v>-0.99503250048999625</v>
      </c>
      <c r="F831" s="304">
        <f t="shared" ca="1" si="358"/>
        <v>1.2038458035188309</v>
      </c>
      <c r="G831" s="306">
        <f t="shared" ca="1" si="359"/>
        <v>7.7400504885949433</v>
      </c>
      <c r="H831" s="307">
        <f t="shared" ca="1" si="360"/>
        <v>-100.69063079511753</v>
      </c>
      <c r="I831" s="304">
        <f t="shared" ca="1" si="361"/>
        <v>100.98767999852591</v>
      </c>
      <c r="J831" s="306">
        <f t="shared" ca="1" si="362"/>
        <v>698.24654548588239</v>
      </c>
      <c r="K831" s="307">
        <f t="shared" ca="1" si="363"/>
        <v>-4.7004817257097544</v>
      </c>
      <c r="L831" s="304">
        <f t="shared" ca="1" si="348"/>
        <v>698.26236674435074</v>
      </c>
      <c r="M831" s="306">
        <f t="shared" ca="1" si="364"/>
        <v>-1.4940775785899114</v>
      </c>
      <c r="N831" s="304">
        <f t="shared" ca="1" si="365"/>
        <v>-85.604339518327492</v>
      </c>
      <c r="P831" s="310">
        <f t="shared" ca="1" si="366"/>
        <v>23</v>
      </c>
      <c r="Q831" s="304">
        <f t="shared" ca="1" si="367"/>
        <v>0</v>
      </c>
      <c r="R831" s="306">
        <f t="shared" ca="1" si="368"/>
        <v>0</v>
      </c>
      <c r="S831" s="307">
        <f t="shared" ca="1" si="369"/>
        <v>2.8949999999999996</v>
      </c>
      <c r="T831" s="304">
        <f t="shared" ca="1" si="349"/>
        <v>28.399949999999997</v>
      </c>
      <c r="U831" s="311">
        <f t="shared" ca="1" si="350"/>
        <v>0</v>
      </c>
      <c r="V831" s="306">
        <f t="shared" ca="1" si="351"/>
        <v>1.2255759443721996</v>
      </c>
      <c r="W831" s="304">
        <f t="shared" ca="1" si="352"/>
        <v>25.594690830951684</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0.94017071724233681</v>
      </c>
      <c r="AH831" s="304">
        <f t="shared" ca="1" si="376"/>
        <v>-8.8409731963758489</v>
      </c>
    </row>
    <row r="832" spans="1:34" x14ac:dyDescent="0.2">
      <c r="A832" s="347">
        <f t="shared" ca="1" si="354"/>
        <v>1E-4</v>
      </c>
      <c r="B832" s="304">
        <f t="shared" ca="1" si="355"/>
        <v>32.045000000001657</v>
      </c>
      <c r="D832" s="306">
        <f t="shared" ca="1" si="356"/>
        <v>-0.67760518138777015</v>
      </c>
      <c r="E832" s="307">
        <f t="shared" ca="1" si="357"/>
        <v>-0.9950067070608668</v>
      </c>
      <c r="F832" s="304">
        <f t="shared" ca="1" si="358"/>
        <v>1.203821884225263</v>
      </c>
      <c r="G832" s="306">
        <f t="shared" ca="1" si="359"/>
        <v>7.7399827280768045</v>
      </c>
      <c r="H832" s="307">
        <f t="shared" ca="1" si="360"/>
        <v>-100.69073029578823</v>
      </c>
      <c r="I832" s="304">
        <f t="shared" ca="1" si="361"/>
        <v>100.98777401314524</v>
      </c>
      <c r="J832" s="306">
        <f t="shared" ca="1" si="362"/>
        <v>698.24654548588239</v>
      </c>
      <c r="K832" s="307">
        <f t="shared" ca="1" si="363"/>
        <v>-4.7105507937643001</v>
      </c>
      <c r="L832" s="304">
        <f t="shared" ca="1" si="348"/>
        <v>698.2624345987324</v>
      </c>
      <c r="M832" s="306">
        <f t="shared" ca="1" si="364"/>
        <v>-1.4940783231086043</v>
      </c>
      <c r="N832" s="304">
        <f t="shared" ca="1" si="365"/>
        <v>-85.60438217610637</v>
      </c>
      <c r="P832" s="310">
        <f t="shared" ca="1" si="366"/>
        <v>23</v>
      </c>
      <c r="Q832" s="304">
        <f t="shared" ca="1" si="367"/>
        <v>0</v>
      </c>
      <c r="R832" s="306">
        <f t="shared" ca="1" si="368"/>
        <v>0</v>
      </c>
      <c r="S832" s="307">
        <f t="shared" ca="1" si="369"/>
        <v>2.8949999999999996</v>
      </c>
      <c r="T832" s="304">
        <f t="shared" ca="1" si="349"/>
        <v>28.399949999999997</v>
      </c>
      <c r="U832" s="311">
        <f t="shared" ca="1" si="350"/>
        <v>0</v>
      </c>
      <c r="V832" s="306">
        <f t="shared" ca="1" si="351"/>
        <v>1.2255771784136478</v>
      </c>
      <c r="W832" s="304">
        <f t="shared" ca="1" si="352"/>
        <v>25.594764257329757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0.94014591349600707</v>
      </c>
      <c r="AH832" s="304">
        <f t="shared" ca="1" si="376"/>
        <v>-8.8409985599142278</v>
      </c>
    </row>
    <row r="833" spans="1:34" x14ac:dyDescent="0.2">
      <c r="A833" s="347">
        <f t="shared" ca="1" si="354"/>
        <v>1E-4</v>
      </c>
      <c r="B833" s="304">
        <f t="shared" ca="1" si="355"/>
        <v>32.045100000001661</v>
      </c>
      <c r="D833" s="306">
        <f t="shared" ca="1" si="356"/>
        <v>-0.67760056236392474</v>
      </c>
      <c r="E833" s="307">
        <f t="shared" ca="1" si="357"/>
        <v>-0.99498091400606725</v>
      </c>
      <c r="F833" s="304">
        <f t="shared" ca="1" si="358"/>
        <v>1.2037979653381443</v>
      </c>
      <c r="G833" s="306">
        <f t="shared" ca="1" si="359"/>
        <v>7.7399149680205683</v>
      </c>
      <c r="H833" s="307">
        <f t="shared" ca="1" si="360"/>
        <v>-100.69082979387963</v>
      </c>
      <c r="I833" s="304">
        <f t="shared" ca="1" si="361"/>
        <v>100.98786802528424</v>
      </c>
      <c r="J833" s="306">
        <f t="shared" ca="1" si="362"/>
        <v>698.24654548588239</v>
      </c>
      <c r="K833" s="307">
        <f t="shared" ca="1" si="363"/>
        <v>-4.7206198717687835</v>
      </c>
      <c r="L833" s="304">
        <f t="shared" ca="1" si="348"/>
        <v>698.26250259837252</v>
      </c>
      <c r="M833" s="306">
        <f t="shared" ca="1" si="364"/>
        <v>-1.4940790676193931</v>
      </c>
      <c r="N833" s="304">
        <f t="shared" ca="1" si="365"/>
        <v>-85.604424833432361</v>
      </c>
      <c r="P833" s="310">
        <f t="shared" ca="1" si="366"/>
        <v>23</v>
      </c>
      <c r="Q833" s="304">
        <f t="shared" ca="1" si="367"/>
        <v>0</v>
      </c>
      <c r="R833" s="306">
        <f t="shared" ca="1" si="368"/>
        <v>0</v>
      </c>
      <c r="S833" s="307">
        <f t="shared" ca="1" si="369"/>
        <v>2.8949999999999996</v>
      </c>
      <c r="T833" s="304">
        <f t="shared" ca="1" si="349"/>
        <v>28.399949999999997</v>
      </c>
      <c r="U833" s="311">
        <f t="shared" ca="1" si="350"/>
        <v>0</v>
      </c>
      <c r="V833" s="306">
        <f t="shared" ca="1" si="351"/>
        <v>1.2255784124575588</v>
      </c>
      <c r="W833" s="304">
        <f t="shared" ca="1" si="352"/>
        <v>25.594837682642343</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0.94012111010637334</v>
      </c>
      <c r="AH833" s="304">
        <f t="shared" ca="1" si="376"/>
        <v>-8.8410239230845455</v>
      </c>
    </row>
    <row r="834" spans="1:34" x14ac:dyDescent="0.2">
      <c r="A834" s="347">
        <f t="shared" ca="1" si="354"/>
        <v>1E-4</v>
      </c>
      <c r="B834" s="304">
        <f t="shared" ca="1" si="355"/>
        <v>32.045200000001664</v>
      </c>
      <c r="D834" s="306">
        <f t="shared" ca="1" si="356"/>
        <v>-0.67759594334351603</v>
      </c>
      <c r="E834" s="307">
        <f t="shared" ca="1" si="357"/>
        <v>-0.99495512132557096</v>
      </c>
      <c r="F834" s="304">
        <f t="shared" ca="1" si="358"/>
        <v>1.2037740468574536</v>
      </c>
      <c r="G834" s="306">
        <f t="shared" ca="1" si="359"/>
        <v>7.7398472084262337</v>
      </c>
      <c r="H834" s="307">
        <f t="shared" ca="1" si="360"/>
        <v>-100.69092928939176</v>
      </c>
      <c r="I834" s="304">
        <f t="shared" ca="1" si="361"/>
        <v>100.98796203494292</v>
      </c>
      <c r="J834" s="306">
        <f t="shared" ca="1" si="362"/>
        <v>698.24654548588239</v>
      </c>
      <c r="K834" s="307">
        <f t="shared" ca="1" si="363"/>
        <v>-4.7306889597229471</v>
      </c>
      <c r="L834" s="304">
        <f t="shared" ca="1" si="348"/>
        <v>698.26257074327134</v>
      </c>
      <c r="M834" s="306">
        <f t="shared" ca="1" si="364"/>
        <v>-1.494079812122278</v>
      </c>
      <c r="N834" s="304">
        <f t="shared" ca="1" si="365"/>
        <v>-85.60446749030551</v>
      </c>
      <c r="P834" s="310">
        <f t="shared" ca="1" si="366"/>
        <v>23</v>
      </c>
      <c r="Q834" s="304">
        <f t="shared" ca="1" si="367"/>
        <v>0</v>
      </c>
      <c r="R834" s="306">
        <f t="shared" ca="1" si="368"/>
        <v>0</v>
      </c>
      <c r="S834" s="307">
        <f t="shared" ca="1" si="369"/>
        <v>2.8949999999999996</v>
      </c>
      <c r="T834" s="304">
        <f t="shared" ca="1" si="349"/>
        <v>28.399949999999997</v>
      </c>
      <c r="U834" s="311">
        <f t="shared" ca="1" si="350"/>
        <v>0</v>
      </c>
      <c r="V834" s="306">
        <f t="shared" ca="1" si="351"/>
        <v>1.2255796465039321</v>
      </c>
      <c r="W834" s="304">
        <f t="shared" ca="1" si="352"/>
        <v>25.594911106889423</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0.94009630707341785</v>
      </c>
      <c r="AH834" s="304">
        <f t="shared" ca="1" si="376"/>
        <v>-8.8410492858868217</v>
      </c>
    </row>
    <row r="835" spans="1:34" x14ac:dyDescent="0.2">
      <c r="A835" s="347">
        <f t="shared" ca="1" si="354"/>
        <v>1E-4</v>
      </c>
      <c r="B835" s="304">
        <f t="shared" ca="1" si="355"/>
        <v>32.045300000001667</v>
      </c>
      <c r="D835" s="306">
        <f t="shared" ca="1" si="356"/>
        <v>-0.67759132432654234</v>
      </c>
      <c r="E835" s="307">
        <f t="shared" ca="1" si="357"/>
        <v>-0.99492932901939213</v>
      </c>
      <c r="F835" s="304">
        <f t="shared" ca="1" si="358"/>
        <v>1.203750128783202</v>
      </c>
      <c r="G835" s="306">
        <f t="shared" ca="1" si="359"/>
        <v>7.7397794492938008</v>
      </c>
      <c r="H835" s="307">
        <f t="shared" ca="1" si="360"/>
        <v>-100.69102878232466</v>
      </c>
      <c r="I835" s="304">
        <f t="shared" ca="1" si="361"/>
        <v>100.98805604212136</v>
      </c>
      <c r="J835" s="306">
        <f t="shared" ca="1" si="362"/>
        <v>698.24654548588239</v>
      </c>
      <c r="K835" s="307">
        <f t="shared" ca="1" si="363"/>
        <v>-4.7407580576265334</v>
      </c>
      <c r="L835" s="304">
        <f t="shared" ca="1" si="348"/>
        <v>698.26263903342942</v>
      </c>
      <c r="M835" s="306">
        <f t="shared" ca="1" si="364"/>
        <v>-1.494080556617259</v>
      </c>
      <c r="N835" s="304">
        <f t="shared" ca="1" si="365"/>
        <v>-85.604510146725787</v>
      </c>
      <c r="P835" s="310">
        <f t="shared" ca="1" si="366"/>
        <v>23</v>
      </c>
      <c r="Q835" s="304">
        <f t="shared" ca="1" si="367"/>
        <v>0</v>
      </c>
      <c r="R835" s="306">
        <f t="shared" ca="1" si="368"/>
        <v>0</v>
      </c>
      <c r="S835" s="307">
        <f t="shared" ca="1" si="369"/>
        <v>2.8949999999999996</v>
      </c>
      <c r="T835" s="304">
        <f t="shared" ca="1" si="349"/>
        <v>28.399949999999997</v>
      </c>
      <c r="U835" s="311">
        <f t="shared" ca="1" si="350"/>
        <v>0</v>
      </c>
      <c r="V835" s="306">
        <f t="shared" ca="1" si="351"/>
        <v>1.2255808805527673</v>
      </c>
      <c r="W835" s="304">
        <f t="shared" ca="1" si="352"/>
        <v>25.594984530071034</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0.94007150439714948</v>
      </c>
      <c r="AH835" s="304">
        <f t="shared" ca="1" si="376"/>
        <v>-8.8410746483210456</v>
      </c>
    </row>
    <row r="836" spans="1:34" x14ac:dyDescent="0.2">
      <c r="A836" s="347">
        <f t="shared" ca="1" si="354"/>
        <v>1E-4</v>
      </c>
      <c r="B836" s="304">
        <f t="shared" ca="1" si="355"/>
        <v>32.045400000001671</v>
      </c>
      <c r="D836" s="306">
        <f t="shared" ca="1" si="356"/>
        <v>-0.67758670531300647</v>
      </c>
      <c r="E836" s="307">
        <f t="shared" ca="1" si="357"/>
        <v>-0.99490353708751655</v>
      </c>
      <c r="F836" s="304">
        <f t="shared" ca="1" si="358"/>
        <v>1.2037262111153793</v>
      </c>
      <c r="G836" s="306">
        <f t="shared" ca="1" si="359"/>
        <v>7.7397116906232695</v>
      </c>
      <c r="H836" s="307">
        <f t="shared" ca="1" si="360"/>
        <v>-100.69112827267837</v>
      </c>
      <c r="I836" s="304">
        <f t="shared" ca="1" si="361"/>
        <v>100.98815004681956</v>
      </c>
      <c r="J836" s="306">
        <f t="shared" ca="1" si="362"/>
        <v>698.24654548588239</v>
      </c>
      <c r="K836" s="307">
        <f t="shared" ca="1" si="363"/>
        <v>-4.7508271654792837</v>
      </c>
      <c r="L836" s="304">
        <f t="shared" ref="L836:L899" ca="1" si="377">SQRT(pos_x^2+pos_z^2)</f>
        <v>698.262707468847</v>
      </c>
      <c r="M836" s="306">
        <f t="shared" ca="1" si="364"/>
        <v>-1.4940813011043361</v>
      </c>
      <c r="N836" s="304">
        <f t="shared" ca="1" si="365"/>
        <v>-85.604552802693206</v>
      </c>
      <c r="P836" s="310">
        <f t="shared" ca="1" si="366"/>
        <v>23</v>
      </c>
      <c r="Q836" s="304">
        <f t="shared" ca="1" si="367"/>
        <v>0</v>
      </c>
      <c r="R836" s="306">
        <f t="shared" ca="1" si="368"/>
        <v>0</v>
      </c>
      <c r="S836" s="307">
        <f t="shared" ca="1" si="369"/>
        <v>2.8949999999999996</v>
      </c>
      <c r="T836" s="304">
        <f t="shared" ref="T836:T899" ca="1" si="378">m*g</f>
        <v>28.399949999999997</v>
      </c>
      <c r="U836" s="311">
        <f t="shared" ref="U836:U899" ca="1" si="379">IF(pos_xz&lt;L_rampe,Poids*COS(Beta),0)</f>
        <v>0</v>
      </c>
      <c r="V836" s="306">
        <f t="shared" ref="V836:V899" ca="1" si="380">Rho_moyen*(20000-Alt_rampe-pos_z)/(20000+Alt_rampe+pos_z)</f>
        <v>1.2255821146040651</v>
      </c>
      <c r="W836" s="304">
        <f t="shared" ref="W836:W899" ca="1" si="381">1/2*Rho*Sref*Cx*vit_xz^2</f>
        <v>25.595057952187176</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0.94004670207755225</v>
      </c>
      <c r="AH836" s="304">
        <f t="shared" ca="1" si="376"/>
        <v>-8.8411000103872333</v>
      </c>
    </row>
    <row r="837" spans="1:34" x14ac:dyDescent="0.2">
      <c r="A837" s="347">
        <f t="shared" ref="A837:A900" ca="1" si="383">IF(B836+0.01&lt;=T_ini+ROUNDUP(Temps_fin_propu,0), 0.01, IF(K836&gt;0, 0.1, 0.0001))</f>
        <v>1E-4</v>
      </c>
      <c r="B837" s="304">
        <f t="shared" ref="B837:B900" ca="1" si="384">B836+pas</f>
        <v>32.045500000001674</v>
      </c>
      <c r="D837" s="306">
        <f t="shared" ref="D837:D900" ca="1" si="385">IF(AND(L836&lt;L_rampe,Poussee&lt;Poids*SIN(M836)),0,(-W836+Poussee)/m*COS(M836)-U836/m*SIN(M836))</f>
        <v>-0.67758208630290961</v>
      </c>
      <c r="E837" s="307">
        <f t="shared" ref="E837:E900" ca="1" si="386">IF(AND(L836&lt;L_rampe,Poussee&lt;Poids*SIN(M836)),0,(-W836+Poussee)/m*SIN(M836)+U836/m*COS(M836)-Poids/m)</f>
        <v>-0.99487774552994424</v>
      </c>
      <c r="F837" s="304">
        <f t="shared" ref="F837:F900" ca="1" si="387">SQRT(acc_x^2+acc_z^2)</f>
        <v>1.2037022938539861</v>
      </c>
      <c r="G837" s="306">
        <f t="shared" ref="G837:G900" ca="1" si="388">G836+acc_x*pas</f>
        <v>7.7396439324146389</v>
      </c>
      <c r="H837" s="307">
        <f t="shared" ref="H837:H900" ca="1" si="389">H836+acc_z*pas</f>
        <v>-100.69122776045292</v>
      </c>
      <c r="I837" s="304">
        <f t="shared" ref="I837:I900" ca="1" si="390">SQRT(vit_x^2+vit_z^2)</f>
        <v>100.98824404903755</v>
      </c>
      <c r="J837" s="306">
        <f t="shared" ref="J837:J900" ca="1" si="391">J836+0.5*(vit_x+G836)*pas*(K836&gt;=0)</f>
        <v>698.24654548588239</v>
      </c>
      <c r="K837" s="307">
        <f t="shared" ref="K837:K900" ca="1" si="392">K836+0.5*(vit_z+H836)*pas</f>
        <v>-4.7608962832809407</v>
      </c>
      <c r="L837" s="304">
        <f t="shared" ca="1" si="377"/>
        <v>698.26277604952463</v>
      </c>
      <c r="M837" s="306">
        <f t="shared" ref="M837:M900" ca="1" si="393">IF(AND(L836&gt;L_rampe,G837&gt;0),ATAN2(G837,H837),$M$4)</f>
        <v>-1.4940820455835098</v>
      </c>
      <c r="N837" s="304">
        <f t="shared" ref="N837:N900" ca="1" si="394">DEGREES(Beta)</f>
        <v>-85.604595458207783</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2.8949999999999996</v>
      </c>
      <c r="T837" s="304">
        <f t="shared" ca="1" si="378"/>
        <v>28.399949999999997</v>
      </c>
      <c r="U837" s="311">
        <f t="shared" ca="1" si="379"/>
        <v>0</v>
      </c>
      <c r="V837" s="306">
        <f t="shared" ca="1" si="380"/>
        <v>1.2255833486578249</v>
      </c>
      <c r="W837" s="304">
        <f t="shared" ca="1" si="381"/>
        <v>25.595131373237848</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0.94002190011463327</v>
      </c>
      <c r="AH837" s="304">
        <f t="shared" ref="AH837:AH900" ca="1" si="405">IF(AND(L836&lt;L_rampe,Poussee&lt;Poids*SIN(M836)), g*SIN(M836), (-W836+Poussee)/m)</f>
        <v>-8.8411253720853811</v>
      </c>
    </row>
    <row r="838" spans="1:34" x14ac:dyDescent="0.2">
      <c r="A838" s="347">
        <f t="shared" ca="1" si="383"/>
        <v>1E-4</v>
      </c>
      <c r="B838" s="304">
        <f t="shared" ca="1" si="384"/>
        <v>32.045600000001677</v>
      </c>
      <c r="D838" s="306">
        <f t="shared" ca="1" si="385"/>
        <v>-0.67757746729624968</v>
      </c>
      <c r="E838" s="307">
        <f t="shared" ca="1" si="386"/>
        <v>-0.99485195434667162</v>
      </c>
      <c r="F838" s="304">
        <f t="shared" ca="1" si="387"/>
        <v>1.2036783769990189</v>
      </c>
      <c r="G838" s="306">
        <f t="shared" ca="1" si="388"/>
        <v>7.739576174667909</v>
      </c>
      <c r="H838" s="307">
        <f t="shared" ca="1" si="389"/>
        <v>-100.69132724564835</v>
      </c>
      <c r="I838" s="304">
        <f t="shared" ca="1" si="390"/>
        <v>100.98833804877538</v>
      </c>
      <c r="J838" s="306">
        <f t="shared" ca="1" si="391"/>
        <v>698.24654548588239</v>
      </c>
      <c r="K838" s="307">
        <f t="shared" ca="1" si="392"/>
        <v>-4.7709654110312458</v>
      </c>
      <c r="L838" s="304">
        <f t="shared" ca="1" si="377"/>
        <v>698.26284477546255</v>
      </c>
      <c r="M838" s="306">
        <f t="shared" ca="1" si="393"/>
        <v>-1.4940827900547797</v>
      </c>
      <c r="N838" s="304">
        <f t="shared" ca="1" si="394"/>
        <v>-85.60463811326953</v>
      </c>
      <c r="P838" s="310">
        <f t="shared" ca="1" si="395"/>
        <v>23</v>
      </c>
      <c r="Q838" s="304">
        <f t="shared" ca="1" si="396"/>
        <v>0</v>
      </c>
      <c r="R838" s="306">
        <f t="shared" ca="1" si="397"/>
        <v>0</v>
      </c>
      <c r="S838" s="307">
        <f t="shared" ca="1" si="398"/>
        <v>2.8949999999999996</v>
      </c>
      <c r="T838" s="304">
        <f t="shared" ca="1" si="378"/>
        <v>28.399949999999997</v>
      </c>
      <c r="U838" s="311">
        <f t="shared" ca="1" si="379"/>
        <v>0</v>
      </c>
      <c r="V838" s="306">
        <f t="shared" ca="1" si="380"/>
        <v>1.2255845827140466</v>
      </c>
      <c r="W838" s="304">
        <f t="shared" ca="1" si="381"/>
        <v>25.595204793223065</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0.9399970985083872</v>
      </c>
      <c r="AH838" s="304">
        <f t="shared" ca="1" si="405"/>
        <v>-8.8411507334154926</v>
      </c>
    </row>
    <row r="839" spans="1:34" x14ac:dyDescent="0.2">
      <c r="A839" s="347">
        <f t="shared" ca="1" si="383"/>
        <v>1E-4</v>
      </c>
      <c r="B839" s="304">
        <f t="shared" ca="1" si="384"/>
        <v>32.045700000001681</v>
      </c>
      <c r="D839" s="306">
        <f t="shared" ca="1" si="385"/>
        <v>-0.67757284829302988</v>
      </c>
      <c r="E839" s="307">
        <f t="shared" ca="1" si="386"/>
        <v>-0.99482616353769693</v>
      </c>
      <c r="F839" s="304">
        <f t="shared" ca="1" si="387"/>
        <v>1.2036544605504778</v>
      </c>
      <c r="G839" s="306">
        <f t="shared" ca="1" si="388"/>
        <v>7.7395084173830799</v>
      </c>
      <c r="H839" s="307">
        <f t="shared" ca="1" si="389"/>
        <v>-100.6914267282647</v>
      </c>
      <c r="I839" s="304">
        <f t="shared" ca="1" si="390"/>
        <v>100.98843204603308</v>
      </c>
      <c r="J839" s="306">
        <f t="shared" ca="1" si="391"/>
        <v>698.24654548588239</v>
      </c>
      <c r="K839" s="307">
        <f t="shared" ca="1" si="392"/>
        <v>-4.7810345487299415</v>
      </c>
      <c r="L839" s="304">
        <f t="shared" ca="1" si="377"/>
        <v>698.2629136466611</v>
      </c>
      <c r="M839" s="306">
        <f t="shared" ca="1" si="393"/>
        <v>-1.4940835345181462</v>
      </c>
      <c r="N839" s="304">
        <f t="shared" ca="1" si="394"/>
        <v>-85.604680767878435</v>
      </c>
      <c r="P839" s="310">
        <f t="shared" ca="1" si="395"/>
        <v>23</v>
      </c>
      <c r="Q839" s="304">
        <f t="shared" ca="1" si="396"/>
        <v>0</v>
      </c>
      <c r="R839" s="306">
        <f t="shared" ca="1" si="397"/>
        <v>0</v>
      </c>
      <c r="S839" s="307">
        <f t="shared" ca="1" si="398"/>
        <v>2.8949999999999996</v>
      </c>
      <c r="T839" s="304">
        <f t="shared" ca="1" si="378"/>
        <v>28.399949999999997</v>
      </c>
      <c r="U839" s="311">
        <f t="shared" ca="1" si="379"/>
        <v>0</v>
      </c>
      <c r="V839" s="306">
        <f t="shared" ca="1" si="380"/>
        <v>1.2255858167727309</v>
      </c>
      <c r="W839" s="304">
        <f t="shared" ca="1" si="381"/>
        <v>25.595278212142851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0.93997229725880871</v>
      </c>
      <c r="AH839" s="304">
        <f t="shared" ca="1" si="405"/>
        <v>-8.8411760943775715</v>
      </c>
    </row>
    <row r="840" spans="1:34" x14ac:dyDescent="0.2">
      <c r="A840" s="347">
        <f t="shared" ca="1" si="383"/>
        <v>1E-4</v>
      </c>
      <c r="B840" s="304">
        <f t="shared" ca="1" si="384"/>
        <v>32.045800000001684</v>
      </c>
      <c r="D840" s="306">
        <f t="shared" ca="1" si="385"/>
        <v>-0.67756822929325089</v>
      </c>
      <c r="E840" s="307">
        <f t="shared" ca="1" si="386"/>
        <v>-0.99480037310301306</v>
      </c>
      <c r="F840" s="304">
        <f t="shared" ca="1" si="387"/>
        <v>1.2036305445083575</v>
      </c>
      <c r="G840" s="306">
        <f t="shared" ca="1" si="388"/>
        <v>7.7394406605601507</v>
      </c>
      <c r="H840" s="307">
        <f t="shared" ca="1" si="389"/>
        <v>-100.69152620830201</v>
      </c>
      <c r="I840" s="304">
        <f t="shared" ca="1" si="390"/>
        <v>100.9885260408107</v>
      </c>
      <c r="J840" s="306">
        <f t="shared" ca="1" si="391"/>
        <v>698.24654548588239</v>
      </c>
      <c r="K840" s="307">
        <f t="shared" ca="1" si="392"/>
        <v>-4.7911036963767701</v>
      </c>
      <c r="L840" s="304">
        <f t="shared" ca="1" si="377"/>
        <v>698.26298266312085</v>
      </c>
      <c r="M840" s="306">
        <f t="shared" ca="1" si="393"/>
        <v>-1.4940842789736095</v>
      </c>
      <c r="N840" s="304">
        <f t="shared" ca="1" si="394"/>
        <v>-85.60472342203451</v>
      </c>
      <c r="P840" s="310">
        <f t="shared" ca="1" si="395"/>
        <v>23</v>
      </c>
      <c r="Q840" s="304">
        <f t="shared" ca="1" si="396"/>
        <v>0</v>
      </c>
      <c r="R840" s="306">
        <f t="shared" ca="1" si="397"/>
        <v>0</v>
      </c>
      <c r="S840" s="307">
        <f t="shared" ca="1" si="398"/>
        <v>2.8949999999999996</v>
      </c>
      <c r="T840" s="304">
        <f t="shared" ca="1" si="378"/>
        <v>28.399949999999997</v>
      </c>
      <c r="U840" s="311">
        <f t="shared" ca="1" si="379"/>
        <v>0</v>
      </c>
      <c r="V840" s="306">
        <f t="shared" ca="1" si="380"/>
        <v>1.2255870508338773</v>
      </c>
      <c r="W840" s="304">
        <f t="shared" ca="1" si="381"/>
        <v>25.595351629997211</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0.93994749636589248</v>
      </c>
      <c r="AH840" s="304">
        <f t="shared" ca="1" si="405"/>
        <v>-8.8412014549716247</v>
      </c>
    </row>
    <row r="841" spans="1:34" x14ac:dyDescent="0.2">
      <c r="A841" s="347">
        <f t="shared" ca="1" si="383"/>
        <v>1E-4</v>
      </c>
      <c r="B841" s="304">
        <f t="shared" ca="1" si="384"/>
        <v>32.045900000001687</v>
      </c>
      <c r="D841" s="306">
        <f t="shared" ca="1" si="385"/>
        <v>-0.67756361029691181</v>
      </c>
      <c r="E841" s="307">
        <f t="shared" ca="1" si="386"/>
        <v>-0.99477458304261646</v>
      </c>
      <c r="F841" s="304">
        <f t="shared" ca="1" si="387"/>
        <v>1.2036066288726548</v>
      </c>
      <c r="G841" s="306">
        <f t="shared" ca="1" si="388"/>
        <v>7.7393729041991213</v>
      </c>
      <c r="H841" s="307">
        <f t="shared" ca="1" si="389"/>
        <v>-100.69162568576031</v>
      </c>
      <c r="I841" s="304">
        <f t="shared" ca="1" si="390"/>
        <v>100.98862003310828</v>
      </c>
      <c r="J841" s="306">
        <f t="shared" ca="1" si="391"/>
        <v>698.24654548588239</v>
      </c>
      <c r="K841" s="307">
        <f t="shared" ca="1" si="392"/>
        <v>-4.8011728539714733</v>
      </c>
      <c r="L841" s="304">
        <f t="shared" ca="1" si="377"/>
        <v>698.26305182484214</v>
      </c>
      <c r="M841" s="306">
        <f t="shared" ca="1" si="393"/>
        <v>-1.4940850234211693</v>
      </c>
      <c r="N841" s="304">
        <f t="shared" ca="1" si="394"/>
        <v>-85.604766075737757</v>
      </c>
      <c r="P841" s="310">
        <f t="shared" ca="1" si="395"/>
        <v>23</v>
      </c>
      <c r="Q841" s="304">
        <f t="shared" ca="1" si="396"/>
        <v>0</v>
      </c>
      <c r="R841" s="306">
        <f t="shared" ca="1" si="397"/>
        <v>0</v>
      </c>
      <c r="S841" s="307">
        <f t="shared" ca="1" si="398"/>
        <v>2.8949999999999996</v>
      </c>
      <c r="T841" s="304">
        <f t="shared" ca="1" si="378"/>
        <v>28.399949999999997</v>
      </c>
      <c r="U841" s="311">
        <f t="shared" ca="1" si="379"/>
        <v>0</v>
      </c>
      <c r="V841" s="306">
        <f t="shared" ca="1" si="380"/>
        <v>1.2255882848974855</v>
      </c>
      <c r="W841" s="304">
        <f t="shared" ca="1" si="381"/>
        <v>25.595425046786158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0.9399226958296385</v>
      </c>
      <c r="AH841" s="304">
        <f t="shared" ca="1" si="405"/>
        <v>-8.8412268151976559</v>
      </c>
    </row>
    <row r="842" spans="1:34" x14ac:dyDescent="0.2">
      <c r="A842" s="347">
        <f t="shared" ca="1" si="383"/>
        <v>1E-4</v>
      </c>
      <c r="B842" s="304">
        <f t="shared" ca="1" si="384"/>
        <v>32.04600000000169</v>
      </c>
      <c r="D842" s="306">
        <f t="shared" ca="1" si="385"/>
        <v>-0.67755899130401676</v>
      </c>
      <c r="E842" s="307">
        <f t="shared" ca="1" si="386"/>
        <v>-0.99474879335650179</v>
      </c>
      <c r="F842" s="304">
        <f t="shared" ca="1" si="387"/>
        <v>1.2035827136433677</v>
      </c>
      <c r="G842" s="306">
        <f t="shared" ca="1" si="388"/>
        <v>7.7393051482999908</v>
      </c>
      <c r="H842" s="307">
        <f t="shared" ca="1" si="389"/>
        <v>-100.69172516063965</v>
      </c>
      <c r="I842" s="304">
        <f t="shared" ca="1" si="390"/>
        <v>100.98871402292582</v>
      </c>
      <c r="J842" s="306">
        <f t="shared" ca="1" si="391"/>
        <v>698.24654548588239</v>
      </c>
      <c r="K842" s="307">
        <f t="shared" ca="1" si="392"/>
        <v>-4.8112420215137934</v>
      </c>
      <c r="L842" s="304">
        <f t="shared" ca="1" si="377"/>
        <v>698.26312113182519</v>
      </c>
      <c r="M842" s="306">
        <f t="shared" ca="1" si="393"/>
        <v>-1.4940857678608264</v>
      </c>
      <c r="N842" s="304">
        <f t="shared" ca="1" si="394"/>
        <v>-85.604808728988203</v>
      </c>
      <c r="P842" s="310">
        <f t="shared" ca="1" si="395"/>
        <v>23</v>
      </c>
      <c r="Q842" s="304">
        <f t="shared" ca="1" si="396"/>
        <v>0</v>
      </c>
      <c r="R842" s="306">
        <f t="shared" ca="1" si="397"/>
        <v>0</v>
      </c>
      <c r="S842" s="307">
        <f t="shared" ca="1" si="398"/>
        <v>2.8949999999999996</v>
      </c>
      <c r="T842" s="304">
        <f t="shared" ca="1" si="378"/>
        <v>28.399949999999997</v>
      </c>
      <c r="U842" s="311">
        <f t="shared" ca="1" si="379"/>
        <v>0</v>
      </c>
      <c r="V842" s="306">
        <f t="shared" ca="1" si="380"/>
        <v>1.2255895189635562</v>
      </c>
      <c r="W842" s="304">
        <f t="shared" ca="1" si="381"/>
        <v>25.595498462509688</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0.9398978956500379</v>
      </c>
      <c r="AH842" s="304">
        <f t="shared" ca="1" si="405"/>
        <v>-8.8412521750556685</v>
      </c>
    </row>
    <row r="843" spans="1:34" x14ac:dyDescent="0.2">
      <c r="A843" s="347">
        <f t="shared" ca="1" si="383"/>
        <v>1E-4</v>
      </c>
      <c r="B843" s="304">
        <f t="shared" ca="1" si="384"/>
        <v>32.046100000001694</v>
      </c>
      <c r="D843" s="306">
        <f t="shared" ca="1" si="385"/>
        <v>-0.67755437231456106</v>
      </c>
      <c r="E843" s="307">
        <f t="shared" ca="1" si="386"/>
        <v>-0.99472300404466907</v>
      </c>
      <c r="F843" s="304">
        <f t="shared" ca="1" si="387"/>
        <v>1.2035587988204937</v>
      </c>
      <c r="G843" s="306">
        <f t="shared" ca="1" si="388"/>
        <v>7.7392373928627594</v>
      </c>
      <c r="H843" s="307">
        <f t="shared" ca="1" si="389"/>
        <v>-100.69182463294005</v>
      </c>
      <c r="I843" s="304">
        <f t="shared" ca="1" si="390"/>
        <v>100.98880801026338</v>
      </c>
      <c r="J843" s="306">
        <f t="shared" ca="1" si="391"/>
        <v>698.24654548588239</v>
      </c>
      <c r="K843" s="307">
        <f t="shared" ca="1" si="392"/>
        <v>-4.821311199003472</v>
      </c>
      <c r="L843" s="304">
        <f t="shared" ca="1" si="377"/>
        <v>698.26319058407057</v>
      </c>
      <c r="M843" s="306">
        <f t="shared" ca="1" si="393"/>
        <v>-1.4940865122925802</v>
      </c>
      <c r="N843" s="304">
        <f t="shared" ca="1" si="394"/>
        <v>-85.604851381785835</v>
      </c>
      <c r="P843" s="310">
        <f t="shared" ca="1" si="395"/>
        <v>23</v>
      </c>
      <c r="Q843" s="304">
        <f t="shared" ca="1" si="396"/>
        <v>0</v>
      </c>
      <c r="R843" s="306">
        <f t="shared" ca="1" si="397"/>
        <v>0</v>
      </c>
      <c r="S843" s="307">
        <f t="shared" ca="1" si="398"/>
        <v>2.8949999999999996</v>
      </c>
      <c r="T843" s="304">
        <f t="shared" ca="1" si="378"/>
        <v>28.399949999999997</v>
      </c>
      <c r="U843" s="311">
        <f t="shared" ca="1" si="379"/>
        <v>0</v>
      </c>
      <c r="V843" s="306">
        <f t="shared" ca="1" si="380"/>
        <v>1.2255907530320886</v>
      </c>
      <c r="W843" s="304">
        <f t="shared" ca="1" si="381"/>
        <v>25.595571877167831</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0.93987309582709422</v>
      </c>
      <c r="AH843" s="304">
        <f t="shared" ca="1" si="405"/>
        <v>-8.8412775345456627</v>
      </c>
    </row>
    <row r="844" spans="1:34" x14ac:dyDescent="0.2">
      <c r="A844" s="347">
        <f t="shared" ca="1" si="383"/>
        <v>1E-4</v>
      </c>
      <c r="B844" s="304">
        <f t="shared" ca="1" si="384"/>
        <v>32.046200000001697</v>
      </c>
      <c r="D844" s="306">
        <f t="shared" ca="1" si="385"/>
        <v>-0.67754975332855072</v>
      </c>
      <c r="E844" s="307">
        <f t="shared" ca="1" si="386"/>
        <v>-0.99469721510711295</v>
      </c>
      <c r="F844" s="304">
        <f t="shared" ca="1" si="387"/>
        <v>1.2035348844040317</v>
      </c>
      <c r="G844" s="306">
        <f t="shared" ca="1" si="388"/>
        <v>7.7391696378874268</v>
      </c>
      <c r="H844" s="307">
        <f t="shared" ca="1" si="389"/>
        <v>-100.69192410266156</v>
      </c>
      <c r="I844" s="304">
        <f t="shared" ca="1" si="390"/>
        <v>100.988901995121</v>
      </c>
      <c r="J844" s="306">
        <f t="shared" ca="1" si="391"/>
        <v>698.24654548588239</v>
      </c>
      <c r="K844" s="307">
        <f t="shared" ca="1" si="392"/>
        <v>-4.8313803864402525</v>
      </c>
      <c r="L844" s="304">
        <f t="shared" ca="1" si="377"/>
        <v>698.26326018157852</v>
      </c>
      <c r="M844" s="306">
        <f t="shared" ca="1" si="393"/>
        <v>-1.4940872567164309</v>
      </c>
      <c r="N844" s="304">
        <f t="shared" ca="1" si="394"/>
        <v>-85.604894034130652</v>
      </c>
      <c r="P844" s="310">
        <f t="shared" ca="1" si="395"/>
        <v>23</v>
      </c>
      <c r="Q844" s="304">
        <f t="shared" ca="1" si="396"/>
        <v>0</v>
      </c>
      <c r="R844" s="306">
        <f t="shared" ca="1" si="397"/>
        <v>0</v>
      </c>
      <c r="S844" s="307">
        <f t="shared" ca="1" si="398"/>
        <v>2.8949999999999996</v>
      </c>
      <c r="T844" s="304">
        <f t="shared" ca="1" si="378"/>
        <v>28.399949999999997</v>
      </c>
      <c r="U844" s="311">
        <f t="shared" ca="1" si="379"/>
        <v>0</v>
      </c>
      <c r="V844" s="306">
        <f t="shared" ca="1" si="380"/>
        <v>1.2255919871030829</v>
      </c>
      <c r="W844" s="304">
        <f t="shared" ca="1" si="381"/>
        <v>25.595645290760576</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0.93984829636080036</v>
      </c>
      <c r="AH844" s="304">
        <f t="shared" ca="1" si="405"/>
        <v>-8.8413028936676454</v>
      </c>
    </row>
    <row r="845" spans="1:34" x14ac:dyDescent="0.2">
      <c r="A845" s="347">
        <f t="shared" ca="1" si="383"/>
        <v>1E-4</v>
      </c>
      <c r="B845" s="304">
        <f t="shared" ca="1" si="384"/>
        <v>32.0463000000017</v>
      </c>
      <c r="D845" s="306">
        <f t="shared" ca="1" si="385"/>
        <v>-0.67754513434598507</v>
      </c>
      <c r="E845" s="307">
        <f t="shared" ca="1" si="386"/>
        <v>-0.99467142654383167</v>
      </c>
      <c r="F845" s="304">
        <f t="shared" ca="1" si="387"/>
        <v>1.2035109703939804</v>
      </c>
      <c r="G845" s="306">
        <f t="shared" ca="1" si="388"/>
        <v>7.7391018833739924</v>
      </c>
      <c r="H845" s="307">
        <f t="shared" ca="1" si="389"/>
        <v>-100.69202356980422</v>
      </c>
      <c r="I845" s="304">
        <f t="shared" ca="1" si="390"/>
        <v>100.98899597749872</v>
      </c>
      <c r="J845" s="306">
        <f t="shared" ca="1" si="391"/>
        <v>698.24654548588239</v>
      </c>
      <c r="K845" s="307">
        <f t="shared" ca="1" si="392"/>
        <v>-4.8414495838238754</v>
      </c>
      <c r="L845" s="304">
        <f t="shared" ca="1" si="377"/>
        <v>698.26332992434959</v>
      </c>
      <c r="M845" s="306">
        <f t="shared" ca="1" si="393"/>
        <v>-1.4940880011323792</v>
      </c>
      <c r="N845" s="304">
        <f t="shared" ca="1" si="394"/>
        <v>-85.604936686022683</v>
      </c>
      <c r="P845" s="310">
        <f t="shared" ca="1" si="395"/>
        <v>23</v>
      </c>
      <c r="Q845" s="304">
        <f t="shared" ca="1" si="396"/>
        <v>0</v>
      </c>
      <c r="R845" s="306">
        <f t="shared" ca="1" si="397"/>
        <v>0</v>
      </c>
      <c r="S845" s="307">
        <f t="shared" ca="1" si="398"/>
        <v>2.8949999999999996</v>
      </c>
      <c r="T845" s="304">
        <f t="shared" ca="1" si="378"/>
        <v>28.399949999999997</v>
      </c>
      <c r="U845" s="311">
        <f t="shared" ca="1" si="379"/>
        <v>0</v>
      </c>
      <c r="V845" s="306">
        <f t="shared" ca="1" si="380"/>
        <v>1.2255932211765392</v>
      </c>
      <c r="W845" s="304">
        <f t="shared" ca="1" si="381"/>
        <v>25.595718703287961</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0.93982349725115633</v>
      </c>
      <c r="AH845" s="304">
        <f t="shared" ca="1" si="405"/>
        <v>-8.8413282524216168</v>
      </c>
    </row>
    <row r="846" spans="1:34" x14ac:dyDescent="0.2">
      <c r="A846" s="347">
        <f t="shared" ca="1" si="383"/>
        <v>1E-4</v>
      </c>
      <c r="B846" s="304">
        <f t="shared" ca="1" si="384"/>
        <v>32.046400000001704</v>
      </c>
      <c r="D846" s="306">
        <f t="shared" ca="1" si="385"/>
        <v>-0.67754051536686266</v>
      </c>
      <c r="E846" s="307">
        <f t="shared" ca="1" si="386"/>
        <v>-0.99464563835481634</v>
      </c>
      <c r="F846" s="304">
        <f t="shared" ca="1" si="387"/>
        <v>1.2034870567903313</v>
      </c>
      <c r="G846" s="306">
        <f t="shared" ca="1" si="388"/>
        <v>7.739034129322456</v>
      </c>
      <c r="H846" s="307">
        <f t="shared" ca="1" si="389"/>
        <v>-100.69212303436805</v>
      </c>
      <c r="I846" s="304">
        <f t="shared" ca="1" si="390"/>
        <v>100.98908995739654</v>
      </c>
      <c r="J846" s="306">
        <f t="shared" ca="1" si="391"/>
        <v>698.24654548588239</v>
      </c>
      <c r="K846" s="307">
        <f t="shared" ca="1" si="392"/>
        <v>-4.851518791154084</v>
      </c>
      <c r="L846" s="304">
        <f t="shared" ca="1" si="377"/>
        <v>698.26339981238402</v>
      </c>
      <c r="M846" s="306">
        <f t="shared" ca="1" si="393"/>
        <v>-1.4940887455404246</v>
      </c>
      <c r="N846" s="304">
        <f t="shared" ca="1" si="394"/>
        <v>-85.604979337461927</v>
      </c>
      <c r="P846" s="310">
        <f t="shared" ca="1" si="395"/>
        <v>23</v>
      </c>
      <c r="Q846" s="304">
        <f t="shared" ca="1" si="396"/>
        <v>0</v>
      </c>
      <c r="R846" s="306">
        <f t="shared" ca="1" si="397"/>
        <v>0</v>
      </c>
      <c r="S846" s="307">
        <f t="shared" ca="1" si="398"/>
        <v>2.8949999999999996</v>
      </c>
      <c r="T846" s="304">
        <f t="shared" ca="1" si="378"/>
        <v>28.399949999999997</v>
      </c>
      <c r="U846" s="311">
        <f t="shared" ca="1" si="379"/>
        <v>0</v>
      </c>
      <c r="V846" s="306">
        <f t="shared" ca="1" si="380"/>
        <v>1.2255944552524578</v>
      </c>
      <c r="W846" s="304">
        <f t="shared" ca="1" si="381"/>
        <v>25.595792114749973</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0.93979869849815145</v>
      </c>
      <c r="AH846" s="304">
        <f t="shared" ca="1" si="405"/>
        <v>-8.8413536108075874</v>
      </c>
    </row>
    <row r="847" spans="1:34" x14ac:dyDescent="0.2">
      <c r="A847" s="347">
        <f t="shared" ca="1" si="383"/>
        <v>1E-4</v>
      </c>
      <c r="B847" s="304">
        <f t="shared" ca="1" si="384"/>
        <v>32.046500000001707</v>
      </c>
      <c r="D847" s="306">
        <f t="shared" ca="1" si="385"/>
        <v>-0.67753589639118639</v>
      </c>
      <c r="E847" s="307">
        <f t="shared" ca="1" si="386"/>
        <v>-0.99461985054006874</v>
      </c>
      <c r="F847" s="304">
        <f t="shared" ca="1" si="387"/>
        <v>1.2034631435930878</v>
      </c>
      <c r="G847" s="306">
        <f t="shared" ca="1" si="388"/>
        <v>7.7389663757328169</v>
      </c>
      <c r="H847" s="307">
        <f t="shared" ca="1" si="389"/>
        <v>-100.69222249635311</v>
      </c>
      <c r="I847" s="304">
        <f t="shared" ca="1" si="390"/>
        <v>100.98918393481453</v>
      </c>
      <c r="J847" s="306">
        <f t="shared" ca="1" si="391"/>
        <v>698.24654548588239</v>
      </c>
      <c r="K847" s="307">
        <f t="shared" ca="1" si="392"/>
        <v>-4.86158800843062</v>
      </c>
      <c r="L847" s="304">
        <f t="shared" ca="1" si="377"/>
        <v>698.26346984568238</v>
      </c>
      <c r="M847" s="306">
        <f t="shared" ca="1" si="393"/>
        <v>-1.4940894899405677</v>
      </c>
      <c r="N847" s="304">
        <f t="shared" ca="1" si="394"/>
        <v>-85.605021988448399</v>
      </c>
      <c r="P847" s="310">
        <f t="shared" ca="1" si="395"/>
        <v>23</v>
      </c>
      <c r="Q847" s="304">
        <f t="shared" ca="1" si="396"/>
        <v>0</v>
      </c>
      <c r="R847" s="306">
        <f t="shared" ca="1" si="397"/>
        <v>0</v>
      </c>
      <c r="S847" s="307">
        <f t="shared" ca="1" si="398"/>
        <v>2.8949999999999996</v>
      </c>
      <c r="T847" s="304">
        <f t="shared" ca="1" si="378"/>
        <v>28.399949999999997</v>
      </c>
      <c r="U847" s="311">
        <f t="shared" ca="1" si="379"/>
        <v>0</v>
      </c>
      <c r="V847" s="306">
        <f t="shared" ca="1" si="380"/>
        <v>1.225595689330838</v>
      </c>
      <c r="W847" s="304">
        <f t="shared" ca="1" si="381"/>
        <v>25.595865525146625</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0.93977390010178929</v>
      </c>
      <c r="AH847" s="304">
        <f t="shared" ca="1" si="405"/>
        <v>-8.8413789688255537</v>
      </c>
    </row>
    <row r="848" spans="1:34" x14ac:dyDescent="0.2">
      <c r="A848" s="347">
        <f t="shared" ca="1" si="383"/>
        <v>1E-4</v>
      </c>
      <c r="B848" s="304">
        <f t="shared" ca="1" si="384"/>
        <v>32.04660000000171</v>
      </c>
      <c r="D848" s="306">
        <f t="shared" ca="1" si="385"/>
        <v>-0.67753127741895425</v>
      </c>
      <c r="E848" s="307">
        <f t="shared" ca="1" si="386"/>
        <v>-0.99459406309958531</v>
      </c>
      <c r="F848" s="304">
        <f t="shared" ca="1" si="387"/>
        <v>1.2034392308022461</v>
      </c>
      <c r="G848" s="306">
        <f t="shared" ca="1" si="388"/>
        <v>7.7388986226050749</v>
      </c>
      <c r="H848" s="307">
        <f t="shared" ca="1" si="389"/>
        <v>-100.69232195575943</v>
      </c>
      <c r="I848" s="304">
        <f t="shared" ca="1" si="390"/>
        <v>100.98927790975273</v>
      </c>
      <c r="J848" s="306">
        <f t="shared" ca="1" si="391"/>
        <v>698.24654548588239</v>
      </c>
      <c r="K848" s="307">
        <f t="shared" ca="1" si="392"/>
        <v>-4.8716572356532257</v>
      </c>
      <c r="L848" s="304">
        <f t="shared" ca="1" si="377"/>
        <v>698.26354002424478</v>
      </c>
      <c r="M848" s="306">
        <f t="shared" ca="1" si="393"/>
        <v>-1.494090234332808</v>
      </c>
      <c r="N848" s="304">
        <f t="shared" ca="1" si="394"/>
        <v>-85.605064638982071</v>
      </c>
      <c r="P848" s="310">
        <f t="shared" ca="1" si="395"/>
        <v>23</v>
      </c>
      <c r="Q848" s="304">
        <f t="shared" ca="1" si="396"/>
        <v>0</v>
      </c>
      <c r="R848" s="306">
        <f t="shared" ca="1" si="397"/>
        <v>0</v>
      </c>
      <c r="S848" s="307">
        <f t="shared" ca="1" si="398"/>
        <v>2.8949999999999996</v>
      </c>
      <c r="T848" s="304">
        <f t="shared" ca="1" si="378"/>
        <v>28.399949999999997</v>
      </c>
      <c r="U848" s="311">
        <f t="shared" ca="1" si="379"/>
        <v>0</v>
      </c>
      <c r="V848" s="306">
        <f t="shared" ca="1" si="380"/>
        <v>1.2255969234116806</v>
      </c>
      <c r="W848" s="304">
        <f t="shared" ca="1" si="381"/>
        <v>25.595938934477953</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0.9397491020620663</v>
      </c>
      <c r="AH848" s="304">
        <f t="shared" ca="1" si="405"/>
        <v>-8.8414043264755193</v>
      </c>
    </row>
    <row r="849" spans="1:34" x14ac:dyDescent="0.2">
      <c r="A849" s="347">
        <f t="shared" ca="1" si="383"/>
        <v>1E-4</v>
      </c>
      <c r="B849" s="304">
        <f t="shared" ca="1" si="384"/>
        <v>32.046700000001714</v>
      </c>
      <c r="D849" s="306">
        <f t="shared" ca="1" si="385"/>
        <v>-0.67752665845017246</v>
      </c>
      <c r="E849" s="307">
        <f t="shared" ca="1" si="386"/>
        <v>-0.99456827603335363</v>
      </c>
      <c r="F849" s="304">
        <f t="shared" ca="1" si="387"/>
        <v>1.2034153184177996</v>
      </c>
      <c r="G849" s="306">
        <f t="shared" ca="1" si="388"/>
        <v>7.7388308699392301</v>
      </c>
      <c r="H849" s="307">
        <f t="shared" ca="1" si="389"/>
        <v>-100.69242141258702</v>
      </c>
      <c r="I849" s="304">
        <f t="shared" ca="1" si="390"/>
        <v>100.98937188221115</v>
      </c>
      <c r="J849" s="306">
        <f t="shared" ca="1" si="391"/>
        <v>698.24654548588239</v>
      </c>
      <c r="K849" s="307">
        <f t="shared" ca="1" si="392"/>
        <v>-4.8817264728216427</v>
      </c>
      <c r="L849" s="304">
        <f t="shared" ca="1" si="377"/>
        <v>698.26361034807178</v>
      </c>
      <c r="M849" s="306">
        <f t="shared" ca="1" si="393"/>
        <v>-1.4940909787171461</v>
      </c>
      <c r="N849" s="304">
        <f t="shared" ca="1" si="394"/>
        <v>-85.605107289062985</v>
      </c>
      <c r="P849" s="310">
        <f t="shared" ca="1" si="395"/>
        <v>23</v>
      </c>
      <c r="Q849" s="304">
        <f t="shared" ca="1" si="396"/>
        <v>0</v>
      </c>
      <c r="R849" s="306">
        <f t="shared" ca="1" si="397"/>
        <v>0</v>
      </c>
      <c r="S849" s="307">
        <f t="shared" ca="1" si="398"/>
        <v>2.8949999999999996</v>
      </c>
      <c r="T849" s="304">
        <f t="shared" ca="1" si="378"/>
        <v>28.399949999999997</v>
      </c>
      <c r="U849" s="311">
        <f t="shared" ca="1" si="379"/>
        <v>0</v>
      </c>
      <c r="V849" s="306">
        <f t="shared" ca="1" si="380"/>
        <v>1.2255981574949846</v>
      </c>
      <c r="W849" s="304">
        <f t="shared" ca="1" si="381"/>
        <v>25.596012342743936</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0.93972430437896826</v>
      </c>
      <c r="AH849" s="304">
        <f t="shared" ca="1" si="405"/>
        <v>-8.8414296837574984</v>
      </c>
    </row>
    <row r="850" spans="1:34" x14ac:dyDescent="0.2">
      <c r="A850" s="347">
        <f t="shared" ca="1" si="383"/>
        <v>1E-4</v>
      </c>
      <c r="B850" s="304">
        <f t="shared" ca="1" si="384"/>
        <v>32.046800000001717</v>
      </c>
      <c r="D850" s="306">
        <f t="shared" ca="1" si="385"/>
        <v>-0.67752203948483603</v>
      </c>
      <c r="E850" s="307">
        <f t="shared" ca="1" si="386"/>
        <v>-0.99454248934138079</v>
      </c>
      <c r="F850" s="304">
        <f t="shared" ca="1" si="387"/>
        <v>1.2033914064397511</v>
      </c>
      <c r="G850" s="306">
        <f t="shared" ca="1" si="388"/>
        <v>7.7387631177352816</v>
      </c>
      <c r="H850" s="307">
        <f t="shared" ca="1" si="389"/>
        <v>-100.69252086683596</v>
      </c>
      <c r="I850" s="304">
        <f t="shared" ca="1" si="390"/>
        <v>100.98946585218982</v>
      </c>
      <c r="J850" s="306">
        <f t="shared" ca="1" si="391"/>
        <v>698.24654548588239</v>
      </c>
      <c r="K850" s="307">
        <f t="shared" ca="1" si="392"/>
        <v>-4.8917957199356135</v>
      </c>
      <c r="L850" s="304">
        <f t="shared" ca="1" si="377"/>
        <v>698.26368081716384</v>
      </c>
      <c r="M850" s="306">
        <f t="shared" ca="1" si="393"/>
        <v>-1.494091723093582</v>
      </c>
      <c r="N850" s="304">
        <f t="shared" ca="1" si="394"/>
        <v>-85.605149938691113</v>
      </c>
      <c r="P850" s="310">
        <f t="shared" ca="1" si="395"/>
        <v>23</v>
      </c>
      <c r="Q850" s="304">
        <f t="shared" ca="1" si="396"/>
        <v>0</v>
      </c>
      <c r="R850" s="306">
        <f t="shared" ca="1" si="397"/>
        <v>0</v>
      </c>
      <c r="S850" s="307">
        <f t="shared" ca="1" si="398"/>
        <v>2.8949999999999996</v>
      </c>
      <c r="T850" s="304">
        <f t="shared" ca="1" si="378"/>
        <v>28.399949999999997</v>
      </c>
      <c r="U850" s="311">
        <f t="shared" ca="1" si="379"/>
        <v>0</v>
      </c>
      <c r="V850" s="306">
        <f t="shared" ca="1" si="380"/>
        <v>1.225599391580751</v>
      </c>
      <c r="W850" s="304">
        <f t="shared" ca="1" si="381"/>
        <v>25.596085749944603</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0.9396995070525076</v>
      </c>
      <c r="AH850" s="304">
        <f t="shared" ca="1" si="405"/>
        <v>-8.841455040671482</v>
      </c>
    </row>
    <row r="851" spans="1:34" x14ac:dyDescent="0.2">
      <c r="A851" s="347">
        <f t="shared" ca="1" si="383"/>
        <v>1E-4</v>
      </c>
      <c r="B851" s="304">
        <f t="shared" ca="1" si="384"/>
        <v>32.04690000000172</v>
      </c>
      <c r="D851" s="306">
        <f t="shared" ca="1" si="385"/>
        <v>-0.67751742052294917</v>
      </c>
      <c r="E851" s="307">
        <f t="shared" ca="1" si="386"/>
        <v>-0.99451670302365613</v>
      </c>
      <c r="F851" s="304">
        <f t="shared" ca="1" si="387"/>
        <v>1.2033674948680946</v>
      </c>
      <c r="G851" s="306">
        <f t="shared" ca="1" si="388"/>
        <v>7.7386953659932294</v>
      </c>
      <c r="H851" s="307">
        <f t="shared" ca="1" si="389"/>
        <v>-100.69262031850627</v>
      </c>
      <c r="I851" s="304">
        <f t="shared" ca="1" si="390"/>
        <v>100.98955981968882</v>
      </c>
      <c r="J851" s="306">
        <f t="shared" ca="1" si="391"/>
        <v>698.24654548588239</v>
      </c>
      <c r="K851" s="307">
        <f t="shared" ca="1" si="392"/>
        <v>-4.9018649769948803</v>
      </c>
      <c r="L851" s="304">
        <f t="shared" ca="1" si="377"/>
        <v>698.26375143152109</v>
      </c>
      <c r="M851" s="306">
        <f t="shared" ca="1" si="393"/>
        <v>-1.4940924674621157</v>
      </c>
      <c r="N851" s="304">
        <f t="shared" ca="1" si="394"/>
        <v>-85.605192587866497</v>
      </c>
      <c r="P851" s="310">
        <f t="shared" ca="1" si="395"/>
        <v>23</v>
      </c>
      <c r="Q851" s="304">
        <f t="shared" ca="1" si="396"/>
        <v>0</v>
      </c>
      <c r="R851" s="306">
        <f t="shared" ca="1" si="397"/>
        <v>0</v>
      </c>
      <c r="S851" s="307">
        <f t="shared" ca="1" si="398"/>
        <v>2.8949999999999996</v>
      </c>
      <c r="T851" s="304">
        <f t="shared" ca="1" si="378"/>
        <v>28.399949999999997</v>
      </c>
      <c r="U851" s="311">
        <f t="shared" ca="1" si="379"/>
        <v>0</v>
      </c>
      <c r="V851" s="306">
        <f t="shared" ca="1" si="380"/>
        <v>1.2256006256689782</v>
      </c>
      <c r="W851" s="304">
        <f t="shared" ca="1" si="381"/>
        <v>25.596159156079946</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0.93967471008267012</v>
      </c>
      <c r="AH851" s="304">
        <f t="shared" ca="1" si="405"/>
        <v>-8.8414803972174809</v>
      </c>
    </row>
    <row r="852" spans="1:34" x14ac:dyDescent="0.2">
      <c r="A852" s="347">
        <f t="shared" ca="1" si="383"/>
        <v>1E-4</v>
      </c>
      <c r="B852" s="304">
        <f t="shared" ca="1" si="384"/>
        <v>32.047000000001724</v>
      </c>
      <c r="D852" s="306">
        <f t="shared" ca="1" si="385"/>
        <v>-0.67751280156451099</v>
      </c>
      <c r="E852" s="307">
        <f t="shared" ca="1" si="386"/>
        <v>-0.99449091708018322</v>
      </c>
      <c r="F852" s="304">
        <f t="shared" ca="1" si="387"/>
        <v>1.2033435837028326</v>
      </c>
      <c r="G852" s="306">
        <f t="shared" ca="1" si="388"/>
        <v>7.7386276147130726</v>
      </c>
      <c r="H852" s="307">
        <f t="shared" ca="1" si="389"/>
        <v>-100.69271976759798</v>
      </c>
      <c r="I852" s="304">
        <f t="shared" ca="1" si="390"/>
        <v>100.98965378470814</v>
      </c>
      <c r="J852" s="306">
        <f t="shared" ca="1" si="391"/>
        <v>698.24654548588239</v>
      </c>
      <c r="K852" s="307">
        <f t="shared" ca="1" si="392"/>
        <v>-4.9119342439991858</v>
      </c>
      <c r="L852" s="304">
        <f t="shared" ca="1" si="377"/>
        <v>698.26382219114419</v>
      </c>
      <c r="M852" s="306">
        <f t="shared" ca="1" si="393"/>
        <v>-1.4940932118227472</v>
      </c>
      <c r="N852" s="304">
        <f t="shared" ca="1" si="394"/>
        <v>-85.605235236589124</v>
      </c>
      <c r="P852" s="310">
        <f t="shared" ca="1" si="395"/>
        <v>23</v>
      </c>
      <c r="Q852" s="304">
        <f t="shared" ca="1" si="396"/>
        <v>0</v>
      </c>
      <c r="R852" s="306">
        <f t="shared" ca="1" si="397"/>
        <v>0</v>
      </c>
      <c r="S852" s="307">
        <f t="shared" ca="1" si="398"/>
        <v>2.8949999999999996</v>
      </c>
      <c r="T852" s="304">
        <f t="shared" ca="1" si="378"/>
        <v>28.399949999999997</v>
      </c>
      <c r="U852" s="311">
        <f t="shared" ca="1" si="379"/>
        <v>0</v>
      </c>
      <c r="V852" s="306">
        <f t="shared" ca="1" si="380"/>
        <v>1.2256018597596683</v>
      </c>
      <c r="W852" s="304">
        <f t="shared" ca="1" si="381"/>
        <v>25.596232561149996</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0.93964991346946292</v>
      </c>
      <c r="AH852" s="304">
        <f t="shared" ca="1" si="405"/>
        <v>-8.8415057533954915</v>
      </c>
    </row>
    <row r="853" spans="1:34" x14ac:dyDescent="0.2">
      <c r="A853" s="347">
        <f t="shared" ca="1" si="383"/>
        <v>1E-4</v>
      </c>
      <c r="B853" s="304">
        <f t="shared" ca="1" si="384"/>
        <v>32.047100000001727</v>
      </c>
      <c r="D853" s="306">
        <f t="shared" ca="1" si="385"/>
        <v>-0.67750818260952406</v>
      </c>
      <c r="E853" s="307">
        <f t="shared" ca="1" si="386"/>
        <v>-0.99446513151095139</v>
      </c>
      <c r="F853" s="304">
        <f t="shared" ca="1" si="387"/>
        <v>1.2033196729439579</v>
      </c>
      <c r="G853" s="306">
        <f t="shared" ca="1" si="388"/>
        <v>7.7385598638948112</v>
      </c>
      <c r="H853" s="307">
        <f t="shared" ca="1" si="389"/>
        <v>-100.69281921411113</v>
      </c>
      <c r="I853" s="304">
        <f t="shared" ca="1" si="390"/>
        <v>100.98974774724785</v>
      </c>
      <c r="J853" s="306">
        <f t="shared" ca="1" si="391"/>
        <v>698.24654548588239</v>
      </c>
      <c r="K853" s="307">
        <f t="shared" ca="1" si="392"/>
        <v>-4.9220035209482713</v>
      </c>
      <c r="L853" s="304">
        <f t="shared" ca="1" si="377"/>
        <v>698.26389309603337</v>
      </c>
      <c r="M853" s="306">
        <f t="shared" ca="1" si="393"/>
        <v>-1.4940939561754771</v>
      </c>
      <c r="N853" s="304">
        <f t="shared" ca="1" si="394"/>
        <v>-85.605277884859021</v>
      </c>
      <c r="P853" s="310">
        <f t="shared" ca="1" si="395"/>
        <v>23</v>
      </c>
      <c r="Q853" s="304">
        <f t="shared" ca="1" si="396"/>
        <v>0</v>
      </c>
      <c r="R853" s="306">
        <f t="shared" ca="1" si="397"/>
        <v>0</v>
      </c>
      <c r="S853" s="307">
        <f t="shared" ca="1" si="398"/>
        <v>2.8949999999999996</v>
      </c>
      <c r="T853" s="304">
        <f t="shared" ca="1" si="378"/>
        <v>28.399949999999997</v>
      </c>
      <c r="U853" s="311">
        <f t="shared" ca="1" si="379"/>
        <v>0</v>
      </c>
      <c r="V853" s="306">
        <f t="shared" ca="1" si="380"/>
        <v>1.2256030938528195</v>
      </c>
      <c r="W853" s="304">
        <f t="shared" ca="1" si="381"/>
        <v>25.596305965154759</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0.93962511721287001</v>
      </c>
      <c r="AH853" s="304">
        <f t="shared" ca="1" si="405"/>
        <v>-8.8415311092055262</v>
      </c>
    </row>
    <row r="854" spans="1:34" x14ac:dyDescent="0.2">
      <c r="A854" s="347">
        <f t="shared" ca="1" si="383"/>
        <v>1E-4</v>
      </c>
      <c r="B854" s="304">
        <f t="shared" ca="1" si="384"/>
        <v>32.04720000000173</v>
      </c>
      <c r="D854" s="306">
        <f t="shared" ca="1" si="385"/>
        <v>-0.67750356365798581</v>
      </c>
      <c r="E854" s="307">
        <f t="shared" ca="1" si="386"/>
        <v>-0.99443934631595532</v>
      </c>
      <c r="F854" s="304">
        <f t="shared" ca="1" si="387"/>
        <v>1.2032957625914649</v>
      </c>
      <c r="G854" s="306">
        <f t="shared" ca="1" si="388"/>
        <v>7.7384921135384452</v>
      </c>
      <c r="H854" s="307">
        <f t="shared" ca="1" si="389"/>
        <v>-100.69291865804576</v>
      </c>
      <c r="I854" s="304">
        <f t="shared" ca="1" si="390"/>
        <v>100.98984170730795</v>
      </c>
      <c r="J854" s="306">
        <f t="shared" ca="1" si="391"/>
        <v>698.24654548588239</v>
      </c>
      <c r="K854" s="307">
        <f t="shared" ca="1" si="392"/>
        <v>-4.9320728078418794</v>
      </c>
      <c r="L854" s="304">
        <f t="shared" ca="1" si="377"/>
        <v>698.26396414618898</v>
      </c>
      <c r="M854" s="306">
        <f t="shared" ca="1" si="393"/>
        <v>-1.4940947005203049</v>
      </c>
      <c r="N854" s="304">
        <f t="shared" ca="1" si="394"/>
        <v>-85.60532053267616</v>
      </c>
      <c r="P854" s="310">
        <f t="shared" ca="1" si="395"/>
        <v>23</v>
      </c>
      <c r="Q854" s="304">
        <f t="shared" ca="1" si="396"/>
        <v>0</v>
      </c>
      <c r="R854" s="306">
        <f t="shared" ca="1" si="397"/>
        <v>0</v>
      </c>
      <c r="S854" s="307">
        <f t="shared" ca="1" si="398"/>
        <v>2.8949999999999996</v>
      </c>
      <c r="T854" s="304">
        <f t="shared" ca="1" si="378"/>
        <v>28.399949999999997</v>
      </c>
      <c r="U854" s="311">
        <f t="shared" ca="1" si="379"/>
        <v>0</v>
      </c>
      <c r="V854" s="306">
        <f t="shared" ca="1" si="380"/>
        <v>1.2256043279484328</v>
      </c>
      <c r="W854" s="304">
        <f t="shared" ca="1" si="381"/>
        <v>25.596379368094237</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0.9396003213128914</v>
      </c>
      <c r="AH854" s="304">
        <f t="shared" ca="1" si="405"/>
        <v>-8.8415564646475868</v>
      </c>
    </row>
    <row r="855" spans="1:34" x14ac:dyDescent="0.2">
      <c r="A855" s="347">
        <f t="shared" ca="1" si="383"/>
        <v>1E-4</v>
      </c>
      <c r="B855" s="304">
        <f t="shared" ca="1" si="384"/>
        <v>32.047300000001734</v>
      </c>
      <c r="D855" s="306">
        <f t="shared" ca="1" si="385"/>
        <v>-0.67749894470990157</v>
      </c>
      <c r="E855" s="307">
        <f t="shared" ca="1" si="386"/>
        <v>-0.99441356149520033</v>
      </c>
      <c r="F855" s="304">
        <f t="shared" ca="1" si="387"/>
        <v>1.2032718526453607</v>
      </c>
      <c r="G855" s="306">
        <f t="shared" ca="1" si="388"/>
        <v>7.7384243636439747</v>
      </c>
      <c r="H855" s="307">
        <f t="shared" ca="1" si="389"/>
        <v>-100.69301809940191</v>
      </c>
      <c r="I855" s="304">
        <f t="shared" ca="1" si="390"/>
        <v>100.98993566488851</v>
      </c>
      <c r="J855" s="306">
        <f t="shared" ca="1" si="391"/>
        <v>698.24654548588239</v>
      </c>
      <c r="K855" s="307">
        <f t="shared" ca="1" si="392"/>
        <v>-4.9421421046797516</v>
      </c>
      <c r="L855" s="304">
        <f t="shared" ca="1" si="377"/>
        <v>698.26403534161147</v>
      </c>
      <c r="M855" s="306">
        <f t="shared" ca="1" si="393"/>
        <v>-1.4940954448572312</v>
      </c>
      <c r="N855" s="304">
        <f t="shared" ca="1" si="394"/>
        <v>-85.60536318004057</v>
      </c>
      <c r="P855" s="310">
        <f t="shared" ca="1" si="395"/>
        <v>23</v>
      </c>
      <c r="Q855" s="304">
        <f t="shared" ca="1" si="396"/>
        <v>0</v>
      </c>
      <c r="R855" s="306">
        <f t="shared" ca="1" si="397"/>
        <v>0</v>
      </c>
      <c r="S855" s="307">
        <f t="shared" ca="1" si="398"/>
        <v>2.8949999999999996</v>
      </c>
      <c r="T855" s="304">
        <f t="shared" ca="1" si="378"/>
        <v>28.399949999999997</v>
      </c>
      <c r="U855" s="311">
        <f t="shared" ca="1" si="379"/>
        <v>0</v>
      </c>
      <c r="V855" s="306">
        <f t="shared" ca="1" si="380"/>
        <v>1.2256055620465076</v>
      </c>
      <c r="W855" s="304">
        <f t="shared" ca="1" si="381"/>
        <v>25.596452769968447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0.93957552576953063</v>
      </c>
      <c r="AH855" s="304">
        <f t="shared" ca="1" si="405"/>
        <v>-8.8415818197216716</v>
      </c>
    </row>
    <row r="856" spans="1:34" x14ac:dyDescent="0.2">
      <c r="A856" s="347">
        <f t="shared" ca="1" si="383"/>
        <v>1E-4</v>
      </c>
      <c r="B856" s="304">
        <f t="shared" ca="1" si="384"/>
        <v>32.047400000001737</v>
      </c>
      <c r="D856" s="306">
        <f t="shared" ca="1" si="385"/>
        <v>-0.67749432576526758</v>
      </c>
      <c r="E856" s="307">
        <f t="shared" ca="1" si="386"/>
        <v>-0.99438777704867398</v>
      </c>
      <c r="F856" s="304">
        <f t="shared" ca="1" si="387"/>
        <v>1.2032479431056335</v>
      </c>
      <c r="G856" s="306">
        <f t="shared" ca="1" si="388"/>
        <v>7.7383566142113978</v>
      </c>
      <c r="H856" s="307">
        <f t="shared" ca="1" si="389"/>
        <v>-100.69311753817962</v>
      </c>
      <c r="I856" s="304">
        <f t="shared" ca="1" si="390"/>
        <v>100.99002961998954</v>
      </c>
      <c r="J856" s="306">
        <f t="shared" ca="1" si="391"/>
        <v>698.24654548588239</v>
      </c>
      <c r="K856" s="307">
        <f t="shared" ca="1" si="392"/>
        <v>-4.9522114114616302</v>
      </c>
      <c r="L856" s="304">
        <f t="shared" ca="1" si="377"/>
        <v>698.2641066823013</v>
      </c>
      <c r="M856" s="306">
        <f t="shared" ca="1" si="393"/>
        <v>-1.4940961891862559</v>
      </c>
      <c r="N856" s="304">
        <f t="shared" ca="1" si="394"/>
        <v>-85.60540582695225</v>
      </c>
      <c r="P856" s="310">
        <f t="shared" ca="1" si="395"/>
        <v>23</v>
      </c>
      <c r="Q856" s="304">
        <f t="shared" ca="1" si="396"/>
        <v>0</v>
      </c>
      <c r="R856" s="306">
        <f t="shared" ca="1" si="397"/>
        <v>0</v>
      </c>
      <c r="S856" s="307">
        <f t="shared" ca="1" si="398"/>
        <v>2.8949999999999996</v>
      </c>
      <c r="T856" s="304">
        <f t="shared" ca="1" si="378"/>
        <v>28.399949999999997</v>
      </c>
      <c r="U856" s="311">
        <f t="shared" ca="1" si="379"/>
        <v>0</v>
      </c>
      <c r="V856" s="306">
        <f t="shared" ca="1" si="380"/>
        <v>1.2256067961470445</v>
      </c>
      <c r="W856" s="304">
        <f t="shared" ca="1" si="381"/>
        <v>25.596526170777409</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0.93955073058277705</v>
      </c>
      <c r="AH856" s="304">
        <f t="shared" ca="1" si="405"/>
        <v>-8.8416071744277893</v>
      </c>
    </row>
    <row r="857" spans="1:34" x14ac:dyDescent="0.2">
      <c r="A857" s="347">
        <f t="shared" ca="1" si="383"/>
        <v>1E-4</v>
      </c>
      <c r="B857" s="304">
        <f t="shared" ca="1" si="384"/>
        <v>32.04750000000174</v>
      </c>
      <c r="D857" s="306">
        <f t="shared" ca="1" si="385"/>
        <v>-0.6774897068240876</v>
      </c>
      <c r="E857" s="307">
        <f t="shared" ca="1" si="386"/>
        <v>-0.99436199297637451</v>
      </c>
      <c r="F857" s="304">
        <f t="shared" ca="1" si="387"/>
        <v>1.2032240339722839</v>
      </c>
      <c r="G857" s="306">
        <f t="shared" ca="1" si="388"/>
        <v>7.7382888652407154</v>
      </c>
      <c r="H857" s="307">
        <f t="shared" ca="1" si="389"/>
        <v>-100.69321697437891</v>
      </c>
      <c r="I857" s="304">
        <f t="shared" ca="1" si="390"/>
        <v>100.9901235726111</v>
      </c>
      <c r="J857" s="306">
        <f t="shared" ca="1" si="391"/>
        <v>698.24654548588239</v>
      </c>
      <c r="K857" s="307">
        <f t="shared" ca="1" si="392"/>
        <v>-4.9622807281872578</v>
      </c>
      <c r="L857" s="304">
        <f t="shared" ca="1" si="377"/>
        <v>698.2641781682587</v>
      </c>
      <c r="M857" s="306">
        <f t="shared" ca="1" si="393"/>
        <v>-1.494096933507379</v>
      </c>
      <c r="N857" s="304">
        <f t="shared" ca="1" si="394"/>
        <v>-85.605448473411215</v>
      </c>
      <c r="P857" s="310">
        <f t="shared" ca="1" si="395"/>
        <v>23</v>
      </c>
      <c r="Q857" s="304">
        <f t="shared" ca="1" si="396"/>
        <v>0</v>
      </c>
      <c r="R857" s="306">
        <f t="shared" ca="1" si="397"/>
        <v>0</v>
      </c>
      <c r="S857" s="307">
        <f t="shared" ca="1" si="398"/>
        <v>2.8949999999999996</v>
      </c>
      <c r="T857" s="304">
        <f t="shared" ca="1" si="378"/>
        <v>28.399949999999997</v>
      </c>
      <c r="U857" s="311">
        <f t="shared" ca="1" si="379"/>
        <v>0</v>
      </c>
      <c r="V857" s="306">
        <f t="shared" ca="1" si="380"/>
        <v>1.2256080302500427</v>
      </c>
      <c r="W857" s="304">
        <f t="shared" ca="1" si="381"/>
        <v>25.596599570521121</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0.93952593575262711</v>
      </c>
      <c r="AH857" s="304">
        <f t="shared" ca="1" si="405"/>
        <v>-8.8416325287659454</v>
      </c>
    </row>
    <row r="858" spans="1:34" x14ac:dyDescent="0.2">
      <c r="A858" s="347">
        <f t="shared" ca="1" si="383"/>
        <v>1E-4</v>
      </c>
      <c r="B858" s="304">
        <f t="shared" ca="1" si="384"/>
        <v>32.047600000001744</v>
      </c>
      <c r="D858" s="306">
        <f t="shared" ca="1" si="385"/>
        <v>-0.67748508788636119</v>
      </c>
      <c r="E858" s="307">
        <f t="shared" ca="1" si="386"/>
        <v>-0.99433620927829836</v>
      </c>
      <c r="F858" s="304">
        <f t="shared" ca="1" si="387"/>
        <v>1.2032001252453086</v>
      </c>
      <c r="G858" s="306">
        <f t="shared" ca="1" si="388"/>
        <v>7.7382211167319266</v>
      </c>
      <c r="H858" s="307">
        <f t="shared" ca="1" si="389"/>
        <v>-100.69331640799984</v>
      </c>
      <c r="I858" s="304">
        <f t="shared" ca="1" si="390"/>
        <v>100.9902175227532</v>
      </c>
      <c r="J858" s="306">
        <f t="shared" ca="1" si="391"/>
        <v>698.24654548588239</v>
      </c>
      <c r="K858" s="307">
        <f t="shared" ca="1" si="392"/>
        <v>-4.9723500548563768</v>
      </c>
      <c r="L858" s="304">
        <f t="shared" ca="1" si="377"/>
        <v>698.26424979948422</v>
      </c>
      <c r="M858" s="306">
        <f t="shared" ca="1" si="393"/>
        <v>-1.4940976778206008</v>
      </c>
      <c r="N858" s="304">
        <f t="shared" ca="1" si="394"/>
        <v>-85.605491119417451</v>
      </c>
      <c r="P858" s="310">
        <f t="shared" ca="1" si="395"/>
        <v>23</v>
      </c>
      <c r="Q858" s="304">
        <f t="shared" ca="1" si="396"/>
        <v>0</v>
      </c>
      <c r="R858" s="306">
        <f t="shared" ca="1" si="397"/>
        <v>0</v>
      </c>
      <c r="S858" s="307">
        <f t="shared" ca="1" si="398"/>
        <v>2.8949999999999996</v>
      </c>
      <c r="T858" s="304">
        <f t="shared" ca="1" si="378"/>
        <v>28.399949999999997</v>
      </c>
      <c r="U858" s="311">
        <f t="shared" ca="1" si="379"/>
        <v>0</v>
      </c>
      <c r="V858" s="306">
        <f t="shared" ca="1" si="380"/>
        <v>1.2256092643555028</v>
      </c>
      <c r="W858" s="304">
        <f t="shared" ca="1" si="381"/>
        <v>25.596672969199592</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0.9395011412790808</v>
      </c>
      <c r="AH858" s="304">
        <f t="shared" ca="1" si="405"/>
        <v>-8.8416578827361398</v>
      </c>
    </row>
    <row r="859" spans="1:34" x14ac:dyDescent="0.2">
      <c r="A859" s="347">
        <f t="shared" ca="1" si="383"/>
        <v>1E-4</v>
      </c>
      <c r="B859" s="304">
        <f t="shared" ca="1" si="384"/>
        <v>32.047700000001747</v>
      </c>
      <c r="D859" s="306">
        <f t="shared" ca="1" si="385"/>
        <v>-0.67748046895208969</v>
      </c>
      <c r="E859" s="307">
        <f t="shared" ca="1" si="386"/>
        <v>-0.99431042595444552</v>
      </c>
      <c r="F859" s="304">
        <f t="shared" ca="1" si="387"/>
        <v>1.2031762169247089</v>
      </c>
      <c r="G859" s="306">
        <f t="shared" ca="1" si="388"/>
        <v>7.7381533686850315</v>
      </c>
      <c r="H859" s="307">
        <f t="shared" ca="1" si="389"/>
        <v>-100.69341583904244</v>
      </c>
      <c r="I859" s="304">
        <f t="shared" ca="1" si="390"/>
        <v>100.99031147041589</v>
      </c>
      <c r="J859" s="306">
        <f t="shared" ca="1" si="391"/>
        <v>698.24654548588239</v>
      </c>
      <c r="K859" s="307">
        <f t="shared" ca="1" si="392"/>
        <v>-4.9824193914687287</v>
      </c>
      <c r="L859" s="304">
        <f t="shared" ca="1" si="377"/>
        <v>698.2643215759781</v>
      </c>
      <c r="M859" s="306">
        <f t="shared" ca="1" si="393"/>
        <v>-1.4940984221259215</v>
      </c>
      <c r="N859" s="304">
        <f t="shared" ca="1" si="394"/>
        <v>-85.605533764971</v>
      </c>
      <c r="P859" s="310">
        <f t="shared" ca="1" si="395"/>
        <v>23</v>
      </c>
      <c r="Q859" s="304">
        <f t="shared" ca="1" si="396"/>
        <v>0</v>
      </c>
      <c r="R859" s="306">
        <f t="shared" ca="1" si="397"/>
        <v>0</v>
      </c>
      <c r="S859" s="307">
        <f t="shared" ca="1" si="398"/>
        <v>2.8949999999999996</v>
      </c>
      <c r="T859" s="304">
        <f t="shared" ca="1" si="378"/>
        <v>28.399949999999997</v>
      </c>
      <c r="U859" s="311">
        <f t="shared" ca="1" si="379"/>
        <v>0</v>
      </c>
      <c r="V859" s="306">
        <f t="shared" ca="1" si="380"/>
        <v>1.225610498463424</v>
      </c>
      <c r="W859" s="304">
        <f t="shared" ca="1" si="381"/>
        <v>25.59674636681283</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0.93947634716213457</v>
      </c>
      <c r="AH859" s="304">
        <f t="shared" ca="1" si="405"/>
        <v>-8.8416832363383744</v>
      </c>
    </row>
    <row r="860" spans="1:34" x14ac:dyDescent="0.2">
      <c r="A860" s="347">
        <f t="shared" ca="1" si="383"/>
        <v>1E-4</v>
      </c>
      <c r="B860" s="304">
        <f t="shared" ca="1" si="384"/>
        <v>32.04780000000175</v>
      </c>
      <c r="D860" s="306">
        <f t="shared" ca="1" si="385"/>
        <v>-0.6774758500212712</v>
      </c>
      <c r="E860" s="307">
        <f t="shared" ca="1" si="386"/>
        <v>-0.99428464300481068</v>
      </c>
      <c r="F860" s="304">
        <f t="shared" ca="1" si="387"/>
        <v>1.2031523090104792</v>
      </c>
      <c r="G860" s="306">
        <f t="shared" ca="1" si="388"/>
        <v>7.7380856211000291</v>
      </c>
      <c r="H860" s="307">
        <f t="shared" ca="1" si="389"/>
        <v>-100.69351526750674</v>
      </c>
      <c r="I860" s="304">
        <f t="shared" ca="1" si="390"/>
        <v>100.9904054155992</v>
      </c>
      <c r="J860" s="306">
        <f t="shared" ca="1" si="391"/>
        <v>698.24654548588239</v>
      </c>
      <c r="K860" s="307">
        <f t="shared" ca="1" si="392"/>
        <v>-4.9924887380240559</v>
      </c>
      <c r="L860" s="304">
        <f t="shared" ca="1" si="377"/>
        <v>698.26439349774068</v>
      </c>
      <c r="M860" s="306">
        <f t="shared" ca="1" si="393"/>
        <v>-1.4940991664233407</v>
      </c>
      <c r="N860" s="304">
        <f t="shared" ca="1" si="394"/>
        <v>-85.605576410071819</v>
      </c>
      <c r="P860" s="310">
        <f t="shared" ca="1" si="395"/>
        <v>23</v>
      </c>
      <c r="Q860" s="304">
        <f t="shared" ca="1" si="396"/>
        <v>0</v>
      </c>
      <c r="R860" s="306">
        <f t="shared" ca="1" si="397"/>
        <v>0</v>
      </c>
      <c r="S860" s="307">
        <f t="shared" ca="1" si="398"/>
        <v>2.8949999999999996</v>
      </c>
      <c r="T860" s="304">
        <f t="shared" ca="1" si="378"/>
        <v>28.399949999999997</v>
      </c>
      <c r="U860" s="311">
        <f t="shared" ca="1" si="379"/>
        <v>0</v>
      </c>
      <c r="V860" s="306">
        <f t="shared" ca="1" si="380"/>
        <v>1.2256117325738074</v>
      </c>
      <c r="W860" s="304">
        <f t="shared" ca="1" si="381"/>
        <v>25.596819763360863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0.93945155340178665</v>
      </c>
      <c r="AH860" s="304">
        <f t="shared" ca="1" si="405"/>
        <v>-8.8417085895726544</v>
      </c>
    </row>
    <row r="861" spans="1:34" x14ac:dyDescent="0.2">
      <c r="A861" s="347">
        <f t="shared" ca="1" si="383"/>
        <v>1E-4</v>
      </c>
      <c r="B861" s="304">
        <f t="shared" ca="1" si="384"/>
        <v>32.047900000001754</v>
      </c>
      <c r="D861" s="306">
        <f t="shared" ca="1" si="385"/>
        <v>-0.67747123109391183</v>
      </c>
      <c r="E861" s="307">
        <f t="shared" ca="1" si="386"/>
        <v>-0.99425886042938849</v>
      </c>
      <c r="F861" s="304">
        <f t="shared" ca="1" si="387"/>
        <v>1.2031284015026187</v>
      </c>
      <c r="G861" s="306">
        <f t="shared" ca="1" si="388"/>
        <v>7.7380178739769194</v>
      </c>
      <c r="H861" s="307">
        <f t="shared" ca="1" si="389"/>
        <v>-100.69361469339279</v>
      </c>
      <c r="I861" s="304">
        <f t="shared" ca="1" si="390"/>
        <v>100.99049935830318</v>
      </c>
      <c r="J861" s="306">
        <f t="shared" ca="1" si="391"/>
        <v>698.24654548588239</v>
      </c>
      <c r="K861" s="307">
        <f t="shared" ca="1" si="392"/>
        <v>-5.0025580945221009</v>
      </c>
      <c r="L861" s="304">
        <f t="shared" ca="1" si="377"/>
        <v>698.26446556477254</v>
      </c>
      <c r="M861" s="306">
        <f t="shared" ca="1" si="393"/>
        <v>-1.4940999107128592</v>
      </c>
      <c r="N861" s="304">
        <f t="shared" ca="1" si="394"/>
        <v>-85.605619054719966</v>
      </c>
      <c r="P861" s="310">
        <f t="shared" ca="1" si="395"/>
        <v>23</v>
      </c>
      <c r="Q861" s="304">
        <f t="shared" ca="1" si="396"/>
        <v>0</v>
      </c>
      <c r="R861" s="306">
        <f t="shared" ca="1" si="397"/>
        <v>0</v>
      </c>
      <c r="S861" s="307">
        <f t="shared" ca="1" si="398"/>
        <v>2.8949999999999996</v>
      </c>
      <c r="T861" s="304">
        <f t="shared" ca="1" si="378"/>
        <v>28.399949999999997</v>
      </c>
      <c r="U861" s="311">
        <f t="shared" ca="1" si="379"/>
        <v>0</v>
      </c>
      <c r="V861" s="306">
        <f t="shared" ca="1" si="380"/>
        <v>1.225612966686652</v>
      </c>
      <c r="W861" s="304">
        <f t="shared" ca="1" si="381"/>
        <v>25.596893158843688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0.93942675999802638</v>
      </c>
      <c r="AH861" s="304">
        <f t="shared" ca="1" si="405"/>
        <v>-8.8417339424389869</v>
      </c>
    </row>
    <row r="862" spans="1:34" x14ac:dyDescent="0.2">
      <c r="A862" s="347">
        <f t="shared" ca="1" si="383"/>
        <v>1E-4</v>
      </c>
      <c r="B862" s="304">
        <f t="shared" ca="1" si="384"/>
        <v>32.048000000001757</v>
      </c>
      <c r="D862" s="306">
        <f t="shared" ca="1" si="385"/>
        <v>-0.67746661217000659</v>
      </c>
      <c r="E862" s="307">
        <f t="shared" ca="1" si="386"/>
        <v>-0.99423307822817364</v>
      </c>
      <c r="F862" s="304">
        <f t="shared" ca="1" si="387"/>
        <v>1.2031044944011204</v>
      </c>
      <c r="G862" s="306">
        <f t="shared" ca="1" si="388"/>
        <v>7.7379501273157025</v>
      </c>
      <c r="H862" s="307">
        <f t="shared" ca="1" si="389"/>
        <v>-100.6937141167006</v>
      </c>
      <c r="I862" s="304">
        <f t="shared" ca="1" si="390"/>
        <v>100.99059329852784</v>
      </c>
      <c r="J862" s="306">
        <f t="shared" ca="1" si="391"/>
        <v>698.24654548588239</v>
      </c>
      <c r="K862" s="307">
        <f t="shared" ca="1" si="392"/>
        <v>-5.0126274609626051</v>
      </c>
      <c r="L862" s="304">
        <f t="shared" ca="1" si="377"/>
        <v>698.264537777074</v>
      </c>
      <c r="M862" s="306">
        <f t="shared" ca="1" si="393"/>
        <v>-1.4941006549944764</v>
      </c>
      <c r="N862" s="304">
        <f t="shared" ca="1" si="394"/>
        <v>-85.605661698915398</v>
      </c>
      <c r="P862" s="310">
        <f t="shared" ca="1" si="395"/>
        <v>23</v>
      </c>
      <c r="Q862" s="304">
        <f t="shared" ca="1" si="396"/>
        <v>0</v>
      </c>
      <c r="R862" s="306">
        <f t="shared" ca="1" si="397"/>
        <v>0</v>
      </c>
      <c r="S862" s="307">
        <f t="shared" ca="1" si="398"/>
        <v>2.8949999999999996</v>
      </c>
      <c r="T862" s="304">
        <f t="shared" ca="1" si="378"/>
        <v>28.399949999999997</v>
      </c>
      <c r="U862" s="311">
        <f t="shared" ca="1" si="379"/>
        <v>0</v>
      </c>
      <c r="V862" s="306">
        <f t="shared" ca="1" si="380"/>
        <v>1.2256142008019582</v>
      </c>
      <c r="W862" s="304">
        <f t="shared" ca="1" si="381"/>
        <v>25.596966553261314</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0.93940196695085909</v>
      </c>
      <c r="AH862" s="304">
        <f t="shared" ca="1" si="405"/>
        <v>-8.841759294937372</v>
      </c>
    </row>
    <row r="863" spans="1:34" x14ac:dyDescent="0.2">
      <c r="A863" s="347">
        <f t="shared" ca="1" si="383"/>
        <v>1E-4</v>
      </c>
      <c r="B863" s="304">
        <f t="shared" ca="1" si="384"/>
        <v>32.04810000000176</v>
      </c>
      <c r="D863" s="306">
        <f t="shared" ca="1" si="385"/>
        <v>-0.67746199324956169</v>
      </c>
      <c r="E863" s="307">
        <f t="shared" ca="1" si="386"/>
        <v>-0.99420729640116612</v>
      </c>
      <c r="F863" s="304">
        <f t="shared" ca="1" si="387"/>
        <v>1.203080587705988</v>
      </c>
      <c r="G863" s="306">
        <f t="shared" ca="1" si="388"/>
        <v>7.7378823811163775</v>
      </c>
      <c r="H863" s="307">
        <f t="shared" ca="1" si="389"/>
        <v>-100.69381353743024</v>
      </c>
      <c r="I863" s="304">
        <f t="shared" ca="1" si="390"/>
        <v>100.99068723627323</v>
      </c>
      <c r="J863" s="306">
        <f t="shared" ca="1" si="391"/>
        <v>698.24654548588239</v>
      </c>
      <c r="K863" s="307">
        <f t="shared" ca="1" si="392"/>
        <v>-5.022696837345312</v>
      </c>
      <c r="L863" s="304">
        <f t="shared" ca="1" si="377"/>
        <v>698.26461013464541</v>
      </c>
      <c r="M863" s="306">
        <f t="shared" ca="1" si="393"/>
        <v>-1.4941013992681931</v>
      </c>
      <c r="N863" s="304">
        <f t="shared" ca="1" si="394"/>
        <v>-85.605704342658171</v>
      </c>
      <c r="P863" s="310">
        <f t="shared" ca="1" si="395"/>
        <v>23</v>
      </c>
      <c r="Q863" s="304">
        <f t="shared" ca="1" si="396"/>
        <v>0</v>
      </c>
      <c r="R863" s="306">
        <f t="shared" ca="1" si="397"/>
        <v>0</v>
      </c>
      <c r="S863" s="307">
        <f t="shared" ca="1" si="398"/>
        <v>2.8949999999999996</v>
      </c>
      <c r="T863" s="304">
        <f t="shared" ca="1" si="378"/>
        <v>28.399949999999997</v>
      </c>
      <c r="U863" s="311">
        <f t="shared" ca="1" si="379"/>
        <v>0</v>
      </c>
      <c r="V863" s="306">
        <f t="shared" ca="1" si="380"/>
        <v>1.2256154349197264</v>
      </c>
      <c r="W863" s="304">
        <f t="shared" ca="1" si="381"/>
        <v>25.597039946613766</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0.93937717426027767</v>
      </c>
      <c r="AH863" s="304">
        <f t="shared" ca="1" si="405"/>
        <v>-8.8417846470678132</v>
      </c>
    </row>
    <row r="864" spans="1:34" x14ac:dyDescent="0.2">
      <c r="A864" s="347">
        <f t="shared" ca="1" si="383"/>
        <v>1E-4</v>
      </c>
      <c r="B864" s="304">
        <f t="shared" ca="1" si="384"/>
        <v>32.048200000001763</v>
      </c>
      <c r="D864" s="306">
        <f t="shared" ca="1" si="385"/>
        <v>-0.6774573743325728</v>
      </c>
      <c r="E864" s="307">
        <f t="shared" ca="1" si="386"/>
        <v>-0.9941815149483606</v>
      </c>
      <c r="F864" s="304">
        <f t="shared" ca="1" si="387"/>
        <v>1.2030566814172146</v>
      </c>
      <c r="G864" s="306">
        <f t="shared" ca="1" si="388"/>
        <v>7.7378146353789443</v>
      </c>
      <c r="H864" s="307">
        <f t="shared" ca="1" si="389"/>
        <v>-100.69391295558174</v>
      </c>
      <c r="I864" s="304">
        <f t="shared" ca="1" si="390"/>
        <v>100.9907811715394</v>
      </c>
      <c r="J864" s="306">
        <f t="shared" ca="1" si="391"/>
        <v>698.24654548588239</v>
      </c>
      <c r="K864" s="307">
        <f t="shared" ca="1" si="392"/>
        <v>-5.0327662236699631</v>
      </c>
      <c r="L864" s="304">
        <f t="shared" ca="1" si="377"/>
        <v>698.264682637487</v>
      </c>
      <c r="M864" s="306">
        <f t="shared" ca="1" si="393"/>
        <v>-1.4941021435340089</v>
      </c>
      <c r="N864" s="304">
        <f t="shared" ca="1" si="394"/>
        <v>-85.605746985948258</v>
      </c>
      <c r="P864" s="310">
        <f t="shared" ca="1" si="395"/>
        <v>23</v>
      </c>
      <c r="Q864" s="304">
        <f t="shared" ca="1" si="396"/>
        <v>0</v>
      </c>
      <c r="R864" s="306">
        <f t="shared" ca="1" si="397"/>
        <v>0</v>
      </c>
      <c r="S864" s="307">
        <f t="shared" ca="1" si="398"/>
        <v>2.8949999999999996</v>
      </c>
      <c r="T864" s="304">
        <f t="shared" ca="1" si="378"/>
        <v>28.399949999999997</v>
      </c>
      <c r="U864" s="311">
        <f t="shared" ca="1" si="379"/>
        <v>0</v>
      </c>
      <c r="V864" s="306">
        <f t="shared" ca="1" si="380"/>
        <v>1.2256166690399555</v>
      </c>
      <c r="W864" s="304">
        <f t="shared" ca="1" si="381"/>
        <v>25.597113338901039</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0.93935238192627502</v>
      </c>
      <c r="AH864" s="304">
        <f t="shared" ca="1" si="405"/>
        <v>-8.8418099988303176</v>
      </c>
    </row>
    <row r="865" spans="1:34" x14ac:dyDescent="0.2">
      <c r="A865" s="347">
        <f t="shared" ca="1" si="383"/>
        <v>1E-4</v>
      </c>
      <c r="B865" s="304">
        <f t="shared" ca="1" si="384"/>
        <v>32.048300000001767</v>
      </c>
      <c r="D865" s="306">
        <f t="shared" ca="1" si="385"/>
        <v>-0.67745275541904337</v>
      </c>
      <c r="E865" s="307">
        <f t="shared" ca="1" si="386"/>
        <v>-0.99415573386975353</v>
      </c>
      <c r="F865" s="304">
        <f t="shared" ca="1" si="387"/>
        <v>1.2030327755347991</v>
      </c>
      <c r="G865" s="306">
        <f t="shared" ca="1" si="388"/>
        <v>7.7377468901034021</v>
      </c>
      <c r="H865" s="307">
        <f t="shared" ca="1" si="389"/>
        <v>-100.69401237115513</v>
      </c>
      <c r="I865" s="304">
        <f t="shared" ca="1" si="390"/>
        <v>100.99087510432636</v>
      </c>
      <c r="J865" s="306">
        <f t="shared" ca="1" si="391"/>
        <v>698.24654548588239</v>
      </c>
      <c r="K865" s="307">
        <f t="shared" ca="1" si="392"/>
        <v>-5.0428356199362998</v>
      </c>
      <c r="L865" s="304">
        <f t="shared" ca="1" si="377"/>
        <v>698.26475528559945</v>
      </c>
      <c r="M865" s="306">
        <f t="shared" ca="1" si="393"/>
        <v>-1.4941028877919242</v>
      </c>
      <c r="N865" s="304">
        <f t="shared" ca="1" si="394"/>
        <v>-85.605789628785672</v>
      </c>
      <c r="P865" s="310">
        <f t="shared" ca="1" si="395"/>
        <v>23</v>
      </c>
      <c r="Q865" s="304">
        <f t="shared" ca="1" si="396"/>
        <v>0</v>
      </c>
      <c r="R865" s="306">
        <f t="shared" ca="1" si="397"/>
        <v>0</v>
      </c>
      <c r="S865" s="307">
        <f t="shared" ca="1" si="398"/>
        <v>2.8949999999999996</v>
      </c>
      <c r="T865" s="304">
        <f t="shared" ca="1" si="378"/>
        <v>28.399949999999997</v>
      </c>
      <c r="U865" s="311">
        <f t="shared" ca="1" si="379"/>
        <v>0</v>
      </c>
      <c r="V865" s="306">
        <f t="shared" ca="1" si="380"/>
        <v>1.2256179031626462</v>
      </c>
      <c r="W865" s="304">
        <f t="shared" ca="1" si="381"/>
        <v>25.597186730123148</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0.9393275899488529</v>
      </c>
      <c r="AH865" s="304">
        <f t="shared" ca="1" si="405"/>
        <v>-8.8418353502248852</v>
      </c>
    </row>
    <row r="866" spans="1:34" x14ac:dyDescent="0.2">
      <c r="A866" s="347">
        <f t="shared" ca="1" si="383"/>
        <v>1E-4</v>
      </c>
      <c r="B866" s="304">
        <f t="shared" ca="1" si="384"/>
        <v>32.04840000000177</v>
      </c>
      <c r="D866" s="306">
        <f t="shared" ca="1" si="385"/>
        <v>-0.67744813650897351</v>
      </c>
      <c r="E866" s="307">
        <f t="shared" ca="1" si="386"/>
        <v>-0.99412995316533959</v>
      </c>
      <c r="F866" s="304">
        <f t="shared" ca="1" si="387"/>
        <v>1.2030088700587378</v>
      </c>
      <c r="G866" s="306">
        <f t="shared" ca="1" si="388"/>
        <v>7.7376791452897509</v>
      </c>
      <c r="H866" s="307">
        <f t="shared" ca="1" si="389"/>
        <v>-100.69411178415044</v>
      </c>
      <c r="I866" s="304">
        <f t="shared" ca="1" si="390"/>
        <v>100.99096903463416</v>
      </c>
      <c r="J866" s="306">
        <f t="shared" ca="1" si="391"/>
        <v>698.24654548588239</v>
      </c>
      <c r="K866" s="307">
        <f t="shared" ca="1" si="392"/>
        <v>-5.0529050261440647</v>
      </c>
      <c r="L866" s="304">
        <f t="shared" ca="1" si="377"/>
        <v>698.26482807898299</v>
      </c>
      <c r="M866" s="306">
        <f t="shared" ca="1" si="393"/>
        <v>-1.494103632041939</v>
      </c>
      <c r="N866" s="304">
        <f t="shared" ca="1" si="394"/>
        <v>-85.605832271170414</v>
      </c>
      <c r="P866" s="310">
        <f t="shared" ca="1" si="395"/>
        <v>23</v>
      </c>
      <c r="Q866" s="304">
        <f t="shared" ca="1" si="396"/>
        <v>0</v>
      </c>
      <c r="R866" s="306">
        <f t="shared" ca="1" si="397"/>
        <v>0</v>
      </c>
      <c r="S866" s="307">
        <f t="shared" ca="1" si="398"/>
        <v>2.8949999999999996</v>
      </c>
      <c r="T866" s="304">
        <f t="shared" ca="1" si="378"/>
        <v>28.399949999999997</v>
      </c>
      <c r="U866" s="311">
        <f t="shared" ca="1" si="379"/>
        <v>0</v>
      </c>
      <c r="V866" s="306">
        <f t="shared" ca="1" si="380"/>
        <v>1.2256191372877983</v>
      </c>
      <c r="W866" s="304">
        <f t="shared" ca="1" si="381"/>
        <v>25.597260120280104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0.93930279832800601</v>
      </c>
      <c r="AH866" s="304">
        <f t="shared" ca="1" si="405"/>
        <v>-8.8418607012515213</v>
      </c>
    </row>
    <row r="867" spans="1:34" x14ac:dyDescent="0.2">
      <c r="A867" s="347">
        <f t="shared" ca="1" si="383"/>
        <v>1E-4</v>
      </c>
      <c r="B867" s="304">
        <f t="shared" ca="1" si="384"/>
        <v>32.048500000001773</v>
      </c>
      <c r="D867" s="306">
        <f t="shared" ca="1" si="385"/>
        <v>-0.67744351760236465</v>
      </c>
      <c r="E867" s="307">
        <f t="shared" ca="1" si="386"/>
        <v>-0.99410417283511876</v>
      </c>
      <c r="F867" s="304">
        <f t="shared" ca="1" si="387"/>
        <v>1.2029849649890314</v>
      </c>
      <c r="G867" s="306">
        <f t="shared" ca="1" si="388"/>
        <v>7.7376114009379906</v>
      </c>
      <c r="H867" s="307">
        <f t="shared" ca="1" si="389"/>
        <v>-100.69421119456771</v>
      </c>
      <c r="I867" s="304">
        <f t="shared" ca="1" si="390"/>
        <v>100.99106296246283</v>
      </c>
      <c r="J867" s="306">
        <f t="shared" ca="1" si="391"/>
        <v>698.24654548588239</v>
      </c>
      <c r="K867" s="307">
        <f t="shared" ca="1" si="392"/>
        <v>-5.062974442293001</v>
      </c>
      <c r="L867" s="304">
        <f t="shared" ca="1" si="377"/>
        <v>698.26490101763795</v>
      </c>
      <c r="M867" s="306">
        <f t="shared" ca="1" si="393"/>
        <v>-1.4941043762840533</v>
      </c>
      <c r="N867" s="304">
        <f t="shared" ca="1" si="394"/>
        <v>-85.605874913102511</v>
      </c>
      <c r="P867" s="310">
        <f t="shared" ca="1" si="395"/>
        <v>23</v>
      </c>
      <c r="Q867" s="304">
        <f t="shared" ca="1" si="396"/>
        <v>0</v>
      </c>
      <c r="R867" s="306">
        <f t="shared" ca="1" si="397"/>
        <v>0</v>
      </c>
      <c r="S867" s="307">
        <f t="shared" ca="1" si="398"/>
        <v>2.8949999999999996</v>
      </c>
      <c r="T867" s="304">
        <f t="shared" ca="1" si="378"/>
        <v>28.399949999999997</v>
      </c>
      <c r="U867" s="311">
        <f t="shared" ca="1" si="379"/>
        <v>0</v>
      </c>
      <c r="V867" s="306">
        <f t="shared" ca="1" si="380"/>
        <v>1.2256203714154117</v>
      </c>
      <c r="W867" s="304">
        <f t="shared" ca="1" si="381"/>
        <v>25.597333509371921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0.93927800706373255</v>
      </c>
      <c r="AH867" s="304">
        <f t="shared" ca="1" si="405"/>
        <v>-8.8418860519102278</v>
      </c>
    </row>
    <row r="868" spans="1:34" x14ac:dyDescent="0.2">
      <c r="A868" s="347">
        <f t="shared" ca="1" si="383"/>
        <v>1E-4</v>
      </c>
      <c r="B868" s="304">
        <f t="shared" ca="1" si="384"/>
        <v>32.048600000001777</v>
      </c>
      <c r="D868" s="306">
        <f t="shared" ca="1" si="385"/>
        <v>-0.67743889869921659</v>
      </c>
      <c r="E868" s="307">
        <f t="shared" ca="1" si="386"/>
        <v>-0.99407839287908573</v>
      </c>
      <c r="F868" s="304">
        <f t="shared" ca="1" si="387"/>
        <v>1.2029610603256755</v>
      </c>
      <c r="G868" s="306">
        <f t="shared" ca="1" si="388"/>
        <v>7.7375436570481204</v>
      </c>
      <c r="H868" s="307">
        <f t="shared" ca="1" si="389"/>
        <v>-100.694310602407</v>
      </c>
      <c r="I868" s="304">
        <f t="shared" ca="1" si="390"/>
        <v>100.99115688781241</v>
      </c>
      <c r="J868" s="306">
        <f t="shared" ca="1" si="391"/>
        <v>698.24654548588239</v>
      </c>
      <c r="K868" s="307">
        <f t="shared" ca="1" si="392"/>
        <v>-5.0730438683828494</v>
      </c>
      <c r="L868" s="304">
        <f t="shared" ca="1" si="377"/>
        <v>698.2649741015648</v>
      </c>
      <c r="M868" s="306">
        <f t="shared" ca="1" si="393"/>
        <v>-1.4941051205182674</v>
      </c>
      <c r="N868" s="304">
        <f t="shared" ca="1" si="394"/>
        <v>-85.605917554581936</v>
      </c>
      <c r="P868" s="310">
        <f t="shared" ca="1" si="395"/>
        <v>23</v>
      </c>
      <c r="Q868" s="304">
        <f t="shared" ca="1" si="396"/>
        <v>0</v>
      </c>
      <c r="R868" s="306">
        <f t="shared" ca="1" si="397"/>
        <v>0</v>
      </c>
      <c r="S868" s="307">
        <f t="shared" ca="1" si="398"/>
        <v>2.8949999999999996</v>
      </c>
      <c r="T868" s="304">
        <f t="shared" ca="1" si="378"/>
        <v>28.399949999999997</v>
      </c>
      <c r="U868" s="311">
        <f t="shared" ca="1" si="379"/>
        <v>0</v>
      </c>
      <c r="V868" s="306">
        <f t="shared" ca="1" si="380"/>
        <v>1.2256216055454869</v>
      </c>
      <c r="W868" s="304">
        <f t="shared" ca="1" si="381"/>
        <v>25.597406897398606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0.93925321615602719</v>
      </c>
      <c r="AH868" s="304">
        <f t="shared" ca="1" si="405"/>
        <v>-8.8419114022010099</v>
      </c>
    </row>
    <row r="869" spans="1:34" x14ac:dyDescent="0.2">
      <c r="A869" s="347">
        <f t="shared" ca="1" si="383"/>
        <v>1E-4</v>
      </c>
      <c r="B869" s="304">
        <f t="shared" ca="1" si="384"/>
        <v>32.04870000000178</v>
      </c>
      <c r="D869" s="306">
        <f t="shared" ca="1" si="385"/>
        <v>-0.67743427979953119</v>
      </c>
      <c r="E869" s="307">
        <f t="shared" ca="1" si="386"/>
        <v>-0.99405261329723338</v>
      </c>
      <c r="F869" s="304">
        <f t="shared" ca="1" si="387"/>
        <v>1.2029371560686655</v>
      </c>
      <c r="G869" s="306">
        <f t="shared" ca="1" si="388"/>
        <v>7.7374759136201403</v>
      </c>
      <c r="H869" s="307">
        <f t="shared" ca="1" si="389"/>
        <v>-100.69441000766832</v>
      </c>
      <c r="I869" s="304">
        <f t="shared" ca="1" si="390"/>
        <v>100.99125081068294</v>
      </c>
      <c r="J869" s="306">
        <f t="shared" ca="1" si="391"/>
        <v>698.24654548588239</v>
      </c>
      <c r="K869" s="307">
        <f t="shared" ca="1" si="392"/>
        <v>-5.0831133044133532</v>
      </c>
      <c r="L869" s="304">
        <f t="shared" ca="1" si="377"/>
        <v>698.26504733076388</v>
      </c>
      <c r="M869" s="306">
        <f t="shared" ca="1" si="393"/>
        <v>-1.4941058647445813</v>
      </c>
      <c r="N869" s="304">
        <f t="shared" ca="1" si="394"/>
        <v>-85.605960195608731</v>
      </c>
      <c r="P869" s="310">
        <f t="shared" ca="1" si="395"/>
        <v>23</v>
      </c>
      <c r="Q869" s="304">
        <f t="shared" ca="1" si="396"/>
        <v>0</v>
      </c>
      <c r="R869" s="306">
        <f t="shared" ca="1" si="397"/>
        <v>0</v>
      </c>
      <c r="S869" s="307">
        <f t="shared" ca="1" si="398"/>
        <v>2.8949999999999996</v>
      </c>
      <c r="T869" s="304">
        <f t="shared" ca="1" si="378"/>
        <v>28.399949999999997</v>
      </c>
      <c r="U869" s="311">
        <f t="shared" ca="1" si="379"/>
        <v>0</v>
      </c>
      <c r="V869" s="306">
        <f t="shared" ca="1" si="380"/>
        <v>1.2256228396780233</v>
      </c>
      <c r="W869" s="304">
        <f t="shared" ca="1" si="381"/>
        <v>25.597480284360181</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0.9392284256048864</v>
      </c>
      <c r="AH869" s="304">
        <f t="shared" ca="1" si="405"/>
        <v>-8.841936752123873</v>
      </c>
    </row>
    <row r="870" spans="1:34" x14ac:dyDescent="0.2">
      <c r="A870" s="347">
        <f t="shared" ca="1" si="383"/>
        <v>1E-4</v>
      </c>
      <c r="B870" s="304">
        <f t="shared" ca="1" si="384"/>
        <v>32.048800000001783</v>
      </c>
      <c r="D870" s="306">
        <f t="shared" ca="1" si="385"/>
        <v>-0.67742966090330836</v>
      </c>
      <c r="E870" s="307">
        <f t="shared" ca="1" si="386"/>
        <v>-0.99402683408955816</v>
      </c>
      <c r="F870" s="304">
        <f t="shared" ca="1" si="387"/>
        <v>1.2029132522179982</v>
      </c>
      <c r="G870" s="306">
        <f t="shared" ca="1" si="388"/>
        <v>7.7374081706540503</v>
      </c>
      <c r="H870" s="307">
        <f t="shared" ca="1" si="389"/>
        <v>-100.69450941035173</v>
      </c>
      <c r="I870" s="304">
        <f t="shared" ca="1" si="390"/>
        <v>100.99134473107443</v>
      </c>
      <c r="J870" s="306">
        <f t="shared" ca="1" si="391"/>
        <v>698.24654548588239</v>
      </c>
      <c r="K870" s="307">
        <f t="shared" ca="1" si="392"/>
        <v>-5.0931827503842539</v>
      </c>
      <c r="L870" s="304">
        <f t="shared" ca="1" si="377"/>
        <v>698.26512070523563</v>
      </c>
      <c r="M870" s="306">
        <f t="shared" ca="1" si="393"/>
        <v>-1.4941066089629951</v>
      </c>
      <c r="N870" s="304">
        <f t="shared" ca="1" si="394"/>
        <v>-85.606002836182881</v>
      </c>
      <c r="P870" s="310">
        <f t="shared" ca="1" si="395"/>
        <v>23</v>
      </c>
      <c r="Q870" s="304">
        <f t="shared" ca="1" si="396"/>
        <v>0</v>
      </c>
      <c r="R870" s="306">
        <f t="shared" ca="1" si="397"/>
        <v>0</v>
      </c>
      <c r="S870" s="307">
        <f t="shared" ca="1" si="398"/>
        <v>2.8949999999999996</v>
      </c>
      <c r="T870" s="304">
        <f t="shared" ca="1" si="378"/>
        <v>28.399949999999997</v>
      </c>
      <c r="U870" s="311">
        <f t="shared" ca="1" si="379"/>
        <v>0</v>
      </c>
      <c r="V870" s="306">
        <f t="shared" ca="1" si="380"/>
        <v>1.2256240738130211</v>
      </c>
      <c r="W870" s="304">
        <f t="shared" ca="1" si="381"/>
        <v>25.597553670256634</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0.93920363541030483</v>
      </c>
      <c r="AH870" s="304">
        <f t="shared" ca="1" si="405"/>
        <v>-8.8419621016788206</v>
      </c>
    </row>
    <row r="871" spans="1:34" x14ac:dyDescent="0.2">
      <c r="A871" s="347">
        <f t="shared" ca="1" si="383"/>
        <v>1E-4</v>
      </c>
      <c r="B871" s="304">
        <f t="shared" ca="1" si="384"/>
        <v>32.048900000001787</v>
      </c>
      <c r="D871" s="306">
        <f t="shared" ca="1" si="385"/>
        <v>-0.67742504201054921</v>
      </c>
      <c r="E871" s="307">
        <f t="shared" ca="1" si="386"/>
        <v>-0.99400105525606541</v>
      </c>
      <c r="F871" s="304">
        <f t="shared" ca="1" si="387"/>
        <v>1.2028893487736791</v>
      </c>
      <c r="G871" s="306">
        <f t="shared" ca="1" si="388"/>
        <v>7.7373404281498495</v>
      </c>
      <c r="H871" s="307">
        <f t="shared" ca="1" si="389"/>
        <v>-100.69460881045725</v>
      </c>
      <c r="I871" s="304">
        <f t="shared" ca="1" si="390"/>
        <v>100.99143864898696</v>
      </c>
      <c r="J871" s="306">
        <f t="shared" ca="1" si="391"/>
        <v>698.24654548588239</v>
      </c>
      <c r="K871" s="307">
        <f t="shared" ca="1" si="392"/>
        <v>-5.1032522062952941</v>
      </c>
      <c r="L871" s="304">
        <f t="shared" ca="1" si="377"/>
        <v>698.26519422498029</v>
      </c>
      <c r="M871" s="306">
        <f t="shared" ca="1" si="393"/>
        <v>-1.494107353173509</v>
      </c>
      <c r="N871" s="304">
        <f t="shared" ca="1" si="394"/>
        <v>-85.606045476304388</v>
      </c>
      <c r="P871" s="310">
        <f t="shared" ca="1" si="395"/>
        <v>23</v>
      </c>
      <c r="Q871" s="304">
        <f t="shared" ca="1" si="396"/>
        <v>0</v>
      </c>
      <c r="R871" s="306">
        <f t="shared" ca="1" si="397"/>
        <v>0</v>
      </c>
      <c r="S871" s="307">
        <f t="shared" ca="1" si="398"/>
        <v>2.8949999999999996</v>
      </c>
      <c r="T871" s="304">
        <f t="shared" ca="1" si="378"/>
        <v>28.399949999999997</v>
      </c>
      <c r="U871" s="311">
        <f t="shared" ca="1" si="379"/>
        <v>0</v>
      </c>
      <c r="V871" s="306">
        <f t="shared" ca="1" si="380"/>
        <v>1.2256253079504802</v>
      </c>
      <c r="W871" s="304">
        <f t="shared" ca="1" si="381"/>
        <v>25.597627055088005</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0.93917884557228604</v>
      </c>
      <c r="AH871" s="304">
        <f t="shared" ca="1" si="405"/>
        <v>-8.8419874508658509</v>
      </c>
    </row>
    <row r="872" spans="1:34" x14ac:dyDescent="0.2">
      <c r="A872" s="347">
        <f t="shared" ca="1" si="383"/>
        <v>1E-4</v>
      </c>
      <c r="B872" s="304">
        <f t="shared" ca="1" si="384"/>
        <v>32.04900000000179</v>
      </c>
      <c r="D872" s="306">
        <f t="shared" ca="1" si="385"/>
        <v>-0.67742042312125428</v>
      </c>
      <c r="E872" s="307">
        <f t="shared" ca="1" si="386"/>
        <v>-0.99397527679673736</v>
      </c>
      <c r="F872" s="304">
        <f t="shared" ca="1" si="387"/>
        <v>1.202865445735694</v>
      </c>
      <c r="G872" s="306">
        <f t="shared" ca="1" si="388"/>
        <v>7.7372726861075369</v>
      </c>
      <c r="H872" s="307">
        <f t="shared" ca="1" si="389"/>
        <v>-100.69470820798493</v>
      </c>
      <c r="I872" s="304">
        <f t="shared" ca="1" si="390"/>
        <v>100.99153256442054</v>
      </c>
      <c r="J872" s="306">
        <f t="shared" ca="1" si="391"/>
        <v>698.24654548588239</v>
      </c>
      <c r="K872" s="307">
        <f t="shared" ca="1" si="392"/>
        <v>-5.113321672146216</v>
      </c>
      <c r="L872" s="304">
        <f t="shared" ca="1" si="377"/>
        <v>698.26526788999843</v>
      </c>
      <c r="M872" s="306">
        <f t="shared" ca="1" si="393"/>
        <v>-1.4941080973761229</v>
      </c>
      <c r="N872" s="304">
        <f t="shared" ca="1" si="394"/>
        <v>-85.606088115973279</v>
      </c>
      <c r="P872" s="310">
        <f t="shared" ca="1" si="395"/>
        <v>23</v>
      </c>
      <c r="Q872" s="304">
        <f t="shared" ca="1" si="396"/>
        <v>0</v>
      </c>
      <c r="R872" s="306">
        <f t="shared" ca="1" si="397"/>
        <v>0</v>
      </c>
      <c r="S872" s="307">
        <f t="shared" ca="1" si="398"/>
        <v>2.8949999999999996</v>
      </c>
      <c r="T872" s="304">
        <f t="shared" ca="1" si="378"/>
        <v>28.399949999999997</v>
      </c>
      <c r="U872" s="311">
        <f t="shared" ca="1" si="379"/>
        <v>0</v>
      </c>
      <c r="V872" s="306">
        <f t="shared" ca="1" si="380"/>
        <v>1.2256265420904005</v>
      </c>
      <c r="W872" s="304">
        <f t="shared" ca="1" si="381"/>
        <v>25.597700438854279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0.93915405609081581</v>
      </c>
      <c r="AH872" s="304">
        <f t="shared" ca="1" si="405"/>
        <v>-8.8420127996849764</v>
      </c>
    </row>
    <row r="873" spans="1:34" x14ac:dyDescent="0.2">
      <c r="A873" s="347">
        <f t="shared" ca="1" si="383"/>
        <v>1E-4</v>
      </c>
      <c r="B873" s="304">
        <f t="shared" ca="1" si="384"/>
        <v>32.049100000001793</v>
      </c>
      <c r="D873" s="306">
        <f t="shared" ca="1" si="385"/>
        <v>-0.6774158042354248</v>
      </c>
      <c r="E873" s="307">
        <f t="shared" ca="1" si="386"/>
        <v>-0.99394949871158111</v>
      </c>
      <c r="F873" s="304">
        <f t="shared" ca="1" si="387"/>
        <v>1.2028415431040493</v>
      </c>
      <c r="G873" s="306">
        <f t="shared" ca="1" si="388"/>
        <v>7.7372049445271136</v>
      </c>
      <c r="H873" s="307">
        <f t="shared" ca="1" si="389"/>
        <v>-100.6948076029348</v>
      </c>
      <c r="I873" s="304">
        <f t="shared" ca="1" si="390"/>
        <v>100.99162647737521</v>
      </c>
      <c r="J873" s="306">
        <f t="shared" ca="1" si="391"/>
        <v>698.24654548588239</v>
      </c>
      <c r="K873" s="307">
        <f t="shared" ca="1" si="392"/>
        <v>-5.1233911479367622</v>
      </c>
      <c r="L873" s="304">
        <f t="shared" ca="1" si="377"/>
        <v>698.26534170029026</v>
      </c>
      <c r="M873" s="306">
        <f t="shared" ca="1" si="393"/>
        <v>-1.4941088415708372</v>
      </c>
      <c r="N873" s="304">
        <f t="shared" ca="1" si="394"/>
        <v>-85.60613075518954</v>
      </c>
      <c r="P873" s="310">
        <f t="shared" ca="1" si="395"/>
        <v>23</v>
      </c>
      <c r="Q873" s="304">
        <f t="shared" ca="1" si="396"/>
        <v>0</v>
      </c>
      <c r="R873" s="306">
        <f t="shared" ca="1" si="397"/>
        <v>0</v>
      </c>
      <c r="S873" s="307">
        <f t="shared" ca="1" si="398"/>
        <v>2.8949999999999996</v>
      </c>
      <c r="T873" s="304">
        <f t="shared" ca="1" si="378"/>
        <v>28.399949999999997</v>
      </c>
      <c r="U873" s="311">
        <f t="shared" ca="1" si="379"/>
        <v>0</v>
      </c>
      <c r="V873" s="306">
        <f t="shared" ca="1" si="380"/>
        <v>1.2256277762327819</v>
      </c>
      <c r="W873" s="304">
        <f t="shared" ca="1" si="381"/>
        <v>25.597773821555471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0.93912926696590127</v>
      </c>
      <c r="AH873" s="304">
        <f t="shared" ca="1" si="405"/>
        <v>-8.8420381481361936</v>
      </c>
    </row>
    <row r="874" spans="1:34" x14ac:dyDescent="0.2">
      <c r="A874" s="347">
        <f t="shared" ca="1" si="383"/>
        <v>1E-4</v>
      </c>
      <c r="B874" s="304">
        <f t="shared" ca="1" si="384"/>
        <v>32.049200000001797</v>
      </c>
      <c r="D874" s="306">
        <f t="shared" ca="1" si="385"/>
        <v>-0.67741118535306044</v>
      </c>
      <c r="E874" s="307">
        <f t="shared" ca="1" si="386"/>
        <v>-0.99392372100058957</v>
      </c>
      <c r="F874" s="304">
        <f t="shared" ca="1" si="387"/>
        <v>1.2028176408787394</v>
      </c>
      <c r="G874" s="306">
        <f t="shared" ca="1" si="388"/>
        <v>7.7371372034085786</v>
      </c>
      <c r="H874" s="307">
        <f t="shared" ca="1" si="389"/>
        <v>-100.69490699530691</v>
      </c>
      <c r="I874" s="304">
        <f t="shared" ca="1" si="390"/>
        <v>100.99172038785099</v>
      </c>
      <c r="J874" s="306">
        <f t="shared" ca="1" si="391"/>
        <v>698.24654548588239</v>
      </c>
      <c r="K874" s="307">
        <f t="shared" ca="1" si="392"/>
        <v>-5.1334606336666742</v>
      </c>
      <c r="L874" s="304">
        <f t="shared" ca="1" si="377"/>
        <v>698.26541565585637</v>
      </c>
      <c r="M874" s="306">
        <f t="shared" ca="1" si="393"/>
        <v>-1.4941095857576518</v>
      </c>
      <c r="N874" s="304">
        <f t="shared" ca="1" si="394"/>
        <v>-85.606173393953185</v>
      </c>
      <c r="P874" s="310">
        <f t="shared" ca="1" si="395"/>
        <v>23</v>
      </c>
      <c r="Q874" s="304">
        <f t="shared" ca="1" si="396"/>
        <v>0</v>
      </c>
      <c r="R874" s="306">
        <f t="shared" ca="1" si="397"/>
        <v>0</v>
      </c>
      <c r="S874" s="307">
        <f t="shared" ca="1" si="398"/>
        <v>2.8949999999999996</v>
      </c>
      <c r="T874" s="304">
        <f t="shared" ca="1" si="378"/>
        <v>28.399949999999997</v>
      </c>
      <c r="U874" s="311">
        <f t="shared" ca="1" si="379"/>
        <v>0</v>
      </c>
      <c r="V874" s="306">
        <f t="shared" ca="1" si="380"/>
        <v>1.2256290103776251</v>
      </c>
      <c r="W874" s="304">
        <f t="shared" ca="1" si="381"/>
        <v>25.597847203191613</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0.93910447819753351</v>
      </c>
      <c r="AH874" s="304">
        <f t="shared" ca="1" si="405"/>
        <v>-8.8420634962195077</v>
      </c>
    </row>
    <row r="875" spans="1:34" x14ac:dyDescent="0.2">
      <c r="A875" s="347">
        <f t="shared" ca="1" si="383"/>
        <v>1E-4</v>
      </c>
      <c r="B875" s="304">
        <f t="shared" ca="1" si="384"/>
        <v>32.0493000000018</v>
      </c>
      <c r="D875" s="306">
        <f t="shared" ca="1" si="385"/>
        <v>-0.67740656647416331</v>
      </c>
      <c r="E875" s="307">
        <f t="shared" ca="1" si="386"/>
        <v>-0.99389794366375384</v>
      </c>
      <c r="F875" s="304">
        <f t="shared" ca="1" si="387"/>
        <v>1.2027937390597581</v>
      </c>
      <c r="G875" s="306">
        <f t="shared" ca="1" si="388"/>
        <v>7.737069462751931</v>
      </c>
      <c r="H875" s="307">
        <f t="shared" ca="1" si="389"/>
        <v>-100.69500638510128</v>
      </c>
      <c r="I875" s="304">
        <f t="shared" ca="1" si="390"/>
        <v>100.99181429584795</v>
      </c>
      <c r="J875" s="306">
        <f t="shared" ca="1" si="391"/>
        <v>698.24654548588239</v>
      </c>
      <c r="K875" s="307">
        <f t="shared" ca="1" si="392"/>
        <v>-5.1435301293356943</v>
      </c>
      <c r="L875" s="304">
        <f t="shared" ca="1" si="377"/>
        <v>698.26548975669687</v>
      </c>
      <c r="M875" s="306">
        <f t="shared" ca="1" si="393"/>
        <v>-1.494110329936567</v>
      </c>
      <c r="N875" s="304">
        <f t="shared" ca="1" si="394"/>
        <v>-85.606216032264228</v>
      </c>
      <c r="P875" s="310">
        <f t="shared" ca="1" si="395"/>
        <v>23</v>
      </c>
      <c r="Q875" s="304">
        <f t="shared" ca="1" si="396"/>
        <v>0</v>
      </c>
      <c r="R875" s="306">
        <f t="shared" ca="1" si="397"/>
        <v>0</v>
      </c>
      <c r="S875" s="307">
        <f t="shared" ca="1" si="398"/>
        <v>2.8949999999999996</v>
      </c>
      <c r="T875" s="304">
        <f t="shared" ca="1" si="378"/>
        <v>28.399949999999997</v>
      </c>
      <c r="U875" s="311">
        <f t="shared" ca="1" si="379"/>
        <v>0</v>
      </c>
      <c r="V875" s="306">
        <f t="shared" ca="1" si="380"/>
        <v>1.2256302445249287</v>
      </c>
      <c r="W875" s="304">
        <f t="shared" ca="1" si="381"/>
        <v>25.59792058376269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0.93907968978570722</v>
      </c>
      <c r="AH875" s="304">
        <f t="shared" ca="1" si="405"/>
        <v>-8.8420888439349277</v>
      </c>
    </row>
    <row r="876" spans="1:34" x14ac:dyDescent="0.2">
      <c r="A876" s="347">
        <f t="shared" ca="1" si="383"/>
        <v>1E-4</v>
      </c>
      <c r="B876" s="304">
        <f t="shared" ca="1" si="384"/>
        <v>32.049400000001803</v>
      </c>
      <c r="D876" s="306">
        <f t="shared" ca="1" si="385"/>
        <v>-0.67740194759873273</v>
      </c>
      <c r="E876" s="307">
        <f t="shared" ca="1" si="386"/>
        <v>-0.99387216670107925</v>
      </c>
      <c r="F876" s="304">
        <f t="shared" ca="1" si="387"/>
        <v>1.2027698376471094</v>
      </c>
      <c r="G876" s="306">
        <f t="shared" ca="1" si="388"/>
        <v>7.7370017225571708</v>
      </c>
      <c r="H876" s="307">
        <f t="shared" ca="1" si="389"/>
        <v>-100.69510577231794</v>
      </c>
      <c r="I876" s="304">
        <f t="shared" ca="1" si="390"/>
        <v>100.99190820136606</v>
      </c>
      <c r="J876" s="306">
        <f t="shared" ca="1" si="391"/>
        <v>698.24654548588239</v>
      </c>
      <c r="K876" s="307">
        <f t="shared" ca="1" si="392"/>
        <v>-5.1535996349435651</v>
      </c>
      <c r="L876" s="304">
        <f t="shared" ca="1" si="377"/>
        <v>698.26556400281243</v>
      </c>
      <c r="M876" s="306">
        <f t="shared" ca="1" si="393"/>
        <v>-1.4941110741075827</v>
      </c>
      <c r="N876" s="304">
        <f t="shared" ca="1" si="394"/>
        <v>-85.606258670122656</v>
      </c>
      <c r="P876" s="310">
        <f t="shared" ca="1" si="395"/>
        <v>23</v>
      </c>
      <c r="Q876" s="304">
        <f t="shared" ca="1" si="396"/>
        <v>0</v>
      </c>
      <c r="R876" s="306">
        <f t="shared" ca="1" si="397"/>
        <v>0</v>
      </c>
      <c r="S876" s="307">
        <f t="shared" ca="1" si="398"/>
        <v>2.8949999999999996</v>
      </c>
      <c r="T876" s="304">
        <f t="shared" ca="1" si="378"/>
        <v>28.399949999999997</v>
      </c>
      <c r="U876" s="311">
        <f t="shared" ca="1" si="379"/>
        <v>0</v>
      </c>
      <c r="V876" s="306">
        <f t="shared" ca="1" si="380"/>
        <v>1.2256314786746942</v>
      </c>
      <c r="W876" s="304">
        <f t="shared" ca="1" si="381"/>
        <v>25.597993963268713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0.93905490173042594</v>
      </c>
      <c r="AH876" s="304">
        <f t="shared" ca="1" si="405"/>
        <v>-8.8421141912824499</v>
      </c>
    </row>
    <row r="877" spans="1:34" x14ac:dyDescent="0.2">
      <c r="A877" s="347">
        <f t="shared" ca="1" si="383"/>
        <v>1E-4</v>
      </c>
      <c r="B877" s="304">
        <f t="shared" ca="1" si="384"/>
        <v>32.049500000001807</v>
      </c>
      <c r="D877" s="306">
        <f t="shared" ca="1" si="385"/>
        <v>-0.67739732872677061</v>
      </c>
      <c r="E877" s="307">
        <f t="shared" ca="1" si="386"/>
        <v>-0.99384639011256048</v>
      </c>
      <c r="F877" s="304">
        <f t="shared" ca="1" si="387"/>
        <v>1.2027459366407904</v>
      </c>
      <c r="G877" s="306">
        <f t="shared" ca="1" si="388"/>
        <v>7.736933982824298</v>
      </c>
      <c r="H877" s="307">
        <f t="shared" ca="1" si="389"/>
        <v>-100.69520515695696</v>
      </c>
      <c r="I877" s="304">
        <f t="shared" ca="1" si="390"/>
        <v>100.99200210440544</v>
      </c>
      <c r="J877" s="306">
        <f t="shared" ca="1" si="391"/>
        <v>698.24654548588239</v>
      </c>
      <c r="K877" s="307">
        <f t="shared" ca="1" si="392"/>
        <v>-5.1636691504900289</v>
      </c>
      <c r="L877" s="304">
        <f t="shared" ca="1" si="377"/>
        <v>698.26563839420317</v>
      </c>
      <c r="M877" s="306">
        <f t="shared" ca="1" si="393"/>
        <v>-1.4941118182706992</v>
      </c>
      <c r="N877" s="304">
        <f t="shared" ca="1" si="394"/>
        <v>-85.606301307528497</v>
      </c>
      <c r="P877" s="310">
        <f t="shared" ca="1" si="395"/>
        <v>23</v>
      </c>
      <c r="Q877" s="304">
        <f t="shared" ca="1" si="396"/>
        <v>0</v>
      </c>
      <c r="R877" s="306">
        <f t="shared" ca="1" si="397"/>
        <v>0</v>
      </c>
      <c r="S877" s="307">
        <f t="shared" ca="1" si="398"/>
        <v>2.8949999999999996</v>
      </c>
      <c r="T877" s="304">
        <f t="shared" ca="1" si="378"/>
        <v>28.399949999999997</v>
      </c>
      <c r="U877" s="311">
        <f t="shared" ca="1" si="379"/>
        <v>0</v>
      </c>
      <c r="V877" s="306">
        <f t="shared" ca="1" si="380"/>
        <v>1.2256327128269204</v>
      </c>
      <c r="W877" s="304">
        <f t="shared" ca="1" si="381"/>
        <v>25.598067341709726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0.9390301140316808</v>
      </c>
      <c r="AH877" s="304">
        <f t="shared" ca="1" si="405"/>
        <v>-8.842139538262078</v>
      </c>
    </row>
    <row r="878" spans="1:34" x14ac:dyDescent="0.2">
      <c r="A878" s="347">
        <f t="shared" ca="1" si="383"/>
        <v>1E-4</v>
      </c>
      <c r="B878" s="304">
        <f t="shared" ca="1" si="384"/>
        <v>32.04960000000181</v>
      </c>
      <c r="D878" s="306">
        <f t="shared" ca="1" si="385"/>
        <v>-0.67739270985827715</v>
      </c>
      <c r="E878" s="307">
        <f t="shared" ca="1" si="386"/>
        <v>-0.99382061389818155</v>
      </c>
      <c r="F878" s="304">
        <f t="shared" ca="1" si="387"/>
        <v>1.202722036040788</v>
      </c>
      <c r="G878" s="306">
        <f t="shared" ca="1" si="388"/>
        <v>7.7368662435533118</v>
      </c>
      <c r="H878" s="307">
        <f t="shared" ca="1" si="389"/>
        <v>-100.69530453901835</v>
      </c>
      <c r="I878" s="304">
        <f t="shared" ca="1" si="390"/>
        <v>100.99209600496607</v>
      </c>
      <c r="J878" s="306">
        <f t="shared" ca="1" si="391"/>
        <v>698.24654548588239</v>
      </c>
      <c r="K878" s="307">
        <f t="shared" ca="1" si="392"/>
        <v>-5.1737386759748274</v>
      </c>
      <c r="L878" s="304">
        <f t="shared" ca="1" si="377"/>
        <v>698.26571293086965</v>
      </c>
      <c r="M878" s="306">
        <f t="shared" ca="1" si="393"/>
        <v>-1.4941125624259164</v>
      </c>
      <c r="N878" s="304">
        <f t="shared" ca="1" si="394"/>
        <v>-85.60634394448175</v>
      </c>
      <c r="P878" s="310">
        <f t="shared" ca="1" si="395"/>
        <v>23</v>
      </c>
      <c r="Q878" s="304">
        <f t="shared" ca="1" si="396"/>
        <v>0</v>
      </c>
      <c r="R878" s="306">
        <f t="shared" ca="1" si="397"/>
        <v>0</v>
      </c>
      <c r="S878" s="307">
        <f t="shared" ca="1" si="398"/>
        <v>2.8949999999999996</v>
      </c>
      <c r="T878" s="304">
        <f t="shared" ca="1" si="378"/>
        <v>28.399949999999997</v>
      </c>
      <c r="U878" s="311">
        <f t="shared" ca="1" si="379"/>
        <v>0</v>
      </c>
      <c r="V878" s="306">
        <f t="shared" ca="1" si="380"/>
        <v>1.2256339469816078</v>
      </c>
      <c r="W878" s="304">
        <f t="shared" ca="1" si="381"/>
        <v>25.598140719085688</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0.93900532668946468</v>
      </c>
      <c r="AH878" s="304">
        <f t="shared" ca="1" si="405"/>
        <v>-8.8421648848738279</v>
      </c>
    </row>
    <row r="879" spans="1:34" x14ac:dyDescent="0.2">
      <c r="A879" s="347">
        <f t="shared" ca="1" si="383"/>
        <v>1E-4</v>
      </c>
      <c r="B879" s="304">
        <f t="shared" ca="1" si="384"/>
        <v>32.049700000001813</v>
      </c>
      <c r="D879" s="306">
        <f t="shared" ca="1" si="385"/>
        <v>-0.67738809099325292</v>
      </c>
      <c r="E879" s="307">
        <f t="shared" ca="1" si="386"/>
        <v>-0.99379483805796021</v>
      </c>
      <c r="F879" s="304">
        <f t="shared" ca="1" si="387"/>
        <v>1.2026981358471172</v>
      </c>
      <c r="G879" s="306">
        <f t="shared" ca="1" si="388"/>
        <v>7.736798504744212</v>
      </c>
      <c r="H879" s="307">
        <f t="shared" ca="1" si="389"/>
        <v>-100.69540391850215</v>
      </c>
      <c r="I879" s="304">
        <f t="shared" ca="1" si="390"/>
        <v>100.992189903048</v>
      </c>
      <c r="J879" s="306">
        <f t="shared" ca="1" si="391"/>
        <v>698.24654548588239</v>
      </c>
      <c r="K879" s="307">
        <f t="shared" ca="1" si="392"/>
        <v>-5.1838082113977038</v>
      </c>
      <c r="L879" s="304">
        <f t="shared" ca="1" si="377"/>
        <v>698.26578761281223</v>
      </c>
      <c r="M879" s="306">
        <f t="shared" ca="1" si="393"/>
        <v>-1.4941133065732346</v>
      </c>
      <c r="N879" s="304">
        <f t="shared" ca="1" si="394"/>
        <v>-85.606386580982416</v>
      </c>
      <c r="P879" s="310">
        <f t="shared" ca="1" si="395"/>
        <v>23</v>
      </c>
      <c r="Q879" s="304">
        <f t="shared" ca="1" si="396"/>
        <v>0</v>
      </c>
      <c r="R879" s="306">
        <f t="shared" ca="1" si="397"/>
        <v>0</v>
      </c>
      <c r="S879" s="307">
        <f t="shared" ca="1" si="398"/>
        <v>2.8949999999999996</v>
      </c>
      <c r="T879" s="304">
        <f t="shared" ca="1" si="378"/>
        <v>28.399949999999997</v>
      </c>
      <c r="U879" s="311">
        <f t="shared" ca="1" si="379"/>
        <v>0</v>
      </c>
      <c r="V879" s="306">
        <f t="shared" ca="1" si="380"/>
        <v>1.2256351811387565</v>
      </c>
      <c r="W879" s="304">
        <f t="shared" ca="1" si="381"/>
        <v>25.598214095396649</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0.93898053970379003</v>
      </c>
      <c r="AH879" s="304">
        <f t="shared" ca="1" si="405"/>
        <v>-8.8421902311176819</v>
      </c>
    </row>
    <row r="880" spans="1:34" x14ac:dyDescent="0.2">
      <c r="A880" s="347">
        <f t="shared" ca="1" si="383"/>
        <v>1E-4</v>
      </c>
      <c r="B880" s="304">
        <f t="shared" ca="1" si="384"/>
        <v>32.049800000001817</v>
      </c>
      <c r="D880" s="306">
        <f t="shared" ca="1" si="385"/>
        <v>-0.67738347213169881</v>
      </c>
      <c r="E880" s="307">
        <f t="shared" ca="1" si="386"/>
        <v>-0.99376906259187336</v>
      </c>
      <c r="F880" s="304">
        <f t="shared" ca="1" si="387"/>
        <v>1.2026742360597598</v>
      </c>
      <c r="G880" s="306">
        <f t="shared" ca="1" si="388"/>
        <v>7.7367307663969989</v>
      </c>
      <c r="H880" s="307">
        <f t="shared" ca="1" si="389"/>
        <v>-100.69550329540841</v>
      </c>
      <c r="I880" s="304">
        <f t="shared" ca="1" si="390"/>
        <v>100.99228379865129</v>
      </c>
      <c r="J880" s="306">
        <f t="shared" ca="1" si="391"/>
        <v>698.24654548588239</v>
      </c>
      <c r="K880" s="307">
        <f t="shared" ca="1" si="392"/>
        <v>-5.1938777567583996</v>
      </c>
      <c r="L880" s="304">
        <f t="shared" ca="1" si="377"/>
        <v>698.26586244003124</v>
      </c>
      <c r="M880" s="306">
        <f t="shared" ca="1" si="393"/>
        <v>-1.4941140507126538</v>
      </c>
      <c r="N880" s="304">
        <f t="shared" ca="1" si="394"/>
        <v>-85.606429217030509</v>
      </c>
      <c r="P880" s="310">
        <f t="shared" ca="1" si="395"/>
        <v>23</v>
      </c>
      <c r="Q880" s="304">
        <f t="shared" ca="1" si="396"/>
        <v>0</v>
      </c>
      <c r="R880" s="306">
        <f t="shared" ca="1" si="397"/>
        <v>0</v>
      </c>
      <c r="S880" s="307">
        <f t="shared" ca="1" si="398"/>
        <v>2.8949999999999996</v>
      </c>
      <c r="T880" s="304">
        <f t="shared" ca="1" si="378"/>
        <v>28.399949999999997</v>
      </c>
      <c r="U880" s="311">
        <f t="shared" ca="1" si="379"/>
        <v>0</v>
      </c>
      <c r="V880" s="306">
        <f t="shared" ca="1" si="380"/>
        <v>1.2256364152983661</v>
      </c>
      <c r="W880" s="304">
        <f t="shared" ca="1" si="381"/>
        <v>25.598287470642621</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0.93895575307463552</v>
      </c>
      <c r="AH880" s="304">
        <f t="shared" ca="1" si="405"/>
        <v>-8.842215576993663</v>
      </c>
    </row>
    <row r="881" spans="1:34" x14ac:dyDescent="0.2">
      <c r="A881" s="347">
        <f t="shared" ca="1" si="383"/>
        <v>1E-4</v>
      </c>
      <c r="B881" s="304">
        <f t="shared" ca="1" si="384"/>
        <v>32.04990000000182</v>
      </c>
      <c r="D881" s="306">
        <f t="shared" ca="1" si="385"/>
        <v>-0.67737885327361613</v>
      </c>
      <c r="E881" s="307">
        <f t="shared" ca="1" si="386"/>
        <v>-0.9937432874999228</v>
      </c>
      <c r="F881" s="304">
        <f t="shared" ca="1" si="387"/>
        <v>1.2026503366787178</v>
      </c>
      <c r="G881" s="306">
        <f t="shared" ca="1" si="388"/>
        <v>7.7366630285116713</v>
      </c>
      <c r="H881" s="307">
        <f t="shared" ca="1" si="389"/>
        <v>-100.69560266973717</v>
      </c>
      <c r="I881" s="304">
        <f t="shared" ca="1" si="390"/>
        <v>100.99237769177593</v>
      </c>
      <c r="J881" s="306">
        <f t="shared" ca="1" si="391"/>
        <v>698.24654548588239</v>
      </c>
      <c r="K881" s="307">
        <f t="shared" ca="1" si="392"/>
        <v>-5.2039473120566573</v>
      </c>
      <c r="L881" s="304">
        <f t="shared" ca="1" si="377"/>
        <v>698.26593741252702</v>
      </c>
      <c r="M881" s="306">
        <f t="shared" ca="1" si="393"/>
        <v>-1.4941147948441742</v>
      </c>
      <c r="N881" s="304">
        <f t="shared" ca="1" si="394"/>
        <v>-85.606471852626029</v>
      </c>
      <c r="P881" s="310">
        <f t="shared" ca="1" si="395"/>
        <v>23</v>
      </c>
      <c r="Q881" s="304">
        <f t="shared" ca="1" si="396"/>
        <v>0</v>
      </c>
      <c r="R881" s="306">
        <f t="shared" ca="1" si="397"/>
        <v>0</v>
      </c>
      <c r="S881" s="307">
        <f t="shared" ca="1" si="398"/>
        <v>2.8949999999999996</v>
      </c>
      <c r="T881" s="304">
        <f t="shared" ca="1" si="378"/>
        <v>28.399949999999997</v>
      </c>
      <c r="U881" s="311">
        <f t="shared" ca="1" si="379"/>
        <v>0</v>
      </c>
      <c r="V881" s="306">
        <f t="shared" ca="1" si="380"/>
        <v>1.2256376494604369</v>
      </c>
      <c r="W881" s="304">
        <f t="shared" ca="1" si="381"/>
        <v>25.598360844823585</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0.93893096680200294</v>
      </c>
      <c r="AH881" s="304">
        <f t="shared" ca="1" si="405"/>
        <v>-8.8422409225017695</v>
      </c>
    </row>
    <row r="882" spans="1:34" x14ac:dyDescent="0.2">
      <c r="A882" s="347">
        <f t="shared" ca="1" si="383"/>
        <v>1E-4</v>
      </c>
      <c r="B882" s="304">
        <f t="shared" ca="1" si="384"/>
        <v>32.050000000001823</v>
      </c>
      <c r="D882" s="306">
        <f t="shared" ca="1" si="385"/>
        <v>-0.67737423441900457</v>
      </c>
      <c r="E882" s="307">
        <f t="shared" ca="1" si="386"/>
        <v>-0.99371751278211207</v>
      </c>
      <c r="F882" s="304">
        <f t="shared" ca="1" si="387"/>
        <v>1.2026264377039944</v>
      </c>
      <c r="G882" s="306">
        <f t="shared" ca="1" si="388"/>
        <v>7.7365952910882294</v>
      </c>
      <c r="H882" s="307">
        <f t="shared" ca="1" si="389"/>
        <v>-100.69570204148845</v>
      </c>
      <c r="I882" s="304">
        <f t="shared" ca="1" si="390"/>
        <v>100.99247158242197</v>
      </c>
      <c r="J882" s="306">
        <f t="shared" ca="1" si="391"/>
        <v>698.24654548588239</v>
      </c>
      <c r="K882" s="307">
        <f t="shared" ca="1" si="392"/>
        <v>-5.2140168772922184</v>
      </c>
      <c r="L882" s="304">
        <f t="shared" ca="1" si="377"/>
        <v>698.26601253030003</v>
      </c>
      <c r="M882" s="306">
        <f t="shared" ca="1" si="393"/>
        <v>-1.4941155389677956</v>
      </c>
      <c r="N882" s="304">
        <f t="shared" ca="1" si="394"/>
        <v>-85.606514487768976</v>
      </c>
      <c r="P882" s="310">
        <f t="shared" ca="1" si="395"/>
        <v>23</v>
      </c>
      <c r="Q882" s="304">
        <f t="shared" ca="1" si="396"/>
        <v>0</v>
      </c>
      <c r="R882" s="306">
        <f t="shared" ca="1" si="397"/>
        <v>0</v>
      </c>
      <c r="S882" s="307">
        <f t="shared" ca="1" si="398"/>
        <v>2.8949999999999996</v>
      </c>
      <c r="T882" s="304">
        <f t="shared" ca="1" si="378"/>
        <v>28.399949999999997</v>
      </c>
      <c r="U882" s="311">
        <f t="shared" ca="1" si="379"/>
        <v>0</v>
      </c>
      <c r="V882" s="306">
        <f t="shared" ca="1" si="380"/>
        <v>1.2256388836249688</v>
      </c>
      <c r="W882" s="304">
        <f t="shared" ca="1" si="381"/>
        <v>25.59843421793957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0.93890618088589406</v>
      </c>
      <c r="AH882" s="304">
        <f t="shared" ca="1" si="405"/>
        <v>-8.8422662676419996</v>
      </c>
    </row>
    <row r="883" spans="1:34" x14ac:dyDescent="0.2">
      <c r="A883" s="347">
        <f t="shared" ca="1" si="383"/>
        <v>1E-4</v>
      </c>
      <c r="B883" s="304">
        <f t="shared" ca="1" si="384"/>
        <v>32.050100000001827</v>
      </c>
      <c r="D883" s="306">
        <f t="shared" ca="1" si="385"/>
        <v>-0.67736961556786768</v>
      </c>
      <c r="E883" s="307">
        <f t="shared" ca="1" si="386"/>
        <v>-0.99369173843843051</v>
      </c>
      <c r="F883" s="304">
        <f t="shared" ca="1" si="387"/>
        <v>1.2026025391355828</v>
      </c>
      <c r="G883" s="306">
        <f t="shared" ca="1" si="388"/>
        <v>7.7365275541266723</v>
      </c>
      <c r="H883" s="307">
        <f t="shared" ca="1" si="389"/>
        <v>-100.69580141066228</v>
      </c>
      <c r="I883" s="304">
        <f t="shared" ca="1" si="390"/>
        <v>100.99256547058945</v>
      </c>
      <c r="J883" s="306">
        <f t="shared" ca="1" si="391"/>
        <v>698.24654548588239</v>
      </c>
      <c r="K883" s="307">
        <f t="shared" ca="1" si="392"/>
        <v>-5.2240864524648263</v>
      </c>
      <c r="L883" s="304">
        <f t="shared" ca="1" si="377"/>
        <v>698.26608779335061</v>
      </c>
      <c r="M883" s="306">
        <f t="shared" ca="1" si="393"/>
        <v>-1.4941162830835186</v>
      </c>
      <c r="N883" s="304">
        <f t="shared" ca="1" si="394"/>
        <v>-85.606557122459378</v>
      </c>
      <c r="P883" s="310">
        <f t="shared" ca="1" si="395"/>
        <v>23</v>
      </c>
      <c r="Q883" s="304">
        <f t="shared" ca="1" si="396"/>
        <v>0</v>
      </c>
      <c r="R883" s="306">
        <f t="shared" ca="1" si="397"/>
        <v>0</v>
      </c>
      <c r="S883" s="307">
        <f t="shared" ca="1" si="398"/>
        <v>2.8949999999999996</v>
      </c>
      <c r="T883" s="304">
        <f t="shared" ca="1" si="378"/>
        <v>28.399949999999997</v>
      </c>
      <c r="U883" s="311">
        <f t="shared" ca="1" si="379"/>
        <v>0</v>
      </c>
      <c r="V883" s="306">
        <f t="shared" ca="1" si="380"/>
        <v>1.2256401177919614</v>
      </c>
      <c r="W883" s="304">
        <f t="shared" ca="1" si="381"/>
        <v>25.598507589990582</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0.93888139532630177</v>
      </c>
      <c r="AH883" s="304">
        <f t="shared" ca="1" si="405"/>
        <v>-8.8422916124143605</v>
      </c>
    </row>
    <row r="884" spans="1:34" x14ac:dyDescent="0.2">
      <c r="A884" s="347">
        <f t="shared" ca="1" si="383"/>
        <v>1E-4</v>
      </c>
      <c r="B884" s="304">
        <f t="shared" ca="1" si="384"/>
        <v>32.05020000000183</v>
      </c>
      <c r="D884" s="306">
        <f t="shared" ca="1" si="385"/>
        <v>-0.67736499672020134</v>
      </c>
      <c r="E884" s="307">
        <f t="shared" ca="1" si="386"/>
        <v>-0.99366596446887634</v>
      </c>
      <c r="F884" s="304">
        <f t="shared" ca="1" si="387"/>
        <v>1.2025786409734793</v>
      </c>
      <c r="G884" s="306">
        <f t="shared" ca="1" si="388"/>
        <v>7.7364598176269999</v>
      </c>
      <c r="H884" s="307">
        <f t="shared" ca="1" si="389"/>
        <v>-100.69590077725873</v>
      </c>
      <c r="I884" s="304">
        <f t="shared" ca="1" si="390"/>
        <v>100.99265935627842</v>
      </c>
      <c r="J884" s="306">
        <f t="shared" ca="1" si="391"/>
        <v>698.24654548588239</v>
      </c>
      <c r="K884" s="307">
        <f t="shared" ca="1" si="392"/>
        <v>-5.2341560375742224</v>
      </c>
      <c r="L884" s="304">
        <f t="shared" ca="1" si="377"/>
        <v>698.26616320167921</v>
      </c>
      <c r="M884" s="306">
        <f t="shared" ca="1" si="393"/>
        <v>-1.4941170271913429</v>
      </c>
      <c r="N884" s="304">
        <f t="shared" ca="1" si="394"/>
        <v>-85.606599756697207</v>
      </c>
      <c r="P884" s="310">
        <f t="shared" ca="1" si="395"/>
        <v>23</v>
      </c>
      <c r="Q884" s="304">
        <f t="shared" ca="1" si="396"/>
        <v>0</v>
      </c>
      <c r="R884" s="306">
        <f t="shared" ca="1" si="397"/>
        <v>0</v>
      </c>
      <c r="S884" s="307">
        <f t="shared" ca="1" si="398"/>
        <v>2.8949999999999996</v>
      </c>
      <c r="T884" s="304">
        <f t="shared" ca="1" si="378"/>
        <v>28.399949999999997</v>
      </c>
      <c r="U884" s="311">
        <f t="shared" ca="1" si="379"/>
        <v>0</v>
      </c>
      <c r="V884" s="306">
        <f t="shared" ca="1" si="380"/>
        <v>1.2256413519614151</v>
      </c>
      <c r="W884" s="304">
        <f t="shared" ca="1" si="381"/>
        <v>25.598580960976641</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0.9388566101232243</v>
      </c>
      <c r="AH884" s="304">
        <f t="shared" ca="1" si="405"/>
        <v>-8.8423169568188555</v>
      </c>
    </row>
    <row r="885" spans="1:34" x14ac:dyDescent="0.2">
      <c r="A885" s="347">
        <f t="shared" ca="1" si="383"/>
        <v>1E-4</v>
      </c>
      <c r="B885" s="304">
        <f t="shared" ca="1" si="384"/>
        <v>32.050300000001833</v>
      </c>
      <c r="D885" s="306">
        <f t="shared" ca="1" si="385"/>
        <v>-0.67736037787601144</v>
      </c>
      <c r="E885" s="307">
        <f t="shared" ca="1" si="386"/>
        <v>-0.99364019087344602</v>
      </c>
      <c r="F885" s="304">
        <f t="shared" ca="1" si="387"/>
        <v>1.2025547432176844</v>
      </c>
      <c r="G885" s="306">
        <f t="shared" ca="1" si="388"/>
        <v>7.7363920815892122</v>
      </c>
      <c r="H885" s="307">
        <f t="shared" ca="1" si="389"/>
        <v>-100.69600014127782</v>
      </c>
      <c r="I885" s="304">
        <f t="shared" ca="1" si="390"/>
        <v>100.99275323948892</v>
      </c>
      <c r="J885" s="306">
        <f t="shared" ca="1" si="391"/>
        <v>698.24654548588239</v>
      </c>
      <c r="K885" s="307">
        <f t="shared" ca="1" si="392"/>
        <v>-5.2442256326201493</v>
      </c>
      <c r="L885" s="304">
        <f t="shared" ca="1" si="377"/>
        <v>698.26623875528617</v>
      </c>
      <c r="M885" s="306">
        <f t="shared" ca="1" si="393"/>
        <v>-1.494117771291269</v>
      </c>
      <c r="N885" s="304">
        <f t="shared" ca="1" si="394"/>
        <v>-85.606642390482506</v>
      </c>
      <c r="P885" s="310">
        <f t="shared" ca="1" si="395"/>
        <v>23</v>
      </c>
      <c r="Q885" s="304">
        <f t="shared" ca="1" si="396"/>
        <v>0</v>
      </c>
      <c r="R885" s="306">
        <f t="shared" ca="1" si="397"/>
        <v>0</v>
      </c>
      <c r="S885" s="307">
        <f t="shared" ca="1" si="398"/>
        <v>2.8949999999999996</v>
      </c>
      <c r="T885" s="304">
        <f t="shared" ca="1" si="378"/>
        <v>28.399949999999997</v>
      </c>
      <c r="U885" s="311">
        <f t="shared" ca="1" si="379"/>
        <v>0</v>
      </c>
      <c r="V885" s="306">
        <f t="shared" ca="1" si="380"/>
        <v>1.2256425861333298</v>
      </c>
      <c r="W885" s="304">
        <f t="shared" ca="1" si="381"/>
        <v>25.598654330897752</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0.93883182527665632</v>
      </c>
      <c r="AH885" s="304">
        <f t="shared" ca="1" si="405"/>
        <v>-8.8423423008554902</v>
      </c>
    </row>
    <row r="886" spans="1:34" x14ac:dyDescent="0.2">
      <c r="A886" s="347">
        <f t="shared" ca="1" si="383"/>
        <v>1E-4</v>
      </c>
      <c r="B886" s="304">
        <f t="shared" ca="1" si="384"/>
        <v>32.050400000001837</v>
      </c>
      <c r="D886" s="306">
        <f t="shared" ca="1" si="385"/>
        <v>-0.67735575903529377</v>
      </c>
      <c r="E886" s="307">
        <f t="shared" ca="1" si="386"/>
        <v>-0.99361441765213065</v>
      </c>
      <c r="F886" s="304">
        <f t="shared" ca="1" si="387"/>
        <v>1.2025308458681887</v>
      </c>
      <c r="G886" s="306">
        <f t="shared" ca="1" si="388"/>
        <v>7.7363243460133084</v>
      </c>
      <c r="H886" s="307">
        <f t="shared" ca="1" si="389"/>
        <v>-100.69609950271959</v>
      </c>
      <c r="I886" s="304">
        <f t="shared" ca="1" si="390"/>
        <v>100.99284712022096</v>
      </c>
      <c r="J886" s="306">
        <f t="shared" ca="1" si="391"/>
        <v>698.24654548588239</v>
      </c>
      <c r="K886" s="307">
        <f t="shared" ca="1" si="392"/>
        <v>-5.2542952376023493</v>
      </c>
      <c r="L886" s="304">
        <f t="shared" ca="1" si="377"/>
        <v>698.26631445417183</v>
      </c>
      <c r="M886" s="306">
        <f t="shared" ca="1" si="393"/>
        <v>-1.4941185153832965</v>
      </c>
      <c r="N886" s="304">
        <f t="shared" ca="1" si="394"/>
        <v>-85.60668502381526</v>
      </c>
      <c r="P886" s="310">
        <f t="shared" ca="1" si="395"/>
        <v>23</v>
      </c>
      <c r="Q886" s="304">
        <f t="shared" ca="1" si="396"/>
        <v>0</v>
      </c>
      <c r="R886" s="306">
        <f t="shared" ca="1" si="397"/>
        <v>0</v>
      </c>
      <c r="S886" s="307">
        <f t="shared" ca="1" si="398"/>
        <v>2.8949999999999996</v>
      </c>
      <c r="T886" s="304">
        <f t="shared" ca="1" si="378"/>
        <v>28.399949999999997</v>
      </c>
      <c r="U886" s="311">
        <f t="shared" ca="1" si="379"/>
        <v>0</v>
      </c>
      <c r="V886" s="306">
        <f t="shared" ca="1" si="380"/>
        <v>1.2256438203077054</v>
      </c>
      <c r="W886" s="304">
        <f t="shared" ca="1" si="381"/>
        <v>25.598727699753912</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0.93880704078659249</v>
      </c>
      <c r="AH886" s="304">
        <f t="shared" ca="1" si="405"/>
        <v>-8.842367644524268</v>
      </c>
    </row>
    <row r="887" spans="1:34" x14ac:dyDescent="0.2">
      <c r="A887" s="347">
        <f t="shared" ca="1" si="383"/>
        <v>1E-4</v>
      </c>
      <c r="B887" s="304">
        <f t="shared" ca="1" si="384"/>
        <v>32.05050000000184</v>
      </c>
      <c r="D887" s="306">
        <f t="shared" ca="1" si="385"/>
        <v>-0.67735114019805354</v>
      </c>
      <c r="E887" s="307">
        <f t="shared" ca="1" si="386"/>
        <v>-0.99358864480493914</v>
      </c>
      <c r="F887" s="304">
        <f t="shared" ca="1" si="387"/>
        <v>1.2025069489250026</v>
      </c>
      <c r="G887" s="306">
        <f t="shared" ca="1" si="388"/>
        <v>7.7362566108992885</v>
      </c>
      <c r="H887" s="307">
        <f t="shared" ca="1" si="389"/>
        <v>-100.69619886158407</v>
      </c>
      <c r="I887" s="304">
        <f t="shared" ca="1" si="390"/>
        <v>100.99294099847458</v>
      </c>
      <c r="J887" s="306">
        <f t="shared" ca="1" si="391"/>
        <v>698.24654548588239</v>
      </c>
      <c r="K887" s="307">
        <f t="shared" ca="1" si="392"/>
        <v>-5.2643648525205649</v>
      </c>
      <c r="L887" s="304">
        <f t="shared" ca="1" si="377"/>
        <v>698.26639029833655</v>
      </c>
      <c r="M887" s="306">
        <f t="shared" ca="1" si="393"/>
        <v>-1.494119259467426</v>
      </c>
      <c r="N887" s="304">
        <f t="shared" ca="1" si="394"/>
        <v>-85.606727656695483</v>
      </c>
      <c r="P887" s="310">
        <f t="shared" ca="1" si="395"/>
        <v>23</v>
      </c>
      <c r="Q887" s="304">
        <f t="shared" ca="1" si="396"/>
        <v>0</v>
      </c>
      <c r="R887" s="306">
        <f t="shared" ca="1" si="397"/>
        <v>0</v>
      </c>
      <c r="S887" s="307">
        <f t="shared" ca="1" si="398"/>
        <v>2.8949999999999996</v>
      </c>
      <c r="T887" s="304">
        <f t="shared" ca="1" si="378"/>
        <v>28.399949999999997</v>
      </c>
      <c r="U887" s="311">
        <f t="shared" ca="1" si="379"/>
        <v>0</v>
      </c>
      <c r="V887" s="306">
        <f t="shared" ca="1" si="380"/>
        <v>1.2256450544845416</v>
      </c>
      <c r="W887" s="304">
        <f t="shared" ca="1" si="381"/>
        <v>25.598801067545153</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0.93878225665303638</v>
      </c>
      <c r="AH887" s="304">
        <f t="shared" ca="1" si="405"/>
        <v>-8.8423929878251872</v>
      </c>
    </row>
    <row r="888" spans="1:34" x14ac:dyDescent="0.2">
      <c r="A888" s="347">
        <f t="shared" ca="1" si="383"/>
        <v>1E-4</v>
      </c>
      <c r="B888" s="304">
        <f t="shared" ca="1" si="384"/>
        <v>32.050600000001843</v>
      </c>
      <c r="D888" s="306">
        <f t="shared" ca="1" si="385"/>
        <v>-0.67734652136428908</v>
      </c>
      <c r="E888" s="307">
        <f t="shared" ca="1" si="386"/>
        <v>-0.9935628723318537</v>
      </c>
      <c r="F888" s="304">
        <f t="shared" ca="1" si="387"/>
        <v>1.2024830523881103</v>
      </c>
      <c r="G888" s="306">
        <f t="shared" ca="1" si="388"/>
        <v>7.7361888762471525</v>
      </c>
      <c r="H888" s="307">
        <f t="shared" ca="1" si="389"/>
        <v>-100.6962982178713</v>
      </c>
      <c r="I888" s="304">
        <f t="shared" ca="1" si="390"/>
        <v>100.99303487424983</v>
      </c>
      <c r="J888" s="306">
        <f t="shared" ca="1" si="391"/>
        <v>698.24654548588239</v>
      </c>
      <c r="K888" s="307">
        <f t="shared" ca="1" si="392"/>
        <v>-5.2744344773745375</v>
      </c>
      <c r="L888" s="304">
        <f t="shared" ca="1" si="377"/>
        <v>698.26646628778087</v>
      </c>
      <c r="M888" s="306">
        <f t="shared" ca="1" si="393"/>
        <v>-1.4941200035436573</v>
      </c>
      <c r="N888" s="304">
        <f t="shared" ca="1" si="394"/>
        <v>-85.606770289123162</v>
      </c>
      <c r="P888" s="310">
        <f t="shared" ca="1" si="395"/>
        <v>23</v>
      </c>
      <c r="Q888" s="304">
        <f t="shared" ca="1" si="396"/>
        <v>0</v>
      </c>
      <c r="R888" s="306">
        <f t="shared" ca="1" si="397"/>
        <v>0</v>
      </c>
      <c r="S888" s="307">
        <f t="shared" ca="1" si="398"/>
        <v>2.8949999999999996</v>
      </c>
      <c r="T888" s="304">
        <f t="shared" ca="1" si="378"/>
        <v>28.399949999999997</v>
      </c>
      <c r="U888" s="311">
        <f t="shared" ca="1" si="379"/>
        <v>0</v>
      </c>
      <c r="V888" s="306">
        <f t="shared" ca="1" si="380"/>
        <v>1.2256462886638391</v>
      </c>
      <c r="W888" s="304">
        <f t="shared" ca="1" si="381"/>
        <v>25.59887443427148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0.93875747287598088</v>
      </c>
      <c r="AH888" s="304">
        <f t="shared" ca="1" si="405"/>
        <v>-8.8424183307582584</v>
      </c>
    </row>
    <row r="889" spans="1:34" x14ac:dyDescent="0.2">
      <c r="A889" s="347">
        <f t="shared" ca="1" si="383"/>
        <v>1E-4</v>
      </c>
      <c r="B889" s="304">
        <f t="shared" ca="1" si="384"/>
        <v>32.050700000001846</v>
      </c>
      <c r="D889" s="306">
        <f t="shared" ca="1" si="385"/>
        <v>-0.67734190253400184</v>
      </c>
      <c r="E889" s="307">
        <f t="shared" ca="1" si="386"/>
        <v>-0.99353710023287611</v>
      </c>
      <c r="F889" s="304">
        <f t="shared" ca="1" si="387"/>
        <v>1.2024591562575144</v>
      </c>
      <c r="G889" s="306">
        <f t="shared" ca="1" si="388"/>
        <v>7.7361211420568994</v>
      </c>
      <c r="H889" s="307">
        <f t="shared" ca="1" si="389"/>
        <v>-100.69639757158133</v>
      </c>
      <c r="I889" s="304">
        <f t="shared" ca="1" si="390"/>
        <v>100.99312874754673</v>
      </c>
      <c r="J889" s="306">
        <f t="shared" ca="1" si="391"/>
        <v>698.24654548588239</v>
      </c>
      <c r="K889" s="307">
        <f t="shared" ca="1" si="392"/>
        <v>-5.2845041121640097</v>
      </c>
      <c r="L889" s="304">
        <f t="shared" ca="1" si="377"/>
        <v>698.26654242250493</v>
      </c>
      <c r="M889" s="306">
        <f t="shared" ca="1" si="393"/>
        <v>-1.4941207476119907</v>
      </c>
      <c r="N889" s="304">
        <f t="shared" ca="1" si="394"/>
        <v>-85.606812921098339</v>
      </c>
      <c r="P889" s="310">
        <f t="shared" ca="1" si="395"/>
        <v>23</v>
      </c>
      <c r="Q889" s="304">
        <f t="shared" ca="1" si="396"/>
        <v>0</v>
      </c>
      <c r="R889" s="306">
        <f t="shared" ca="1" si="397"/>
        <v>0</v>
      </c>
      <c r="S889" s="307">
        <f t="shared" ca="1" si="398"/>
        <v>2.8949999999999996</v>
      </c>
      <c r="T889" s="304">
        <f t="shared" ca="1" si="378"/>
        <v>28.399949999999997</v>
      </c>
      <c r="U889" s="311">
        <f t="shared" ca="1" si="379"/>
        <v>0</v>
      </c>
      <c r="V889" s="306">
        <f t="shared" ca="1" si="380"/>
        <v>1.2256475228455974</v>
      </c>
      <c r="W889" s="304">
        <f t="shared" ca="1" si="381"/>
        <v>25.598947799932905</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0.93873268945541533</v>
      </c>
      <c r="AH889" s="304">
        <f t="shared" ca="1" si="405"/>
        <v>-8.8424436733234835</v>
      </c>
    </row>
    <row r="890" spans="1:34" x14ac:dyDescent="0.2">
      <c r="A890" s="347">
        <f t="shared" ca="1" si="383"/>
        <v>1E-4</v>
      </c>
      <c r="B890" s="304">
        <f t="shared" ca="1" si="384"/>
        <v>32.05080000000185</v>
      </c>
      <c r="D890" s="306">
        <f t="shared" ca="1" si="385"/>
        <v>-0.67733728370719182</v>
      </c>
      <c r="E890" s="307">
        <f t="shared" ca="1" si="386"/>
        <v>-0.99351132850800283</v>
      </c>
      <c r="F890" s="304">
        <f t="shared" ca="1" si="387"/>
        <v>1.202435260533212</v>
      </c>
      <c r="G890" s="306">
        <f t="shared" ca="1" si="388"/>
        <v>7.7360534083285284</v>
      </c>
      <c r="H890" s="307">
        <f t="shared" ca="1" si="389"/>
        <v>-100.69649692271418</v>
      </c>
      <c r="I890" s="304">
        <f t="shared" ca="1" si="390"/>
        <v>100.99322261836532</v>
      </c>
      <c r="J890" s="306">
        <f t="shared" ca="1" si="391"/>
        <v>698.24654548588239</v>
      </c>
      <c r="K890" s="307">
        <f t="shared" ca="1" si="392"/>
        <v>-5.2945737568887248</v>
      </c>
      <c r="L890" s="304">
        <f t="shared" ca="1" si="377"/>
        <v>698.26661870250928</v>
      </c>
      <c r="M890" s="306">
        <f t="shared" ca="1" si="393"/>
        <v>-1.4941214916724261</v>
      </c>
      <c r="N890" s="304">
        <f t="shared" ca="1" si="394"/>
        <v>-85.606855552620999</v>
      </c>
      <c r="P890" s="310">
        <f t="shared" ca="1" si="395"/>
        <v>23</v>
      </c>
      <c r="Q890" s="304">
        <f t="shared" ca="1" si="396"/>
        <v>0</v>
      </c>
      <c r="R890" s="306">
        <f t="shared" ca="1" si="397"/>
        <v>0</v>
      </c>
      <c r="S890" s="307">
        <f t="shared" ca="1" si="398"/>
        <v>2.8949999999999996</v>
      </c>
      <c r="T890" s="304">
        <f t="shared" ca="1" si="378"/>
        <v>28.399949999999997</v>
      </c>
      <c r="U890" s="311">
        <f t="shared" ca="1" si="379"/>
        <v>0</v>
      </c>
      <c r="V890" s="306">
        <f t="shared" ca="1" si="380"/>
        <v>1.2256487570298162</v>
      </c>
      <c r="W890" s="304">
        <f t="shared" ca="1" si="381"/>
        <v>25.599021164529411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0.93870790639134682</v>
      </c>
      <c r="AH890" s="304">
        <f t="shared" ca="1" si="405"/>
        <v>-8.8424690155208658</v>
      </c>
    </row>
    <row r="891" spans="1:34" x14ac:dyDescent="0.2">
      <c r="A891" s="347">
        <f t="shared" ca="1" si="383"/>
        <v>1E-4</v>
      </c>
      <c r="B891" s="304">
        <f t="shared" ca="1" si="384"/>
        <v>32.050900000001853</v>
      </c>
      <c r="D891" s="306">
        <f t="shared" ca="1" si="385"/>
        <v>-0.6773326648838599</v>
      </c>
      <c r="E891" s="307">
        <f t="shared" ca="1" si="386"/>
        <v>-0.99348555715723741</v>
      </c>
      <c r="F891" s="304">
        <f t="shared" ca="1" si="387"/>
        <v>1.2024113652152069</v>
      </c>
      <c r="G891" s="306">
        <f t="shared" ca="1" si="388"/>
        <v>7.7359856750620404</v>
      </c>
      <c r="H891" s="307">
        <f t="shared" ca="1" si="389"/>
        <v>-100.6965962712699</v>
      </c>
      <c r="I891" s="304">
        <f t="shared" ca="1" si="390"/>
        <v>100.99331648670565</v>
      </c>
      <c r="J891" s="306">
        <f t="shared" ca="1" si="391"/>
        <v>698.24654548588239</v>
      </c>
      <c r="K891" s="307">
        <f t="shared" ca="1" si="392"/>
        <v>-5.3046434115484242</v>
      </c>
      <c r="L891" s="304">
        <f t="shared" ca="1" si="377"/>
        <v>698.26669512779438</v>
      </c>
      <c r="M891" s="306">
        <f t="shared" ca="1" si="393"/>
        <v>-1.4941222357249637</v>
      </c>
      <c r="N891" s="304">
        <f t="shared" ca="1" si="394"/>
        <v>-85.606898183691129</v>
      </c>
      <c r="P891" s="310">
        <f t="shared" ca="1" si="395"/>
        <v>23</v>
      </c>
      <c r="Q891" s="304">
        <f t="shared" ca="1" si="396"/>
        <v>0</v>
      </c>
      <c r="R891" s="306">
        <f t="shared" ca="1" si="397"/>
        <v>0</v>
      </c>
      <c r="S891" s="307">
        <f t="shared" ca="1" si="398"/>
        <v>2.8949999999999996</v>
      </c>
      <c r="T891" s="304">
        <f t="shared" ca="1" si="378"/>
        <v>28.399949999999997</v>
      </c>
      <c r="U891" s="311">
        <f t="shared" ca="1" si="379"/>
        <v>0</v>
      </c>
      <c r="V891" s="306">
        <f t="shared" ca="1" si="380"/>
        <v>1.2256499912164962</v>
      </c>
      <c r="W891" s="304">
        <f t="shared" ca="1" si="381"/>
        <v>25.599094528061055</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0.93868312368377183</v>
      </c>
      <c r="AH891" s="304">
        <f t="shared" ca="1" si="405"/>
        <v>-8.842494357350402</v>
      </c>
    </row>
    <row r="892" spans="1:34" x14ac:dyDescent="0.2">
      <c r="A892" s="347">
        <f t="shared" ca="1" si="383"/>
        <v>1E-4</v>
      </c>
      <c r="B892" s="304">
        <f t="shared" ca="1" si="384"/>
        <v>32.051000000001856</v>
      </c>
      <c r="D892" s="306">
        <f t="shared" ca="1" si="385"/>
        <v>-0.67732804606400909</v>
      </c>
      <c r="E892" s="307">
        <f t="shared" ca="1" si="386"/>
        <v>-0.99345978618056208</v>
      </c>
      <c r="F892" s="304">
        <f t="shared" ca="1" si="387"/>
        <v>1.202387470303486</v>
      </c>
      <c r="G892" s="306">
        <f t="shared" ca="1" si="388"/>
        <v>7.7359179422574336</v>
      </c>
      <c r="H892" s="307">
        <f t="shared" ca="1" si="389"/>
        <v>-100.69669561724851</v>
      </c>
      <c r="I892" s="304">
        <f t="shared" ca="1" si="390"/>
        <v>100.99341035256774</v>
      </c>
      <c r="J892" s="306">
        <f t="shared" ca="1" si="391"/>
        <v>698.24654548588239</v>
      </c>
      <c r="K892" s="307">
        <f t="shared" ca="1" si="392"/>
        <v>-5.3147130761428505</v>
      </c>
      <c r="L892" s="304">
        <f t="shared" ca="1" si="377"/>
        <v>698.26677169836034</v>
      </c>
      <c r="M892" s="306">
        <f t="shared" ca="1" si="393"/>
        <v>-1.4941229797696038</v>
      </c>
      <c r="N892" s="304">
        <f t="shared" ca="1" si="394"/>
        <v>-85.606940814308786</v>
      </c>
      <c r="P892" s="310">
        <f t="shared" ca="1" si="395"/>
        <v>23</v>
      </c>
      <c r="Q892" s="304">
        <f t="shared" ca="1" si="396"/>
        <v>0</v>
      </c>
      <c r="R892" s="306">
        <f t="shared" ca="1" si="397"/>
        <v>0</v>
      </c>
      <c r="S892" s="307">
        <f t="shared" ca="1" si="398"/>
        <v>2.8949999999999996</v>
      </c>
      <c r="T892" s="304">
        <f t="shared" ca="1" si="378"/>
        <v>28.399949999999997</v>
      </c>
      <c r="U892" s="311">
        <f t="shared" ca="1" si="379"/>
        <v>0</v>
      </c>
      <c r="V892" s="306">
        <f t="shared" ca="1" si="380"/>
        <v>1.2256512254056366</v>
      </c>
      <c r="W892" s="304">
        <f t="shared" ca="1" si="381"/>
        <v>25.599167890527816</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0.93865834133267612</v>
      </c>
      <c r="AH892" s="304">
        <f t="shared" ca="1" si="405"/>
        <v>-8.8425196988121098</v>
      </c>
    </row>
    <row r="893" spans="1:34" x14ac:dyDescent="0.2">
      <c r="A893" s="347">
        <f t="shared" ca="1" si="383"/>
        <v>1E-4</v>
      </c>
      <c r="B893" s="304">
        <f t="shared" ca="1" si="384"/>
        <v>32.05110000000186</v>
      </c>
      <c r="D893" s="306">
        <f t="shared" ca="1" si="385"/>
        <v>-0.67732342724763617</v>
      </c>
      <c r="E893" s="307">
        <f t="shared" ca="1" si="386"/>
        <v>-0.99343401557798217</v>
      </c>
      <c r="F893" s="304">
        <f t="shared" ca="1" si="387"/>
        <v>1.2023635757980522</v>
      </c>
      <c r="G893" s="306">
        <f t="shared" ca="1" si="388"/>
        <v>7.7358502099147088</v>
      </c>
      <c r="H893" s="307">
        <f t="shared" ca="1" si="389"/>
        <v>-100.69679496065007</v>
      </c>
      <c r="I893" s="304">
        <f t="shared" ca="1" si="390"/>
        <v>100.99350421595162</v>
      </c>
      <c r="J893" s="306">
        <f t="shared" ca="1" si="391"/>
        <v>698.24654548588239</v>
      </c>
      <c r="K893" s="307">
        <f t="shared" ca="1" si="392"/>
        <v>-5.3247827506717451</v>
      </c>
      <c r="L893" s="304">
        <f t="shared" ca="1" si="377"/>
        <v>698.26684841420774</v>
      </c>
      <c r="M893" s="306">
        <f t="shared" ca="1" si="393"/>
        <v>-1.4941237238063463</v>
      </c>
      <c r="N893" s="304">
        <f t="shared" ca="1" si="394"/>
        <v>-85.606983444473926</v>
      </c>
      <c r="P893" s="310">
        <f t="shared" ca="1" si="395"/>
        <v>23</v>
      </c>
      <c r="Q893" s="304">
        <f t="shared" ca="1" si="396"/>
        <v>0</v>
      </c>
      <c r="R893" s="306">
        <f t="shared" ca="1" si="397"/>
        <v>0</v>
      </c>
      <c r="S893" s="307">
        <f t="shared" ca="1" si="398"/>
        <v>2.8949999999999996</v>
      </c>
      <c r="T893" s="304">
        <f t="shared" ca="1" si="378"/>
        <v>28.399949999999997</v>
      </c>
      <c r="U893" s="311">
        <f t="shared" ca="1" si="379"/>
        <v>0</v>
      </c>
      <c r="V893" s="306">
        <f t="shared" ca="1" si="380"/>
        <v>1.2256524595972378</v>
      </c>
      <c r="W893" s="304">
        <f t="shared" ca="1" si="381"/>
        <v>25.599241251929708</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0.9386335593380668</v>
      </c>
      <c r="AH893" s="304">
        <f t="shared" ca="1" si="405"/>
        <v>-8.842545039905982</v>
      </c>
    </row>
    <row r="894" spans="1:34" x14ac:dyDescent="0.2">
      <c r="A894" s="347">
        <f t="shared" ca="1" si="383"/>
        <v>1E-4</v>
      </c>
      <c r="B894" s="304">
        <f t="shared" ca="1" si="384"/>
        <v>32.051200000001863</v>
      </c>
      <c r="D894" s="306">
        <f t="shared" ca="1" si="385"/>
        <v>-0.67731880843474523</v>
      </c>
      <c r="E894" s="307">
        <f t="shared" ca="1" si="386"/>
        <v>-0.99340824534949057</v>
      </c>
      <c r="F894" s="304">
        <f t="shared" ca="1" si="387"/>
        <v>1.202339681698902</v>
      </c>
      <c r="G894" s="306">
        <f t="shared" ca="1" si="388"/>
        <v>7.7357824780338653</v>
      </c>
      <c r="H894" s="307">
        <f t="shared" ca="1" si="389"/>
        <v>-100.6968943014746</v>
      </c>
      <c r="I894" s="304">
        <f t="shared" ca="1" si="390"/>
        <v>100.99359807685735</v>
      </c>
      <c r="J894" s="306">
        <f t="shared" ca="1" si="391"/>
        <v>698.24654548588239</v>
      </c>
      <c r="K894" s="307">
        <f t="shared" ca="1" si="392"/>
        <v>-5.3348524351348514</v>
      </c>
      <c r="L894" s="304">
        <f t="shared" ca="1" si="377"/>
        <v>698.26692527533703</v>
      </c>
      <c r="M894" s="306">
        <f t="shared" ca="1" si="393"/>
        <v>-1.4941244678351913</v>
      </c>
      <c r="N894" s="304">
        <f t="shared" ca="1" si="394"/>
        <v>-85.607026074186578</v>
      </c>
      <c r="P894" s="310">
        <f t="shared" ca="1" si="395"/>
        <v>23</v>
      </c>
      <c r="Q894" s="304">
        <f t="shared" ca="1" si="396"/>
        <v>0</v>
      </c>
      <c r="R894" s="306">
        <f t="shared" ca="1" si="397"/>
        <v>0</v>
      </c>
      <c r="S894" s="307">
        <f t="shared" ca="1" si="398"/>
        <v>2.8949999999999996</v>
      </c>
      <c r="T894" s="304">
        <f t="shared" ca="1" si="378"/>
        <v>28.399949999999997</v>
      </c>
      <c r="U894" s="311">
        <f t="shared" ca="1" si="379"/>
        <v>0</v>
      </c>
      <c r="V894" s="306">
        <f t="shared" ca="1" si="380"/>
        <v>1.2256536937912998</v>
      </c>
      <c r="W894" s="304">
        <f t="shared" ca="1" si="381"/>
        <v>25.59931461226676</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0.93860877769993678</v>
      </c>
      <c r="AH894" s="304">
        <f t="shared" ca="1" si="405"/>
        <v>-8.8425703806320257</v>
      </c>
    </row>
    <row r="895" spans="1:34" x14ac:dyDescent="0.2">
      <c r="A895" s="347">
        <f t="shared" ca="1" si="383"/>
        <v>1E-4</v>
      </c>
      <c r="B895" s="304">
        <f t="shared" ca="1" si="384"/>
        <v>32.051300000001866</v>
      </c>
      <c r="D895" s="306">
        <f t="shared" ca="1" si="385"/>
        <v>-0.67731418962533607</v>
      </c>
      <c r="E895" s="307">
        <f t="shared" ca="1" si="386"/>
        <v>-0.99338247549508552</v>
      </c>
      <c r="F895" s="304">
        <f t="shared" ca="1" si="387"/>
        <v>1.2023157880060338</v>
      </c>
      <c r="G895" s="306">
        <f t="shared" ca="1" si="388"/>
        <v>7.735714746614903</v>
      </c>
      <c r="H895" s="307">
        <f t="shared" ca="1" si="389"/>
        <v>-100.69699363972215</v>
      </c>
      <c r="I895" s="304">
        <f t="shared" ca="1" si="390"/>
        <v>100.99369193528494</v>
      </c>
      <c r="J895" s="306">
        <f t="shared" ca="1" si="391"/>
        <v>698.24654548588239</v>
      </c>
      <c r="K895" s="307">
        <f t="shared" ca="1" si="392"/>
        <v>-5.3449221295319109</v>
      </c>
      <c r="L895" s="304">
        <f t="shared" ca="1" si="377"/>
        <v>698.26700228174832</v>
      </c>
      <c r="M895" s="306">
        <f t="shared" ca="1" si="393"/>
        <v>-1.4941252118561388</v>
      </c>
      <c r="N895" s="304">
        <f t="shared" ca="1" si="394"/>
        <v>-85.607068703446743</v>
      </c>
      <c r="P895" s="310">
        <f t="shared" ca="1" si="395"/>
        <v>23</v>
      </c>
      <c r="Q895" s="304">
        <f t="shared" ca="1" si="396"/>
        <v>0</v>
      </c>
      <c r="R895" s="306">
        <f t="shared" ca="1" si="397"/>
        <v>0</v>
      </c>
      <c r="S895" s="307">
        <f t="shared" ca="1" si="398"/>
        <v>2.8949999999999996</v>
      </c>
      <c r="T895" s="304">
        <f t="shared" ca="1" si="378"/>
        <v>28.399949999999997</v>
      </c>
      <c r="U895" s="311">
        <f t="shared" ca="1" si="379"/>
        <v>0</v>
      </c>
      <c r="V895" s="306">
        <f t="shared" ca="1" si="380"/>
        <v>1.2256549279878224</v>
      </c>
      <c r="W895" s="304">
        <f t="shared" ca="1" si="381"/>
        <v>25.599387971538953</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0.93858399641828072</v>
      </c>
      <c r="AH895" s="304">
        <f t="shared" ca="1" si="405"/>
        <v>-8.8425957209902464</v>
      </c>
    </row>
    <row r="896" spans="1:34" x14ac:dyDescent="0.2">
      <c r="A896" s="347">
        <f t="shared" ca="1" si="383"/>
        <v>1E-4</v>
      </c>
      <c r="B896" s="304">
        <f t="shared" ca="1" si="384"/>
        <v>32.05140000000187</v>
      </c>
      <c r="D896" s="306">
        <f t="shared" ca="1" si="385"/>
        <v>-0.6773095708194099</v>
      </c>
      <c r="E896" s="307">
        <f t="shared" ca="1" si="386"/>
        <v>-0.99335670601476522</v>
      </c>
      <c r="F896" s="304">
        <f t="shared" ca="1" si="387"/>
        <v>1.202291894719447</v>
      </c>
      <c r="G896" s="306">
        <f t="shared" ca="1" si="388"/>
        <v>7.735647015657821</v>
      </c>
      <c r="H896" s="307">
        <f t="shared" ca="1" si="389"/>
        <v>-100.69709297539275</v>
      </c>
      <c r="I896" s="304">
        <f t="shared" ca="1" si="390"/>
        <v>100.99378579123444</v>
      </c>
      <c r="J896" s="306">
        <f t="shared" ca="1" si="391"/>
        <v>698.24654548588239</v>
      </c>
      <c r="K896" s="307">
        <f t="shared" ca="1" si="392"/>
        <v>-5.354991833862667</v>
      </c>
      <c r="L896" s="304">
        <f t="shared" ca="1" si="377"/>
        <v>698.26707943344218</v>
      </c>
      <c r="M896" s="306">
        <f t="shared" ca="1" si="393"/>
        <v>-1.4941259558691893</v>
      </c>
      <c r="N896" s="304">
        <f t="shared" ca="1" si="394"/>
        <v>-85.607111332254433</v>
      </c>
      <c r="P896" s="310">
        <f t="shared" ca="1" si="395"/>
        <v>23</v>
      </c>
      <c r="Q896" s="304">
        <f t="shared" ca="1" si="396"/>
        <v>0</v>
      </c>
      <c r="R896" s="306">
        <f t="shared" ca="1" si="397"/>
        <v>0</v>
      </c>
      <c r="S896" s="307">
        <f t="shared" ca="1" si="398"/>
        <v>2.8949999999999996</v>
      </c>
      <c r="T896" s="304">
        <f t="shared" ca="1" si="378"/>
        <v>28.399949999999997</v>
      </c>
      <c r="U896" s="311">
        <f t="shared" ca="1" si="379"/>
        <v>0</v>
      </c>
      <c r="V896" s="306">
        <f t="shared" ca="1" si="380"/>
        <v>1.2256561621868056</v>
      </c>
      <c r="W896" s="304">
        <f t="shared" ca="1" si="381"/>
        <v>25.599461329746319</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0.93855921549310217</v>
      </c>
      <c r="AH896" s="304">
        <f t="shared" ca="1" si="405"/>
        <v>-8.8426210609806404</v>
      </c>
    </row>
    <row r="897" spans="1:34" x14ac:dyDescent="0.2">
      <c r="A897" s="347">
        <f t="shared" ca="1" si="383"/>
        <v>1E-4</v>
      </c>
      <c r="B897" s="304">
        <f t="shared" ca="1" si="384"/>
        <v>32.051500000001873</v>
      </c>
      <c r="D897" s="306">
        <f t="shared" ca="1" si="385"/>
        <v>-0.67730495201696495</v>
      </c>
      <c r="E897" s="307">
        <f t="shared" ca="1" si="386"/>
        <v>-0.99333093690852081</v>
      </c>
      <c r="F897" s="304">
        <f t="shared" ca="1" si="387"/>
        <v>1.2022680018391336</v>
      </c>
      <c r="G897" s="306">
        <f t="shared" ca="1" si="388"/>
        <v>7.7355792851626193</v>
      </c>
      <c r="H897" s="307">
        <f t="shared" ca="1" si="389"/>
        <v>-100.69719230848644</v>
      </c>
      <c r="I897" s="304">
        <f t="shared" ca="1" si="390"/>
        <v>100.99387964470588</v>
      </c>
      <c r="J897" s="306">
        <f t="shared" ca="1" si="391"/>
        <v>698.24654548588239</v>
      </c>
      <c r="K897" s="307">
        <f t="shared" ca="1" si="392"/>
        <v>-5.3650615481268611</v>
      </c>
      <c r="L897" s="304">
        <f t="shared" ca="1" si="377"/>
        <v>698.26715673041906</v>
      </c>
      <c r="M897" s="306">
        <f t="shared" ca="1" si="393"/>
        <v>-1.4941266998743425</v>
      </c>
      <c r="N897" s="304">
        <f t="shared" ca="1" si="394"/>
        <v>-85.607153960609651</v>
      </c>
      <c r="P897" s="310">
        <f t="shared" ca="1" si="395"/>
        <v>23</v>
      </c>
      <c r="Q897" s="304">
        <f t="shared" ca="1" si="396"/>
        <v>0</v>
      </c>
      <c r="R897" s="306">
        <f t="shared" ca="1" si="397"/>
        <v>0</v>
      </c>
      <c r="S897" s="307">
        <f t="shared" ca="1" si="398"/>
        <v>2.8949999999999996</v>
      </c>
      <c r="T897" s="304">
        <f t="shared" ca="1" si="378"/>
        <v>28.399949999999997</v>
      </c>
      <c r="U897" s="311">
        <f t="shared" ca="1" si="379"/>
        <v>0</v>
      </c>
      <c r="V897" s="306">
        <f t="shared" ca="1" si="380"/>
        <v>1.22565739638825</v>
      </c>
      <c r="W897" s="304">
        <f t="shared" ca="1" si="381"/>
        <v>25.599534686888877</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0.93853443492439048</v>
      </c>
      <c r="AH897" s="304">
        <f t="shared" ca="1" si="405"/>
        <v>-8.8426464006032202</v>
      </c>
    </row>
    <row r="898" spans="1:34" x14ac:dyDescent="0.2">
      <c r="A898" s="347">
        <f t="shared" ca="1" si="383"/>
        <v>1E-4</v>
      </c>
      <c r="B898" s="304">
        <f t="shared" ca="1" si="384"/>
        <v>32.051600000001876</v>
      </c>
      <c r="D898" s="306">
        <f t="shared" ca="1" si="385"/>
        <v>-0.67730033321800531</v>
      </c>
      <c r="E898" s="307">
        <f t="shared" ca="1" si="386"/>
        <v>-0.99330516817634873</v>
      </c>
      <c r="F898" s="304">
        <f t="shared" ca="1" si="387"/>
        <v>1.2022441093650929</v>
      </c>
      <c r="G898" s="306">
        <f t="shared" ca="1" si="388"/>
        <v>7.7355115551292979</v>
      </c>
      <c r="H898" s="307">
        <f t="shared" ca="1" si="389"/>
        <v>-100.69729163900325</v>
      </c>
      <c r="I898" s="304">
        <f t="shared" ca="1" si="390"/>
        <v>100.99397349569931</v>
      </c>
      <c r="J898" s="306">
        <f t="shared" ca="1" si="391"/>
        <v>698.24654548588239</v>
      </c>
      <c r="K898" s="307">
        <f t="shared" ca="1" si="392"/>
        <v>-5.3751312723242357</v>
      </c>
      <c r="L898" s="304">
        <f t="shared" ca="1" si="377"/>
        <v>698.2672341726792</v>
      </c>
      <c r="M898" s="306">
        <f t="shared" ca="1" si="393"/>
        <v>-1.494127443871599</v>
      </c>
      <c r="N898" s="304">
        <f t="shared" ca="1" si="394"/>
        <v>-85.607196588512423</v>
      </c>
      <c r="P898" s="310">
        <f t="shared" ca="1" si="395"/>
        <v>23</v>
      </c>
      <c r="Q898" s="304">
        <f t="shared" ca="1" si="396"/>
        <v>0</v>
      </c>
      <c r="R898" s="306">
        <f t="shared" ca="1" si="397"/>
        <v>0</v>
      </c>
      <c r="S898" s="307">
        <f t="shared" ca="1" si="398"/>
        <v>2.8949999999999996</v>
      </c>
      <c r="T898" s="304">
        <f t="shared" ca="1" si="378"/>
        <v>28.399949999999997</v>
      </c>
      <c r="U898" s="311">
        <f t="shared" ca="1" si="379"/>
        <v>0</v>
      </c>
      <c r="V898" s="306">
        <f t="shared" ca="1" si="380"/>
        <v>1.2256586305921546</v>
      </c>
      <c r="W898" s="304">
        <f t="shared" ca="1" si="381"/>
        <v>25.599608042966612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0.93850965471213854</v>
      </c>
      <c r="AH898" s="304">
        <f t="shared" ca="1" si="405"/>
        <v>-8.8426717398579893</v>
      </c>
    </row>
    <row r="899" spans="1:34" x14ac:dyDescent="0.2">
      <c r="A899" s="347">
        <f t="shared" ca="1" si="383"/>
        <v>1E-4</v>
      </c>
      <c r="B899" s="304">
        <f t="shared" ca="1" si="384"/>
        <v>32.05170000000188</v>
      </c>
      <c r="D899" s="306">
        <f t="shared" ca="1" si="385"/>
        <v>-0.67729571442252789</v>
      </c>
      <c r="E899" s="307">
        <f t="shared" ca="1" si="386"/>
        <v>-0.99327939981824898</v>
      </c>
      <c r="F899" s="304">
        <f t="shared" ca="1" si="387"/>
        <v>1.2022202172973233</v>
      </c>
      <c r="G899" s="306">
        <f t="shared" ca="1" si="388"/>
        <v>7.7354438255578559</v>
      </c>
      <c r="H899" s="307">
        <f t="shared" ca="1" si="389"/>
        <v>-100.69739096694323</v>
      </c>
      <c r="I899" s="304">
        <f t="shared" ca="1" si="390"/>
        <v>100.99406734421473</v>
      </c>
      <c r="J899" s="306">
        <f t="shared" ca="1" si="391"/>
        <v>698.24654548588239</v>
      </c>
      <c r="K899" s="307">
        <f t="shared" ca="1" si="392"/>
        <v>-5.3852010064545333</v>
      </c>
      <c r="L899" s="304">
        <f t="shared" ca="1" si="377"/>
        <v>698.26731176022292</v>
      </c>
      <c r="M899" s="306">
        <f t="shared" ca="1" si="393"/>
        <v>-1.4941281878609582</v>
      </c>
      <c r="N899" s="304">
        <f t="shared" ca="1" si="394"/>
        <v>-85.607239215962707</v>
      </c>
      <c r="P899" s="310">
        <f t="shared" ca="1" si="395"/>
        <v>23</v>
      </c>
      <c r="Q899" s="304">
        <f t="shared" ca="1" si="396"/>
        <v>0</v>
      </c>
      <c r="R899" s="306">
        <f t="shared" ca="1" si="397"/>
        <v>0</v>
      </c>
      <c r="S899" s="307">
        <f t="shared" ca="1" si="398"/>
        <v>2.8949999999999996</v>
      </c>
      <c r="T899" s="304">
        <f t="shared" ca="1" si="378"/>
        <v>28.399949999999997</v>
      </c>
      <c r="U899" s="311">
        <f t="shared" ca="1" si="379"/>
        <v>0</v>
      </c>
      <c r="V899" s="306">
        <f t="shared" ca="1" si="380"/>
        <v>1.2256598647985197</v>
      </c>
      <c r="W899" s="304">
        <f t="shared" ca="1" si="381"/>
        <v>25.599681397979545</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0.93848487485635523</v>
      </c>
      <c r="AH899" s="304">
        <f t="shared" ca="1" si="405"/>
        <v>-8.8426970787449442</v>
      </c>
    </row>
    <row r="900" spans="1:34" x14ac:dyDescent="0.2">
      <c r="A900" s="347">
        <f t="shared" ca="1" si="383"/>
        <v>1E-4</v>
      </c>
      <c r="B900" s="304">
        <f t="shared" ca="1" si="384"/>
        <v>32.051800000001883</v>
      </c>
      <c r="D900" s="306">
        <f t="shared" ca="1" si="385"/>
        <v>-0.6772910956305388</v>
      </c>
      <c r="E900" s="307">
        <f t="shared" ca="1" si="386"/>
        <v>-0.99325363183421977</v>
      </c>
      <c r="F900" s="304">
        <f t="shared" ca="1" si="387"/>
        <v>1.202196325635827</v>
      </c>
      <c r="G900" s="306">
        <f t="shared" ca="1" si="388"/>
        <v>7.7353760964482925</v>
      </c>
      <c r="H900" s="307">
        <f t="shared" ca="1" si="389"/>
        <v>-100.69749029230641</v>
      </c>
      <c r="I900" s="304">
        <f t="shared" ca="1" si="390"/>
        <v>100.99416119025221</v>
      </c>
      <c r="J900" s="306">
        <f t="shared" ca="1" si="391"/>
        <v>698.24654548588239</v>
      </c>
      <c r="K900" s="307">
        <f t="shared" ca="1" si="392"/>
        <v>-5.3952707505174962</v>
      </c>
      <c r="L900" s="304">
        <f t="shared" ref="L900:L963" ca="1" si="406">SQRT(pos_x^2+pos_z^2)</f>
        <v>698.2673894930507</v>
      </c>
      <c r="M900" s="306">
        <f t="shared" ca="1" si="393"/>
        <v>-1.4941289318424209</v>
      </c>
      <c r="N900" s="304">
        <f t="shared" ca="1" si="394"/>
        <v>-85.60728184296056</v>
      </c>
      <c r="P900" s="310">
        <f t="shared" ca="1" si="395"/>
        <v>23</v>
      </c>
      <c r="Q900" s="304">
        <f t="shared" ca="1" si="396"/>
        <v>0</v>
      </c>
      <c r="R900" s="306">
        <f t="shared" ca="1" si="397"/>
        <v>0</v>
      </c>
      <c r="S900" s="307">
        <f t="shared" ca="1" si="398"/>
        <v>2.8949999999999996</v>
      </c>
      <c r="T900" s="304">
        <f t="shared" ref="T900:T963" ca="1" si="407">m*g</f>
        <v>28.399949999999997</v>
      </c>
      <c r="U900" s="311">
        <f t="shared" ref="U900:U963" ca="1" si="408">IF(pos_xz&lt;L_rampe,Poids*COS(Beta),0)</f>
        <v>0</v>
      </c>
      <c r="V900" s="306">
        <f t="shared" ref="V900:V963" ca="1" si="409">Rho_moyen*(20000-Alt_rampe-pos_z)/(20000+Alt_rampe+pos_z)</f>
        <v>1.2256610990073453</v>
      </c>
      <c r="W900" s="304">
        <f t="shared" ref="W900:W963" ca="1" si="410">1/2*Rho*Sref*Cx*vit_xz^2</f>
        <v>25.599754751927687</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0.9384600953570299</v>
      </c>
      <c r="AH900" s="304">
        <f t="shared" ca="1" si="405"/>
        <v>-8.8427224172640919</v>
      </c>
    </row>
    <row r="901" spans="1:34" x14ac:dyDescent="0.2">
      <c r="A901" s="347">
        <f t="shared" ref="A901:A964" ca="1" si="412">IF(B900+0.01&lt;=T_ini+ROUNDUP(Temps_fin_propu,0), 0.01, IF(K900&gt;0, 0.1, 0.0001))</f>
        <v>1E-4</v>
      </c>
      <c r="B901" s="304">
        <f t="shared" ref="B901:B964" ca="1" si="413">B900+pas</f>
        <v>32.051900000001886</v>
      </c>
      <c r="D901" s="306">
        <f t="shared" ref="D901:D964" ca="1" si="414">IF(AND(L900&lt;L_rampe,Poussee&lt;Poids*SIN(M900)),0,(-W900+Poussee)/m*COS(M900)-U900/m*SIN(M900))</f>
        <v>-0.67728647684203369</v>
      </c>
      <c r="E901" s="307">
        <f t="shared" ref="E901:E964" ca="1" si="415">IF(AND(L900&lt;L_rampe,Poussee&lt;Poids*SIN(M900)),0,(-W900+Poussee)/m*SIN(M900)+U900/m*COS(M900)-Poids/m)</f>
        <v>-0.99322786422425224</v>
      </c>
      <c r="F901" s="304">
        <f t="shared" ref="F901:F964" ca="1" si="416">SQRT(acc_x^2+acc_z^2)</f>
        <v>1.2021724343805944</v>
      </c>
      <c r="G901" s="306">
        <f t="shared" ref="G901:G964" ca="1" si="417">G900+acc_x*pas</f>
        <v>7.7353083678006085</v>
      </c>
      <c r="H901" s="307">
        <f t="shared" ref="H901:H964" ca="1" si="418">H900+acc_z*pas</f>
        <v>-100.69758961509284</v>
      </c>
      <c r="I901" s="304">
        <f t="shared" ref="I901:I964" ca="1" si="419">SQRT(vit_x^2+vit_z^2)</f>
        <v>100.9942550338118</v>
      </c>
      <c r="J901" s="306">
        <f t="shared" ref="J901:J964" ca="1" si="420">J900+0.5*(vit_x+G900)*pas*(K900&gt;=0)</f>
        <v>698.24654548588239</v>
      </c>
      <c r="K901" s="307">
        <f t="shared" ref="K901:K964" ca="1" si="421">K900+0.5*(vit_z+H900)*pas</f>
        <v>-5.405340504512866</v>
      </c>
      <c r="L901" s="304">
        <f t="shared" ca="1" si="406"/>
        <v>698.26746737116298</v>
      </c>
      <c r="M901" s="306">
        <f t="shared" ref="M901:M964" ca="1" si="422">IF(AND(L900&gt;L_rampe,G901&gt;0),ATAN2(G901,H901),$M$4)</f>
        <v>-1.4941296758159868</v>
      </c>
      <c r="N901" s="304">
        <f t="shared" ref="N901:N964" ca="1" si="423">DEGREES(Beta)</f>
        <v>-85.607324469505954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2.8949999999999996</v>
      </c>
      <c r="T901" s="304">
        <f t="shared" ca="1" si="407"/>
        <v>28.399949999999997</v>
      </c>
      <c r="U901" s="311">
        <f t="shared" ca="1" si="408"/>
        <v>0</v>
      </c>
      <c r="V901" s="306">
        <f t="shared" ca="1" si="409"/>
        <v>1.2256623332186314</v>
      </c>
      <c r="W901" s="304">
        <f t="shared" ca="1" si="410"/>
        <v>25.599828104811056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0.93843531621415899</v>
      </c>
      <c r="AH901" s="304">
        <f t="shared" ref="AH901:AH964" ca="1" si="434">IF(AND(L900&lt;L_rampe,Poussee&lt;Poids*SIN(M900)), g*SIN(M900), (-W900+Poussee)/m)</f>
        <v>-8.8427477554154379</v>
      </c>
    </row>
    <row r="902" spans="1:34" x14ac:dyDescent="0.2">
      <c r="A902" s="347">
        <f t="shared" ca="1" si="412"/>
        <v>1E-4</v>
      </c>
      <c r="B902" s="304">
        <f t="shared" ca="1" si="413"/>
        <v>32.05200000000189</v>
      </c>
      <c r="D902" s="306">
        <f t="shared" ca="1" si="414"/>
        <v>-0.67728185805701646</v>
      </c>
      <c r="E902" s="307">
        <f t="shared" ca="1" si="415"/>
        <v>-0.99320209698834283</v>
      </c>
      <c r="F902" s="304">
        <f t="shared" ca="1" si="416"/>
        <v>1.2021485435316246</v>
      </c>
      <c r="G902" s="306">
        <f t="shared" ca="1" si="417"/>
        <v>7.735240639614803</v>
      </c>
      <c r="H902" s="307">
        <f t="shared" ca="1" si="418"/>
        <v>-100.69768893530254</v>
      </c>
      <c r="I902" s="304">
        <f t="shared" ca="1" si="419"/>
        <v>100.99434887489348</v>
      </c>
      <c r="J902" s="306">
        <f t="shared" ca="1" si="420"/>
        <v>698.24654548588239</v>
      </c>
      <c r="K902" s="307">
        <f t="shared" ca="1" si="421"/>
        <v>-5.415410268440386</v>
      </c>
      <c r="L902" s="304">
        <f t="shared" ca="1" si="406"/>
        <v>698.26754539455999</v>
      </c>
      <c r="M902" s="306">
        <f t="shared" ca="1" si="422"/>
        <v>-1.4941304197816563</v>
      </c>
      <c r="N902" s="304">
        <f t="shared" ca="1" si="423"/>
        <v>-85.607367095598917</v>
      </c>
      <c r="P902" s="310">
        <f t="shared" ca="1" si="424"/>
        <v>23</v>
      </c>
      <c r="Q902" s="304">
        <f t="shared" ca="1" si="425"/>
        <v>0</v>
      </c>
      <c r="R902" s="306">
        <f t="shared" ca="1" si="426"/>
        <v>0</v>
      </c>
      <c r="S902" s="307">
        <f t="shared" ca="1" si="427"/>
        <v>2.8949999999999996</v>
      </c>
      <c r="T902" s="304">
        <f t="shared" ca="1" si="407"/>
        <v>28.399949999999997</v>
      </c>
      <c r="U902" s="311">
        <f t="shared" ca="1" si="408"/>
        <v>0</v>
      </c>
      <c r="V902" s="306">
        <f t="shared" ca="1" si="409"/>
        <v>1.2256635674323784</v>
      </c>
      <c r="W902" s="304">
        <f t="shared" ca="1" si="410"/>
        <v>25.599901456629652</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0.9384105374277425</v>
      </c>
      <c r="AH902" s="304">
        <f t="shared" ca="1" si="434"/>
        <v>-8.8427730931989839</v>
      </c>
    </row>
    <row r="903" spans="1:34" x14ac:dyDescent="0.2">
      <c r="A903" s="347">
        <f t="shared" ca="1" si="412"/>
        <v>1E-4</v>
      </c>
      <c r="B903" s="304">
        <f t="shared" ca="1" si="413"/>
        <v>32.052100000001893</v>
      </c>
      <c r="D903" s="306">
        <f t="shared" ca="1" si="414"/>
        <v>-0.67727723927548467</v>
      </c>
      <c r="E903" s="307">
        <f t="shared" ca="1" si="415"/>
        <v>-0.99317633012648976</v>
      </c>
      <c r="F903" s="304">
        <f t="shared" ca="1" si="416"/>
        <v>1.2021246530889149</v>
      </c>
      <c r="G903" s="306">
        <f t="shared" ca="1" si="417"/>
        <v>7.7351729118908752</v>
      </c>
      <c r="H903" s="307">
        <f t="shared" ca="1" si="418"/>
        <v>-100.69778825293555</v>
      </c>
      <c r="I903" s="304">
        <f t="shared" ca="1" si="419"/>
        <v>100.99444271349735</v>
      </c>
      <c r="J903" s="306">
        <f t="shared" ca="1" si="420"/>
        <v>698.24654548588239</v>
      </c>
      <c r="K903" s="307">
        <f t="shared" ca="1" si="421"/>
        <v>-5.4254800422997977</v>
      </c>
      <c r="L903" s="304">
        <f t="shared" ca="1" si="406"/>
        <v>698.2676235632423</v>
      </c>
      <c r="M903" s="306">
        <f t="shared" ca="1" si="422"/>
        <v>-1.494131163739429</v>
      </c>
      <c r="N903" s="304">
        <f t="shared" ca="1" si="423"/>
        <v>-85.607409721239421</v>
      </c>
      <c r="P903" s="310">
        <f t="shared" ca="1" si="424"/>
        <v>23</v>
      </c>
      <c r="Q903" s="304">
        <f t="shared" ca="1" si="425"/>
        <v>0</v>
      </c>
      <c r="R903" s="306">
        <f t="shared" ca="1" si="426"/>
        <v>0</v>
      </c>
      <c r="S903" s="307">
        <f t="shared" ca="1" si="427"/>
        <v>2.8949999999999996</v>
      </c>
      <c r="T903" s="304">
        <f t="shared" ca="1" si="407"/>
        <v>28.399949999999997</v>
      </c>
      <c r="U903" s="311">
        <f t="shared" ca="1" si="408"/>
        <v>0</v>
      </c>
      <c r="V903" s="306">
        <f t="shared" ca="1" si="409"/>
        <v>1.2256648016485856</v>
      </c>
      <c r="W903" s="304">
        <f t="shared" ca="1" si="410"/>
        <v>25.599974807383518</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0.93838575899777332</v>
      </c>
      <c r="AH903" s="304">
        <f t="shared" ca="1" si="434"/>
        <v>-8.8427984306147351</v>
      </c>
    </row>
    <row r="904" spans="1:34" x14ac:dyDescent="0.2">
      <c r="A904" s="347">
        <f t="shared" ca="1" si="412"/>
        <v>1E-4</v>
      </c>
      <c r="B904" s="304">
        <f t="shared" ca="1" si="413"/>
        <v>32.052200000001896</v>
      </c>
      <c r="D904" s="306">
        <f t="shared" ca="1" si="414"/>
        <v>-0.67727262049744474</v>
      </c>
      <c r="E904" s="307">
        <f t="shared" ca="1" si="415"/>
        <v>-0.99315056363868059</v>
      </c>
      <c r="F904" s="304">
        <f t="shared" ca="1" si="416"/>
        <v>1.2021007630524592</v>
      </c>
      <c r="G904" s="306">
        <f t="shared" ca="1" si="417"/>
        <v>7.735105184628825</v>
      </c>
      <c r="H904" s="307">
        <f t="shared" ca="1" si="418"/>
        <v>-100.69788756799191</v>
      </c>
      <c r="I904" s="304">
        <f t="shared" ca="1" si="419"/>
        <v>100.99453654962338</v>
      </c>
      <c r="J904" s="306">
        <f t="shared" ca="1" si="420"/>
        <v>698.24654548588239</v>
      </c>
      <c r="K904" s="307">
        <f t="shared" ca="1" si="421"/>
        <v>-5.4355498260908437</v>
      </c>
      <c r="L904" s="304">
        <f t="shared" ca="1" si="406"/>
        <v>698.26770187721013</v>
      </c>
      <c r="M904" s="306">
        <f t="shared" ca="1" si="422"/>
        <v>-1.4941319076893056</v>
      </c>
      <c r="N904" s="304">
        <f t="shared" ca="1" si="423"/>
        <v>-85.607452346427522</v>
      </c>
      <c r="P904" s="310">
        <f t="shared" ca="1" si="424"/>
        <v>23</v>
      </c>
      <c r="Q904" s="304">
        <f t="shared" ca="1" si="425"/>
        <v>0</v>
      </c>
      <c r="R904" s="306">
        <f t="shared" ca="1" si="426"/>
        <v>0</v>
      </c>
      <c r="S904" s="307">
        <f t="shared" ca="1" si="427"/>
        <v>2.8949999999999996</v>
      </c>
      <c r="T904" s="304">
        <f t="shared" ca="1" si="407"/>
        <v>28.399949999999997</v>
      </c>
      <c r="U904" s="311">
        <f t="shared" ca="1" si="408"/>
        <v>0</v>
      </c>
      <c r="V904" s="306">
        <f t="shared" ca="1" si="409"/>
        <v>1.2256660358672535</v>
      </c>
      <c r="W904" s="304">
        <f t="shared" ca="1" si="410"/>
        <v>25.600048157072607</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0.93836098092424081</v>
      </c>
      <c r="AH904" s="304">
        <f t="shared" ca="1" si="434"/>
        <v>-8.8428237676627024</v>
      </c>
    </row>
    <row r="905" spans="1:34" x14ac:dyDescent="0.2">
      <c r="A905" s="347">
        <f t="shared" ca="1" si="412"/>
        <v>1E-4</v>
      </c>
      <c r="B905" s="304">
        <f t="shared" ca="1" si="413"/>
        <v>32.0523000000019</v>
      </c>
      <c r="D905" s="306">
        <f t="shared" ca="1" si="414"/>
        <v>-0.67726800172289114</v>
      </c>
      <c r="E905" s="307">
        <f t="shared" ca="1" si="415"/>
        <v>-0.99312479752493132</v>
      </c>
      <c r="F905" s="304">
        <f t="shared" ca="1" si="416"/>
        <v>1.2020768734222673</v>
      </c>
      <c r="G905" s="306">
        <f t="shared" ca="1" si="417"/>
        <v>7.7350374578286525</v>
      </c>
      <c r="H905" s="307">
        <f t="shared" ca="1" si="418"/>
        <v>-100.69798688047166</v>
      </c>
      <c r="I905" s="304">
        <f t="shared" ca="1" si="419"/>
        <v>100.99463038327163</v>
      </c>
      <c r="J905" s="306">
        <f t="shared" ca="1" si="420"/>
        <v>698.24654548588239</v>
      </c>
      <c r="K905" s="307">
        <f t="shared" ca="1" si="421"/>
        <v>-5.4456196198132671</v>
      </c>
      <c r="L905" s="304">
        <f t="shared" ca="1" si="406"/>
        <v>698.26778033646383</v>
      </c>
      <c r="M905" s="306">
        <f t="shared" ca="1" si="422"/>
        <v>-1.4941326516312858</v>
      </c>
      <c r="N905" s="304">
        <f t="shared" ca="1" si="423"/>
        <v>-85.607494971163192</v>
      </c>
      <c r="P905" s="310">
        <f t="shared" ca="1" si="424"/>
        <v>23</v>
      </c>
      <c r="Q905" s="304">
        <f t="shared" ca="1" si="425"/>
        <v>0</v>
      </c>
      <c r="R905" s="306">
        <f t="shared" ca="1" si="426"/>
        <v>0</v>
      </c>
      <c r="S905" s="307">
        <f t="shared" ca="1" si="427"/>
        <v>2.8949999999999996</v>
      </c>
      <c r="T905" s="304">
        <f t="shared" ca="1" si="407"/>
        <v>28.399949999999997</v>
      </c>
      <c r="U905" s="311">
        <f t="shared" ca="1" si="408"/>
        <v>0</v>
      </c>
      <c r="V905" s="306">
        <f t="shared" ca="1" si="409"/>
        <v>1.2256672700883813</v>
      </c>
      <c r="W905" s="304">
        <f t="shared" ca="1" si="410"/>
        <v>25.600121505696954</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0.93833620320715916</v>
      </c>
      <c r="AH905" s="304">
        <f t="shared" ca="1" si="434"/>
        <v>-8.8428491043428714</v>
      </c>
    </row>
    <row r="906" spans="1:34" x14ac:dyDescent="0.2">
      <c r="A906" s="347">
        <f t="shared" ca="1" si="412"/>
        <v>1E-4</v>
      </c>
      <c r="B906" s="304">
        <f t="shared" ca="1" si="413"/>
        <v>32.052400000001903</v>
      </c>
      <c r="D906" s="306">
        <f t="shared" ca="1" si="414"/>
        <v>-0.67726338295182797</v>
      </c>
      <c r="E906" s="307">
        <f t="shared" ca="1" si="415"/>
        <v>-0.99309903178522774</v>
      </c>
      <c r="F906" s="304">
        <f t="shared" ca="1" si="416"/>
        <v>1.2020529841983303</v>
      </c>
      <c r="G906" s="306">
        <f t="shared" ca="1" si="417"/>
        <v>7.7349697314903576</v>
      </c>
      <c r="H906" s="307">
        <f t="shared" ca="1" si="418"/>
        <v>-100.69808619037484</v>
      </c>
      <c r="I906" s="304">
        <f t="shared" ca="1" si="419"/>
        <v>100.99472421444217</v>
      </c>
      <c r="J906" s="306">
        <f t="shared" ca="1" si="420"/>
        <v>698.24654548588239</v>
      </c>
      <c r="K906" s="307">
        <f t="shared" ca="1" si="421"/>
        <v>-5.4556894234668096</v>
      </c>
      <c r="L906" s="304">
        <f t="shared" ca="1" si="406"/>
        <v>698.26785894100396</v>
      </c>
      <c r="M906" s="306">
        <f t="shared" ca="1" si="422"/>
        <v>-1.4941333955653699</v>
      </c>
      <c r="N906" s="304">
        <f t="shared" ca="1" si="423"/>
        <v>-85.607537595446445</v>
      </c>
      <c r="P906" s="310">
        <f t="shared" ca="1" si="424"/>
        <v>23</v>
      </c>
      <c r="Q906" s="304">
        <f t="shared" ca="1" si="425"/>
        <v>0</v>
      </c>
      <c r="R906" s="306">
        <f t="shared" ca="1" si="426"/>
        <v>0</v>
      </c>
      <c r="S906" s="307">
        <f t="shared" ca="1" si="427"/>
        <v>2.8949999999999996</v>
      </c>
      <c r="T906" s="304">
        <f t="shared" ca="1" si="407"/>
        <v>28.399949999999997</v>
      </c>
      <c r="U906" s="311">
        <f t="shared" ca="1" si="408"/>
        <v>0</v>
      </c>
      <c r="V906" s="306">
        <f t="shared" ca="1" si="409"/>
        <v>1.2256685043119699</v>
      </c>
      <c r="W906" s="304">
        <f t="shared" ca="1" si="410"/>
        <v>25.600194853256603</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0.9383114258465195</v>
      </c>
      <c r="AH906" s="304">
        <f t="shared" ca="1" si="434"/>
        <v>-8.8428744406552529</v>
      </c>
    </row>
    <row r="907" spans="1:34" x14ac:dyDescent="0.2">
      <c r="A907" s="347">
        <f t="shared" ca="1" si="412"/>
        <v>1E-4</v>
      </c>
      <c r="B907" s="304">
        <f t="shared" ca="1" si="413"/>
        <v>32.052500000001906</v>
      </c>
      <c r="D907" s="306">
        <f t="shared" ca="1" si="414"/>
        <v>-0.6772587641842559</v>
      </c>
      <c r="E907" s="307">
        <f t="shared" ca="1" si="415"/>
        <v>-0.99307326641955385</v>
      </c>
      <c r="F907" s="304">
        <f t="shared" ca="1" si="416"/>
        <v>1.202029095380635</v>
      </c>
      <c r="G907" s="306">
        <f t="shared" ca="1" si="417"/>
        <v>7.7349020056139395</v>
      </c>
      <c r="H907" s="307">
        <f t="shared" ca="1" si="418"/>
        <v>-100.69818549770147</v>
      </c>
      <c r="I907" s="304">
        <f t="shared" ca="1" si="419"/>
        <v>100.994818043135</v>
      </c>
      <c r="J907" s="306">
        <f t="shared" ca="1" si="420"/>
        <v>698.24654548588239</v>
      </c>
      <c r="K907" s="307">
        <f t="shared" ca="1" si="421"/>
        <v>-5.4657592370512136</v>
      </c>
      <c r="L907" s="304">
        <f t="shared" ca="1" si="406"/>
        <v>698.26793769083065</v>
      </c>
      <c r="M907" s="306">
        <f t="shared" ca="1" si="422"/>
        <v>-1.4941341394915582</v>
      </c>
      <c r="N907" s="304">
        <f t="shared" ca="1" si="423"/>
        <v>-85.60758021927731</v>
      </c>
      <c r="P907" s="310">
        <f t="shared" ca="1" si="424"/>
        <v>23</v>
      </c>
      <c r="Q907" s="304">
        <f t="shared" ca="1" si="425"/>
        <v>0</v>
      </c>
      <c r="R907" s="306">
        <f t="shared" ca="1" si="426"/>
        <v>0</v>
      </c>
      <c r="S907" s="307">
        <f t="shared" ca="1" si="427"/>
        <v>2.8949999999999996</v>
      </c>
      <c r="T907" s="304">
        <f t="shared" ca="1" si="407"/>
        <v>28.399949999999997</v>
      </c>
      <c r="U907" s="311">
        <f t="shared" ca="1" si="408"/>
        <v>0</v>
      </c>
      <c r="V907" s="306">
        <f t="shared" ca="1" si="409"/>
        <v>1.2256697385380186</v>
      </c>
      <c r="W907" s="304">
        <f t="shared" ca="1" si="410"/>
        <v>25.600268199751511</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0.93828664884230406</v>
      </c>
      <c r="AH907" s="304">
        <f t="shared" ca="1" si="434"/>
        <v>-8.8428997765998645</v>
      </c>
    </row>
    <row r="908" spans="1:34" x14ac:dyDescent="0.2">
      <c r="A908" s="347">
        <f t="shared" ca="1" si="412"/>
        <v>1E-4</v>
      </c>
      <c r="B908" s="304">
        <f t="shared" ca="1" si="413"/>
        <v>32.05260000000191</v>
      </c>
      <c r="D908" s="306">
        <f t="shared" ca="1" si="414"/>
        <v>-0.67725414542017337</v>
      </c>
      <c r="E908" s="307">
        <f t="shared" ca="1" si="415"/>
        <v>-0.99304750142792919</v>
      </c>
      <c r="F908" s="304">
        <f t="shared" ca="1" si="416"/>
        <v>1.2020052069691971</v>
      </c>
      <c r="G908" s="306">
        <f t="shared" ca="1" si="417"/>
        <v>7.7348342801993972</v>
      </c>
      <c r="H908" s="307">
        <f t="shared" ca="1" si="418"/>
        <v>-100.69828480245161</v>
      </c>
      <c r="I908" s="304">
        <f t="shared" ca="1" si="419"/>
        <v>100.99491186935016</v>
      </c>
      <c r="J908" s="306">
        <f t="shared" ca="1" si="420"/>
        <v>698.24654548588239</v>
      </c>
      <c r="K908" s="307">
        <f t="shared" ca="1" si="421"/>
        <v>-5.4758290605662214</v>
      </c>
      <c r="L908" s="304">
        <f t="shared" ca="1" si="406"/>
        <v>698.26801658594457</v>
      </c>
      <c r="M908" s="306">
        <f t="shared" ca="1" si="422"/>
        <v>-1.4941348834098502</v>
      </c>
      <c r="N908" s="304">
        <f t="shared" ca="1" si="423"/>
        <v>-85.607622842655744</v>
      </c>
      <c r="P908" s="310">
        <f t="shared" ca="1" si="424"/>
        <v>23</v>
      </c>
      <c r="Q908" s="304">
        <f t="shared" ca="1" si="425"/>
        <v>0</v>
      </c>
      <c r="R908" s="306">
        <f t="shared" ca="1" si="426"/>
        <v>0</v>
      </c>
      <c r="S908" s="307">
        <f t="shared" ca="1" si="427"/>
        <v>2.8949999999999996</v>
      </c>
      <c r="T908" s="304">
        <f t="shared" ca="1" si="407"/>
        <v>28.399949999999997</v>
      </c>
      <c r="U908" s="311">
        <f t="shared" ca="1" si="408"/>
        <v>0</v>
      </c>
      <c r="V908" s="306">
        <f t="shared" ca="1" si="409"/>
        <v>1.2256709727665285</v>
      </c>
      <c r="W908" s="304">
        <f t="shared" ca="1" si="410"/>
        <v>25.600341545181738</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0.93826187219453061</v>
      </c>
      <c r="AH908" s="304">
        <f t="shared" ca="1" si="434"/>
        <v>-8.8429251121766885</v>
      </c>
    </row>
    <row r="909" spans="1:34" x14ac:dyDescent="0.2">
      <c r="A909" s="347">
        <f t="shared" ca="1" si="412"/>
        <v>1E-4</v>
      </c>
      <c r="B909" s="304">
        <f t="shared" ca="1" si="413"/>
        <v>32.052700000001913</v>
      </c>
      <c r="D909" s="306">
        <f t="shared" ca="1" si="414"/>
        <v>-0.67724952665958538</v>
      </c>
      <c r="E909" s="307">
        <f t="shared" ca="1" si="415"/>
        <v>-0.9930217368103289</v>
      </c>
      <c r="F909" s="304">
        <f t="shared" ca="1" si="416"/>
        <v>1.201981318963999</v>
      </c>
      <c r="G909" s="306">
        <f t="shared" ca="1" si="417"/>
        <v>7.7347665552467308</v>
      </c>
      <c r="H909" s="307">
        <f t="shared" ca="1" si="418"/>
        <v>-100.69838410462529</v>
      </c>
      <c r="I909" s="304">
        <f t="shared" ca="1" si="419"/>
        <v>100.99500569308769</v>
      </c>
      <c r="J909" s="306">
        <f t="shared" ca="1" si="420"/>
        <v>698.24654548588239</v>
      </c>
      <c r="K909" s="307">
        <f t="shared" ca="1" si="421"/>
        <v>-5.4858988940115756</v>
      </c>
      <c r="L909" s="304">
        <f t="shared" ca="1" si="406"/>
        <v>698.26809562634594</v>
      </c>
      <c r="M909" s="306">
        <f t="shared" ca="1" si="422"/>
        <v>-1.4941356273202466</v>
      </c>
      <c r="N909" s="304">
        <f t="shared" ca="1" si="423"/>
        <v>-85.607665465581789</v>
      </c>
      <c r="P909" s="310">
        <f t="shared" ca="1" si="424"/>
        <v>23</v>
      </c>
      <c r="Q909" s="304">
        <f t="shared" ca="1" si="425"/>
        <v>0</v>
      </c>
      <c r="R909" s="306">
        <f t="shared" ca="1" si="426"/>
        <v>0</v>
      </c>
      <c r="S909" s="307">
        <f t="shared" ca="1" si="427"/>
        <v>2.8949999999999996</v>
      </c>
      <c r="T909" s="304">
        <f t="shared" ca="1" si="407"/>
        <v>28.399949999999997</v>
      </c>
      <c r="U909" s="311">
        <f t="shared" ca="1" si="408"/>
        <v>0</v>
      </c>
      <c r="V909" s="306">
        <f t="shared" ca="1" si="409"/>
        <v>1.2256722069974975</v>
      </c>
      <c r="W909" s="304">
        <f t="shared" ca="1" si="410"/>
        <v>25.600414889547249</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0.93823709590317428</v>
      </c>
      <c r="AH909" s="304">
        <f t="shared" ca="1" si="434"/>
        <v>-8.8429504473857481</v>
      </c>
    </row>
    <row r="910" spans="1:34" x14ac:dyDescent="0.2">
      <c r="A910" s="347">
        <f t="shared" ca="1" si="412"/>
        <v>1E-4</v>
      </c>
      <c r="B910" s="304">
        <f t="shared" ca="1" si="413"/>
        <v>32.052800000001916</v>
      </c>
      <c r="D910" s="306">
        <f t="shared" ca="1" si="414"/>
        <v>-0.67724490790248859</v>
      </c>
      <c r="E910" s="307">
        <f t="shared" ca="1" si="415"/>
        <v>-0.99299597256676364</v>
      </c>
      <c r="F910" s="304">
        <f t="shared" ca="1" si="416"/>
        <v>1.2019574313650476</v>
      </c>
      <c r="G910" s="306">
        <f t="shared" ca="1" si="417"/>
        <v>7.7346988307559403</v>
      </c>
      <c r="H910" s="307">
        <f t="shared" ca="1" si="418"/>
        <v>-100.69848340422254</v>
      </c>
      <c r="I910" s="304">
        <f t="shared" ca="1" si="419"/>
        <v>100.99509951434763</v>
      </c>
      <c r="J910" s="306">
        <f t="shared" ca="1" si="420"/>
        <v>698.24654548588239</v>
      </c>
      <c r="K910" s="307">
        <f t="shared" ca="1" si="421"/>
        <v>-5.4959687373870176</v>
      </c>
      <c r="L910" s="304">
        <f t="shared" ca="1" si="406"/>
        <v>698.26817481203511</v>
      </c>
      <c r="M910" s="306">
        <f t="shared" ca="1" si="422"/>
        <v>-1.4941363712227473</v>
      </c>
      <c r="N910" s="304">
        <f t="shared" ca="1" si="423"/>
        <v>-85.607708088055446</v>
      </c>
      <c r="P910" s="310">
        <f t="shared" ca="1" si="424"/>
        <v>23</v>
      </c>
      <c r="Q910" s="304">
        <f t="shared" ca="1" si="425"/>
        <v>0</v>
      </c>
      <c r="R910" s="306">
        <f t="shared" ca="1" si="426"/>
        <v>0</v>
      </c>
      <c r="S910" s="307">
        <f t="shared" ca="1" si="427"/>
        <v>2.8949999999999996</v>
      </c>
      <c r="T910" s="304">
        <f t="shared" ca="1" si="407"/>
        <v>28.399949999999997</v>
      </c>
      <c r="U910" s="311">
        <f t="shared" ca="1" si="408"/>
        <v>0</v>
      </c>
      <c r="V910" s="306">
        <f t="shared" ca="1" si="409"/>
        <v>1.2256734412309278</v>
      </c>
      <c r="W910" s="304">
        <f t="shared" ca="1" si="410"/>
        <v>25.600488232848097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0.93821231996825283</v>
      </c>
      <c r="AH910" s="304">
        <f t="shared" ca="1" si="434"/>
        <v>-8.8429757822270307</v>
      </c>
    </row>
    <row r="911" spans="1:34" x14ac:dyDescent="0.2">
      <c r="A911" s="347">
        <f t="shared" ca="1" si="412"/>
        <v>1E-4</v>
      </c>
      <c r="B911" s="304">
        <f t="shared" ca="1" si="413"/>
        <v>32.05290000000192</v>
      </c>
      <c r="D911" s="306">
        <f t="shared" ca="1" si="414"/>
        <v>-0.67724028914888545</v>
      </c>
      <c r="E911" s="307">
        <f t="shared" ca="1" si="415"/>
        <v>-0.99297020869721919</v>
      </c>
      <c r="F911" s="304">
        <f t="shared" ca="1" si="416"/>
        <v>1.2019335441723327</v>
      </c>
      <c r="G911" s="306">
        <f t="shared" ca="1" si="417"/>
        <v>7.7346311067270257</v>
      </c>
      <c r="H911" s="307">
        <f t="shared" ca="1" si="418"/>
        <v>-100.69858270124341</v>
      </c>
      <c r="I911" s="304">
        <f t="shared" ca="1" si="419"/>
        <v>100.99519333313</v>
      </c>
      <c r="J911" s="306">
        <f t="shared" ca="1" si="420"/>
        <v>698.24654548588239</v>
      </c>
      <c r="K911" s="307">
        <f t="shared" ca="1" si="421"/>
        <v>-5.5060385906922908</v>
      </c>
      <c r="L911" s="304">
        <f t="shared" ca="1" si="406"/>
        <v>698.26825414301243</v>
      </c>
      <c r="M911" s="306">
        <f t="shared" ca="1" si="422"/>
        <v>-1.4941371151173524</v>
      </c>
      <c r="N911" s="304">
        <f t="shared" ca="1" si="423"/>
        <v>-85.607750710076715</v>
      </c>
      <c r="P911" s="310">
        <f t="shared" ca="1" si="424"/>
        <v>23</v>
      </c>
      <c r="Q911" s="304">
        <f t="shared" ca="1" si="425"/>
        <v>0</v>
      </c>
      <c r="R911" s="306">
        <f t="shared" ca="1" si="426"/>
        <v>0</v>
      </c>
      <c r="S911" s="307">
        <f t="shared" ca="1" si="427"/>
        <v>2.8949999999999996</v>
      </c>
      <c r="T911" s="304">
        <f t="shared" ca="1" si="407"/>
        <v>28.399949999999997</v>
      </c>
      <c r="U911" s="311">
        <f t="shared" ca="1" si="408"/>
        <v>0</v>
      </c>
      <c r="V911" s="306">
        <f t="shared" ca="1" si="409"/>
        <v>1.2256746754668175</v>
      </c>
      <c r="W911" s="304">
        <f t="shared" ca="1" si="410"/>
        <v>25.600561575084257</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0.93818754438974494</v>
      </c>
      <c r="AH911" s="304">
        <f t="shared" ca="1" si="434"/>
        <v>-8.8430011167005524</v>
      </c>
    </row>
    <row r="912" spans="1:34" x14ac:dyDescent="0.2">
      <c r="A912" s="347">
        <f t="shared" ca="1" si="412"/>
        <v>1E-4</v>
      </c>
      <c r="B912" s="304">
        <f t="shared" ca="1" si="413"/>
        <v>32.053000000001923</v>
      </c>
      <c r="D912" s="306">
        <f t="shared" ca="1" si="414"/>
        <v>-0.67723567039877708</v>
      </c>
      <c r="E912" s="307">
        <f t="shared" ca="1" si="415"/>
        <v>-0.99294444520170266</v>
      </c>
      <c r="F912" s="304">
        <f t="shared" ca="1" si="416"/>
        <v>1.2019096573858612</v>
      </c>
      <c r="G912" s="306">
        <f t="shared" ca="1" si="417"/>
        <v>7.734563383159986</v>
      </c>
      <c r="H912" s="307">
        <f t="shared" ca="1" si="418"/>
        <v>-100.69868199568793</v>
      </c>
      <c r="I912" s="304">
        <f t="shared" ca="1" si="419"/>
        <v>100.99528714943487</v>
      </c>
      <c r="J912" s="306">
        <f t="shared" ca="1" si="420"/>
        <v>698.24654548588239</v>
      </c>
      <c r="K912" s="307">
        <f t="shared" ca="1" si="421"/>
        <v>-5.5161084539271377</v>
      </c>
      <c r="L912" s="304">
        <f t="shared" ca="1" si="406"/>
        <v>698.26833361927845</v>
      </c>
      <c r="M912" s="306">
        <f t="shared" ca="1" si="422"/>
        <v>-1.4941378590040619</v>
      </c>
      <c r="N912" s="304">
        <f t="shared" ca="1" si="423"/>
        <v>-85.60779333164561</v>
      </c>
      <c r="P912" s="310">
        <f t="shared" ca="1" si="424"/>
        <v>23</v>
      </c>
      <c r="Q912" s="304">
        <f t="shared" ca="1" si="425"/>
        <v>0</v>
      </c>
      <c r="R912" s="306">
        <f t="shared" ca="1" si="426"/>
        <v>0</v>
      </c>
      <c r="S912" s="307">
        <f t="shared" ca="1" si="427"/>
        <v>2.8949999999999996</v>
      </c>
      <c r="T912" s="304">
        <f t="shared" ca="1" si="407"/>
        <v>28.399949999999997</v>
      </c>
      <c r="U912" s="311">
        <f t="shared" ca="1" si="408"/>
        <v>0</v>
      </c>
      <c r="V912" s="306">
        <f t="shared" ca="1" si="409"/>
        <v>1.2256759097051682</v>
      </c>
      <c r="W912" s="304">
        <f t="shared" ca="1" si="410"/>
        <v>25.600634916255768</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0.9381627691676595</v>
      </c>
      <c r="AH912" s="304">
        <f t="shared" ca="1" si="434"/>
        <v>-8.8430264508063079</v>
      </c>
    </row>
    <row r="913" spans="1:34" x14ac:dyDescent="0.2">
      <c r="A913" s="347">
        <f t="shared" ca="1" si="412"/>
        <v>1E-4</v>
      </c>
      <c r="B913" s="304">
        <f t="shared" ca="1" si="413"/>
        <v>32.053100000001926</v>
      </c>
      <c r="D913" s="306">
        <f t="shared" ca="1" si="414"/>
        <v>-0.6772310516521638</v>
      </c>
      <c r="E913" s="307">
        <f t="shared" ca="1" si="415"/>
        <v>-0.99291868208019984</v>
      </c>
      <c r="F913" s="304">
        <f t="shared" ca="1" si="416"/>
        <v>1.2018857710056212</v>
      </c>
      <c r="G913" s="306">
        <f t="shared" ca="1" si="417"/>
        <v>7.7344956600548205</v>
      </c>
      <c r="H913" s="307">
        <f t="shared" ca="1" si="418"/>
        <v>-100.69878128755614</v>
      </c>
      <c r="I913" s="304">
        <f t="shared" ca="1" si="419"/>
        <v>100.99538096326225</v>
      </c>
      <c r="J913" s="306">
        <f t="shared" ca="1" si="420"/>
        <v>698.24654548588239</v>
      </c>
      <c r="K913" s="307">
        <f t="shared" ca="1" si="421"/>
        <v>-5.5261783270912996</v>
      </c>
      <c r="L913" s="304">
        <f t="shared" ca="1" si="406"/>
        <v>698.26841324083341</v>
      </c>
      <c r="M913" s="306">
        <f t="shared" ca="1" si="422"/>
        <v>-1.4941386028828763</v>
      </c>
      <c r="N913" s="304">
        <f t="shared" ca="1" si="423"/>
        <v>-85.607835952762144</v>
      </c>
      <c r="P913" s="310">
        <f t="shared" ca="1" si="424"/>
        <v>23</v>
      </c>
      <c r="Q913" s="304">
        <f t="shared" ca="1" si="425"/>
        <v>0</v>
      </c>
      <c r="R913" s="306">
        <f t="shared" ca="1" si="426"/>
        <v>0</v>
      </c>
      <c r="S913" s="307">
        <f t="shared" ca="1" si="427"/>
        <v>2.8949999999999996</v>
      </c>
      <c r="T913" s="304">
        <f t="shared" ca="1" si="407"/>
        <v>28.399949999999997</v>
      </c>
      <c r="U913" s="311">
        <f t="shared" ca="1" si="408"/>
        <v>0</v>
      </c>
      <c r="V913" s="306">
        <f t="shared" ca="1" si="409"/>
        <v>1.2256771439459786</v>
      </c>
      <c r="W913" s="304">
        <f t="shared" ca="1" si="410"/>
        <v>25.600708256362626</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0.93813799430198408</v>
      </c>
      <c r="AH913" s="304">
        <f t="shared" ca="1" si="434"/>
        <v>-8.8430517845443077</v>
      </c>
    </row>
    <row r="914" spans="1:34" x14ac:dyDescent="0.2">
      <c r="A914" s="347">
        <f t="shared" ca="1" si="412"/>
        <v>1E-4</v>
      </c>
      <c r="B914" s="304">
        <f t="shared" ca="1" si="413"/>
        <v>32.053200000001929</v>
      </c>
      <c r="D914" s="306">
        <f t="shared" ca="1" si="414"/>
        <v>-0.67722643290904505</v>
      </c>
      <c r="E914" s="307">
        <f t="shared" ca="1" si="415"/>
        <v>-0.99289291933271251</v>
      </c>
      <c r="F914" s="304">
        <f t="shared" ca="1" si="416"/>
        <v>1.2018618850316145</v>
      </c>
      <c r="G914" s="306">
        <f t="shared" ca="1" si="417"/>
        <v>7.7344279374115299</v>
      </c>
      <c r="H914" s="307">
        <f t="shared" ca="1" si="418"/>
        <v>-100.69888057684808</v>
      </c>
      <c r="I914" s="304">
        <f t="shared" ca="1" si="419"/>
        <v>100.99547477461218</v>
      </c>
      <c r="J914" s="306">
        <f t="shared" ca="1" si="420"/>
        <v>698.24654548588239</v>
      </c>
      <c r="K914" s="307">
        <f t="shared" ca="1" si="421"/>
        <v>-5.5362482101845201</v>
      </c>
      <c r="L914" s="304">
        <f t="shared" ca="1" si="406"/>
        <v>698.26849300767765</v>
      </c>
      <c r="M914" s="306">
        <f t="shared" ca="1" si="422"/>
        <v>-1.4941393467537951</v>
      </c>
      <c r="N914" s="304">
        <f t="shared" ca="1" si="423"/>
        <v>-85.607878573426305</v>
      </c>
      <c r="P914" s="310">
        <f t="shared" ca="1" si="424"/>
        <v>23</v>
      </c>
      <c r="Q914" s="304">
        <f t="shared" ca="1" si="425"/>
        <v>0</v>
      </c>
      <c r="R914" s="306">
        <f t="shared" ca="1" si="426"/>
        <v>0</v>
      </c>
      <c r="S914" s="307">
        <f t="shared" ca="1" si="427"/>
        <v>2.8949999999999996</v>
      </c>
      <c r="T914" s="304">
        <f t="shared" ca="1" si="407"/>
        <v>28.399949999999997</v>
      </c>
      <c r="U914" s="311">
        <f t="shared" ca="1" si="408"/>
        <v>0</v>
      </c>
      <c r="V914" s="306">
        <f t="shared" ca="1" si="409"/>
        <v>1.2256783781892495</v>
      </c>
      <c r="W914" s="304">
        <f t="shared" ca="1" si="410"/>
        <v>25.600781595404847</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0.93811321979272222</v>
      </c>
      <c r="AH914" s="304">
        <f t="shared" ca="1" si="434"/>
        <v>-8.843077117914552</v>
      </c>
    </row>
    <row r="915" spans="1:34" x14ac:dyDescent="0.2">
      <c r="A915" s="347">
        <f t="shared" ca="1" si="412"/>
        <v>1E-4</v>
      </c>
      <c r="B915" s="304">
        <f t="shared" ca="1" si="413"/>
        <v>32.053300000001933</v>
      </c>
      <c r="D915" s="306">
        <f t="shared" ca="1" si="414"/>
        <v>-0.67722181416942462</v>
      </c>
      <c r="E915" s="307">
        <f t="shared" ca="1" si="415"/>
        <v>-0.99286715695923533</v>
      </c>
      <c r="F915" s="304">
        <f t="shared" ca="1" si="416"/>
        <v>1.2018379994638384</v>
      </c>
      <c r="G915" s="306">
        <f t="shared" ca="1" si="417"/>
        <v>7.7343602152301125</v>
      </c>
      <c r="H915" s="307">
        <f t="shared" ca="1" si="418"/>
        <v>-100.69897986356378</v>
      </c>
      <c r="I915" s="304">
        <f t="shared" ca="1" si="419"/>
        <v>100.99556858348468</v>
      </c>
      <c r="J915" s="306">
        <f t="shared" ca="1" si="420"/>
        <v>698.24654548588239</v>
      </c>
      <c r="K915" s="307">
        <f t="shared" ca="1" si="421"/>
        <v>-5.5463181032065405</v>
      </c>
      <c r="L915" s="304">
        <f t="shared" ca="1" si="406"/>
        <v>698.26857291981162</v>
      </c>
      <c r="M915" s="306">
        <f t="shared" ca="1" si="422"/>
        <v>-1.494140090616819</v>
      </c>
      <c r="N915" s="304">
        <f t="shared" ca="1" si="423"/>
        <v>-85.607921193638106</v>
      </c>
      <c r="P915" s="310">
        <f t="shared" ca="1" si="424"/>
        <v>23</v>
      </c>
      <c r="Q915" s="304">
        <f t="shared" ca="1" si="425"/>
        <v>0</v>
      </c>
      <c r="R915" s="306">
        <f t="shared" ca="1" si="426"/>
        <v>0</v>
      </c>
      <c r="S915" s="307">
        <f t="shared" ca="1" si="427"/>
        <v>2.8949999999999996</v>
      </c>
      <c r="T915" s="304">
        <f t="shared" ca="1" si="407"/>
        <v>28.399949999999997</v>
      </c>
      <c r="U915" s="311">
        <f t="shared" ca="1" si="408"/>
        <v>0</v>
      </c>
      <c r="V915" s="306">
        <f t="shared" ca="1" si="409"/>
        <v>1.2256796124349805</v>
      </c>
      <c r="W915" s="304">
        <f t="shared" ca="1" si="410"/>
        <v>25.600854933382433</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0.93808844563986504</v>
      </c>
      <c r="AH915" s="304">
        <f t="shared" ca="1" si="434"/>
        <v>-8.8431024509170459</v>
      </c>
    </row>
    <row r="916" spans="1:34" x14ac:dyDescent="0.2">
      <c r="A916" s="347">
        <f t="shared" ca="1" si="412"/>
        <v>1E-4</v>
      </c>
      <c r="B916" s="304">
        <f t="shared" ca="1" si="413"/>
        <v>32.053400000001936</v>
      </c>
      <c r="D916" s="306">
        <f t="shared" ca="1" si="414"/>
        <v>-0.67721719543330039</v>
      </c>
      <c r="E916" s="307">
        <f t="shared" ca="1" si="415"/>
        <v>-0.99284139495976476</v>
      </c>
      <c r="F916" s="304">
        <f t="shared" ca="1" si="416"/>
        <v>1.2018141143022896</v>
      </c>
      <c r="G916" s="306">
        <f t="shared" ca="1" si="417"/>
        <v>7.7342924935105692</v>
      </c>
      <c r="H916" s="307">
        <f t="shared" ca="1" si="418"/>
        <v>-100.69907914770327</v>
      </c>
      <c r="I916" s="304">
        <f t="shared" ca="1" si="419"/>
        <v>100.9956623898798</v>
      </c>
      <c r="J916" s="306">
        <f t="shared" ca="1" si="420"/>
        <v>698.24654548588239</v>
      </c>
      <c r="K916" s="307">
        <f t="shared" ca="1" si="421"/>
        <v>-5.5563880061571043</v>
      </c>
      <c r="L916" s="304">
        <f t="shared" ca="1" si="406"/>
        <v>698.26865297723577</v>
      </c>
      <c r="M916" s="306">
        <f t="shared" ca="1" si="422"/>
        <v>-1.4941408344719478</v>
      </c>
      <c r="N916" s="304">
        <f t="shared" ca="1" si="423"/>
        <v>-85.607963813397546</v>
      </c>
      <c r="P916" s="310">
        <f t="shared" ca="1" si="424"/>
        <v>23</v>
      </c>
      <c r="Q916" s="304">
        <f t="shared" ca="1" si="425"/>
        <v>0</v>
      </c>
      <c r="R916" s="306">
        <f t="shared" ca="1" si="426"/>
        <v>0</v>
      </c>
      <c r="S916" s="307">
        <f t="shared" ca="1" si="427"/>
        <v>2.8949999999999996</v>
      </c>
      <c r="T916" s="304">
        <f t="shared" ca="1" si="407"/>
        <v>28.399949999999997</v>
      </c>
      <c r="U916" s="311">
        <f t="shared" ca="1" si="408"/>
        <v>0</v>
      </c>
      <c r="V916" s="306">
        <f t="shared" ca="1" si="409"/>
        <v>1.2256808466831715</v>
      </c>
      <c r="W916" s="304">
        <f t="shared" ca="1" si="410"/>
        <v>25.600928270295384</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0.93806367184341255</v>
      </c>
      <c r="AH916" s="304">
        <f t="shared" ca="1" si="434"/>
        <v>-8.8431277835517914</v>
      </c>
    </row>
    <row r="917" spans="1:34" x14ac:dyDescent="0.2">
      <c r="A917" s="347">
        <f t="shared" ca="1" si="412"/>
        <v>1E-4</v>
      </c>
      <c r="B917" s="304">
        <f t="shared" ca="1" si="413"/>
        <v>32.053500000001939</v>
      </c>
      <c r="D917" s="306">
        <f t="shared" ca="1" si="414"/>
        <v>-0.67721257670067325</v>
      </c>
      <c r="E917" s="307">
        <f t="shared" ca="1" si="415"/>
        <v>-0.99281563333430434</v>
      </c>
      <c r="F917" s="304">
        <f t="shared" ca="1" si="416"/>
        <v>1.2017902295469709</v>
      </c>
      <c r="G917" s="306">
        <f t="shared" ca="1" si="417"/>
        <v>7.7342247722528992</v>
      </c>
      <c r="H917" s="307">
        <f t="shared" ca="1" si="418"/>
        <v>-100.69917842926661</v>
      </c>
      <c r="I917" s="304">
        <f t="shared" ca="1" si="419"/>
        <v>100.99575619379759</v>
      </c>
      <c r="J917" s="306">
        <f t="shared" ca="1" si="420"/>
        <v>698.24654548588239</v>
      </c>
      <c r="K917" s="307">
        <f t="shared" ca="1" si="421"/>
        <v>-5.5664579190359529</v>
      </c>
      <c r="L917" s="304">
        <f t="shared" ca="1" si="406"/>
        <v>698.26873317995046</v>
      </c>
      <c r="M917" s="306">
        <f t="shared" ca="1" si="422"/>
        <v>-1.4941415783191816</v>
      </c>
      <c r="N917" s="304">
        <f t="shared" ca="1" si="423"/>
        <v>-85.608006432704656</v>
      </c>
      <c r="P917" s="310">
        <f t="shared" ca="1" si="424"/>
        <v>23</v>
      </c>
      <c r="Q917" s="304">
        <f t="shared" ca="1" si="425"/>
        <v>0</v>
      </c>
      <c r="R917" s="306">
        <f t="shared" ca="1" si="426"/>
        <v>0</v>
      </c>
      <c r="S917" s="307">
        <f t="shared" ca="1" si="427"/>
        <v>2.8949999999999996</v>
      </c>
      <c r="T917" s="304">
        <f t="shared" ca="1" si="407"/>
        <v>28.399949999999997</v>
      </c>
      <c r="U917" s="311">
        <f t="shared" ca="1" si="408"/>
        <v>0</v>
      </c>
      <c r="V917" s="306">
        <f t="shared" ca="1" si="409"/>
        <v>1.2256820809338227</v>
      </c>
      <c r="W917" s="304">
        <f t="shared" ca="1" si="410"/>
        <v>25.601001606143758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0.93803889840336829</v>
      </c>
      <c r="AH917" s="304">
        <f t="shared" ca="1" si="434"/>
        <v>-8.8431531158187866</v>
      </c>
    </row>
    <row r="918" spans="1:34" x14ac:dyDescent="0.2">
      <c r="A918" s="347">
        <f t="shared" ca="1" si="412"/>
        <v>1E-4</v>
      </c>
      <c r="B918" s="304">
        <f t="shared" ca="1" si="413"/>
        <v>32.053600000001943</v>
      </c>
      <c r="D918" s="306">
        <f t="shared" ca="1" si="414"/>
        <v>-0.67720795797154643</v>
      </c>
      <c r="E918" s="307">
        <f t="shared" ca="1" si="415"/>
        <v>-0.99278987208283276</v>
      </c>
      <c r="F918" s="304">
        <f t="shared" ca="1" si="416"/>
        <v>1.2017663451978671</v>
      </c>
      <c r="G918" s="306">
        <f t="shared" ca="1" si="417"/>
        <v>7.7341570514571023</v>
      </c>
      <c r="H918" s="307">
        <f t="shared" ca="1" si="418"/>
        <v>-100.69927770825382</v>
      </c>
      <c r="I918" s="304">
        <f t="shared" ca="1" si="419"/>
        <v>100.99584999523806</v>
      </c>
      <c r="J918" s="306">
        <f t="shared" ca="1" si="420"/>
        <v>698.24654548588239</v>
      </c>
      <c r="K918" s="307">
        <f t="shared" ca="1" si="421"/>
        <v>-5.5765278418428288</v>
      </c>
      <c r="L918" s="304">
        <f t="shared" ca="1" si="406"/>
        <v>698.2688135279559</v>
      </c>
      <c r="M918" s="306">
        <f t="shared" ca="1" si="422"/>
        <v>-1.4941423221585204</v>
      </c>
      <c r="N918" s="304">
        <f t="shared" ca="1" si="423"/>
        <v>-85.608049051559405</v>
      </c>
      <c r="P918" s="310">
        <f t="shared" ca="1" si="424"/>
        <v>23</v>
      </c>
      <c r="Q918" s="304">
        <f t="shared" ca="1" si="425"/>
        <v>0</v>
      </c>
      <c r="R918" s="306">
        <f t="shared" ca="1" si="426"/>
        <v>0</v>
      </c>
      <c r="S918" s="307">
        <f t="shared" ca="1" si="427"/>
        <v>2.8949999999999996</v>
      </c>
      <c r="T918" s="304">
        <f t="shared" ca="1" si="407"/>
        <v>28.399949999999997</v>
      </c>
      <c r="U918" s="311">
        <f t="shared" ca="1" si="408"/>
        <v>0</v>
      </c>
      <c r="V918" s="306">
        <f t="shared" ca="1" si="409"/>
        <v>1.2256833151869342</v>
      </c>
      <c r="W918" s="304">
        <f t="shared" ca="1" si="410"/>
        <v>25.601074940927521</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0.93801412531970918</v>
      </c>
      <c r="AH918" s="304">
        <f t="shared" ca="1" si="434"/>
        <v>-8.8431784477180528</v>
      </c>
    </row>
    <row r="919" spans="1:34" x14ac:dyDescent="0.2">
      <c r="A919" s="347">
        <f t="shared" ca="1" si="412"/>
        <v>1E-4</v>
      </c>
      <c r="B919" s="304">
        <f t="shared" ca="1" si="413"/>
        <v>32.053700000001946</v>
      </c>
      <c r="D919" s="306">
        <f t="shared" ca="1" si="414"/>
        <v>-0.67720333924592047</v>
      </c>
      <c r="E919" s="307">
        <f t="shared" ca="1" si="415"/>
        <v>-0.99276411120536245</v>
      </c>
      <c r="F919" s="304">
        <f t="shared" ca="1" si="416"/>
        <v>1.201742461254989</v>
      </c>
      <c r="G919" s="306">
        <f t="shared" ca="1" si="417"/>
        <v>7.7340893311231778</v>
      </c>
      <c r="H919" s="307">
        <f t="shared" ca="1" si="418"/>
        <v>-100.69937698466494</v>
      </c>
      <c r="I919" s="304">
        <f t="shared" ca="1" si="419"/>
        <v>100.99594379420127</v>
      </c>
      <c r="J919" s="306">
        <f t="shared" ca="1" si="420"/>
        <v>698.24654548588239</v>
      </c>
      <c r="K919" s="307">
        <f t="shared" ca="1" si="421"/>
        <v>-5.5865977745774744</v>
      </c>
      <c r="L919" s="304">
        <f t="shared" ca="1" si="406"/>
        <v>698.26889402125255</v>
      </c>
      <c r="M919" s="306">
        <f t="shared" ca="1" si="422"/>
        <v>-1.4941430659899648</v>
      </c>
      <c r="N919" s="304">
        <f t="shared" ca="1" si="423"/>
        <v>-85.608091669961837</v>
      </c>
      <c r="P919" s="310">
        <f t="shared" ca="1" si="424"/>
        <v>23</v>
      </c>
      <c r="Q919" s="304">
        <f t="shared" ca="1" si="425"/>
        <v>0</v>
      </c>
      <c r="R919" s="306">
        <f t="shared" ca="1" si="426"/>
        <v>0</v>
      </c>
      <c r="S919" s="307">
        <f t="shared" ca="1" si="427"/>
        <v>2.8949999999999996</v>
      </c>
      <c r="T919" s="304">
        <f t="shared" ca="1" si="407"/>
        <v>28.399949999999997</v>
      </c>
      <c r="U919" s="311">
        <f t="shared" ca="1" si="408"/>
        <v>0</v>
      </c>
      <c r="V919" s="306">
        <f t="shared" ca="1" si="409"/>
        <v>1.2256845494425055</v>
      </c>
      <c r="W919" s="304">
        <f t="shared" ca="1" si="410"/>
        <v>25.601148274646697</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0.93798935259244764</v>
      </c>
      <c r="AH919" s="304">
        <f t="shared" ca="1" si="434"/>
        <v>-8.8432037792495777</v>
      </c>
    </row>
    <row r="920" spans="1:34" x14ac:dyDescent="0.2">
      <c r="A920" s="347">
        <f t="shared" ca="1" si="412"/>
        <v>1E-4</v>
      </c>
      <c r="B920" s="304">
        <f t="shared" ca="1" si="413"/>
        <v>32.053800000001949</v>
      </c>
      <c r="D920" s="306">
        <f t="shared" ca="1" si="414"/>
        <v>-0.67719872052379149</v>
      </c>
      <c r="E920" s="307">
        <f t="shared" ca="1" si="415"/>
        <v>-0.99273835070188454</v>
      </c>
      <c r="F920" s="304">
        <f t="shared" ca="1" si="416"/>
        <v>1.2017185777183268</v>
      </c>
      <c r="G920" s="306">
        <f t="shared" ca="1" si="417"/>
        <v>7.7340216112511255</v>
      </c>
      <c r="H920" s="307">
        <f t="shared" ca="1" si="418"/>
        <v>-100.69947625850001</v>
      </c>
      <c r="I920" s="304">
        <f t="shared" ca="1" si="419"/>
        <v>100.99603759068722</v>
      </c>
      <c r="J920" s="306">
        <f t="shared" ca="1" si="420"/>
        <v>698.24654548588239</v>
      </c>
      <c r="K920" s="307">
        <f t="shared" ca="1" si="421"/>
        <v>-5.5966677172396331</v>
      </c>
      <c r="L920" s="304">
        <f t="shared" ca="1" si="406"/>
        <v>698.26897465984098</v>
      </c>
      <c r="M920" s="306">
        <f t="shared" ca="1" si="422"/>
        <v>-1.4941438098135145</v>
      </c>
      <c r="N920" s="304">
        <f t="shared" ca="1" si="423"/>
        <v>-85.608134287911938</v>
      </c>
      <c r="P920" s="310">
        <f t="shared" ca="1" si="424"/>
        <v>23</v>
      </c>
      <c r="Q920" s="304">
        <f t="shared" ca="1" si="425"/>
        <v>0</v>
      </c>
      <c r="R920" s="306">
        <f t="shared" ca="1" si="426"/>
        <v>0</v>
      </c>
      <c r="S920" s="307">
        <f t="shared" ca="1" si="427"/>
        <v>2.8949999999999996</v>
      </c>
      <c r="T920" s="304">
        <f t="shared" ca="1" si="407"/>
        <v>28.399949999999997</v>
      </c>
      <c r="U920" s="311">
        <f t="shared" ca="1" si="408"/>
        <v>0</v>
      </c>
      <c r="V920" s="306">
        <f t="shared" ca="1" si="409"/>
        <v>1.2256857837005368</v>
      </c>
      <c r="W920" s="304">
        <f t="shared" ca="1" si="410"/>
        <v>25.601221607301291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0.93796458022157836</v>
      </c>
      <c r="AH920" s="304">
        <f t="shared" ca="1" si="434"/>
        <v>-8.8432291104133682</v>
      </c>
    </row>
    <row r="921" spans="1:34" x14ac:dyDescent="0.2">
      <c r="A921" s="347">
        <f t="shared" ca="1" si="412"/>
        <v>1E-4</v>
      </c>
      <c r="B921" s="304">
        <f t="shared" ca="1" si="413"/>
        <v>32.053900000001953</v>
      </c>
      <c r="D921" s="306">
        <f t="shared" ca="1" si="414"/>
        <v>-0.67719410180516493</v>
      </c>
      <c r="E921" s="307">
        <f t="shared" ca="1" si="415"/>
        <v>-0.99271259057239547</v>
      </c>
      <c r="F921" s="304">
        <f t="shared" ca="1" si="416"/>
        <v>1.201694694587881</v>
      </c>
      <c r="G921" s="306">
        <f t="shared" ca="1" si="417"/>
        <v>7.7339538918409447</v>
      </c>
      <c r="H921" s="307">
        <f t="shared" ca="1" si="418"/>
        <v>-100.69957552975907</v>
      </c>
      <c r="I921" s="304">
        <f t="shared" ca="1" si="419"/>
        <v>100.99613138469599</v>
      </c>
      <c r="J921" s="306">
        <f t="shared" ca="1" si="420"/>
        <v>698.24654548588239</v>
      </c>
      <c r="K921" s="307">
        <f t="shared" ca="1" si="421"/>
        <v>-5.6067376698290463</v>
      </c>
      <c r="L921" s="304">
        <f t="shared" ca="1" si="406"/>
        <v>698.2690554437213</v>
      </c>
      <c r="M921" s="306">
        <f t="shared" ca="1" si="422"/>
        <v>-1.4941445536291695</v>
      </c>
      <c r="N921" s="304">
        <f t="shared" ca="1" si="423"/>
        <v>-85.608176905409707</v>
      </c>
      <c r="P921" s="310">
        <f t="shared" ca="1" si="424"/>
        <v>23</v>
      </c>
      <c r="Q921" s="304">
        <f t="shared" ca="1" si="425"/>
        <v>0</v>
      </c>
      <c r="R921" s="306">
        <f t="shared" ca="1" si="426"/>
        <v>0</v>
      </c>
      <c r="S921" s="307">
        <f t="shared" ca="1" si="427"/>
        <v>2.8949999999999996</v>
      </c>
      <c r="T921" s="304">
        <f t="shared" ca="1" si="407"/>
        <v>28.399949999999997</v>
      </c>
      <c r="U921" s="311">
        <f t="shared" ca="1" si="408"/>
        <v>0</v>
      </c>
      <c r="V921" s="306">
        <f t="shared" ca="1" si="409"/>
        <v>1.2256870179610284</v>
      </c>
      <c r="W921" s="304">
        <f t="shared" ca="1" si="410"/>
        <v>25.601294938891332</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0.93793980820709777</v>
      </c>
      <c r="AH921" s="304">
        <f t="shared" ca="1" si="434"/>
        <v>-8.8432544412094281</v>
      </c>
    </row>
    <row r="922" spans="1:34" x14ac:dyDescent="0.2">
      <c r="A922" s="347">
        <f t="shared" ca="1" si="412"/>
        <v>1E-4</v>
      </c>
      <c r="B922" s="304">
        <f t="shared" ca="1" si="413"/>
        <v>32.054000000001956</v>
      </c>
      <c r="D922" s="306">
        <f t="shared" ca="1" si="414"/>
        <v>-0.67718948309004134</v>
      </c>
      <c r="E922" s="307">
        <f t="shared" ca="1" si="415"/>
        <v>-0.99268683081688636</v>
      </c>
      <c r="F922" s="304">
        <f t="shared" ca="1" si="416"/>
        <v>1.2016708118636448</v>
      </c>
      <c r="G922" s="306">
        <f t="shared" ca="1" si="417"/>
        <v>7.7338861728926354</v>
      </c>
      <c r="H922" s="307">
        <f t="shared" ca="1" si="418"/>
        <v>-100.69967479844216</v>
      </c>
      <c r="I922" s="304">
        <f t="shared" ca="1" si="419"/>
        <v>100.9962251762276</v>
      </c>
      <c r="J922" s="306">
        <f t="shared" ca="1" si="420"/>
        <v>698.24654548588239</v>
      </c>
      <c r="K922" s="307">
        <f t="shared" ca="1" si="421"/>
        <v>-5.6168076323454565</v>
      </c>
      <c r="L922" s="304">
        <f t="shared" ca="1" si="406"/>
        <v>698.26913637289397</v>
      </c>
      <c r="M922" s="306">
        <f t="shared" ca="1" si="422"/>
        <v>-1.4941452974369303</v>
      </c>
      <c r="N922" s="304">
        <f t="shared" ca="1" si="423"/>
        <v>-85.608219522455158</v>
      </c>
      <c r="P922" s="310">
        <f t="shared" ca="1" si="424"/>
        <v>23</v>
      </c>
      <c r="Q922" s="304">
        <f t="shared" ca="1" si="425"/>
        <v>0</v>
      </c>
      <c r="R922" s="306">
        <f t="shared" ca="1" si="426"/>
        <v>0</v>
      </c>
      <c r="S922" s="307">
        <f t="shared" ca="1" si="427"/>
        <v>2.8949999999999996</v>
      </c>
      <c r="T922" s="304">
        <f t="shared" ca="1" si="407"/>
        <v>28.399949999999997</v>
      </c>
      <c r="U922" s="311">
        <f t="shared" ca="1" si="408"/>
        <v>0</v>
      </c>
      <c r="V922" s="306">
        <f t="shared" ca="1" si="409"/>
        <v>1.2256882522239796</v>
      </c>
      <c r="W922" s="304">
        <f t="shared" ca="1" si="410"/>
        <v>25.601368269416806</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0.93791503654899522</v>
      </c>
      <c r="AH922" s="304">
        <f t="shared" ca="1" si="434"/>
        <v>-8.8432797716377678</v>
      </c>
    </row>
    <row r="923" spans="1:34" x14ac:dyDescent="0.2">
      <c r="A923" s="347">
        <f t="shared" ca="1" si="412"/>
        <v>1E-4</v>
      </c>
      <c r="B923" s="304">
        <f t="shared" ca="1" si="413"/>
        <v>32.054100000001959</v>
      </c>
      <c r="D923" s="306">
        <f t="shared" ca="1" si="414"/>
        <v>-0.6771848643784194</v>
      </c>
      <c r="E923" s="307">
        <f t="shared" ca="1" si="415"/>
        <v>-0.99266107143536431</v>
      </c>
      <c r="F923" s="304">
        <f t="shared" ca="1" si="416"/>
        <v>1.2016469295456231</v>
      </c>
      <c r="G923" s="306">
        <f t="shared" ca="1" si="417"/>
        <v>7.7338184544061974</v>
      </c>
      <c r="H923" s="307">
        <f t="shared" ca="1" si="418"/>
        <v>-100.6997740645493</v>
      </c>
      <c r="I923" s="304">
        <f t="shared" ca="1" si="419"/>
        <v>100.99631896528204</v>
      </c>
      <c r="J923" s="306">
        <f t="shared" ca="1" si="420"/>
        <v>698.24654548588239</v>
      </c>
      <c r="K923" s="307">
        <f t="shared" ca="1" si="421"/>
        <v>-5.6268776047886062</v>
      </c>
      <c r="L923" s="304">
        <f t="shared" ca="1" si="406"/>
        <v>698.26921744735944</v>
      </c>
      <c r="M923" s="306">
        <f t="shared" ca="1" si="422"/>
        <v>-1.4941460412367966</v>
      </c>
      <c r="N923" s="304">
        <f t="shared" ca="1" si="423"/>
        <v>-85.608262139048307</v>
      </c>
      <c r="P923" s="310">
        <f t="shared" ca="1" si="424"/>
        <v>23</v>
      </c>
      <c r="Q923" s="304">
        <f t="shared" ca="1" si="425"/>
        <v>0</v>
      </c>
      <c r="R923" s="306">
        <f t="shared" ca="1" si="426"/>
        <v>0</v>
      </c>
      <c r="S923" s="307">
        <f t="shared" ca="1" si="427"/>
        <v>2.8949999999999996</v>
      </c>
      <c r="T923" s="304">
        <f t="shared" ca="1" si="407"/>
        <v>28.399949999999997</v>
      </c>
      <c r="U923" s="311">
        <f t="shared" ca="1" si="408"/>
        <v>0</v>
      </c>
      <c r="V923" s="306">
        <f t="shared" ca="1" si="409"/>
        <v>1.2256894864893908</v>
      </c>
      <c r="W923" s="304">
        <f t="shared" ca="1" si="410"/>
        <v>25.601441598877731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0.93789026524727603</v>
      </c>
      <c r="AH923" s="304">
        <f t="shared" ca="1" si="434"/>
        <v>-8.8433051016983804</v>
      </c>
    </row>
    <row r="924" spans="1:34" x14ac:dyDescent="0.2">
      <c r="A924" s="347">
        <f t="shared" ca="1" si="412"/>
        <v>1E-4</v>
      </c>
      <c r="B924" s="304">
        <f t="shared" ca="1" si="413"/>
        <v>32.054200000001963</v>
      </c>
      <c r="D924" s="306">
        <f t="shared" ca="1" si="414"/>
        <v>-0.67718024567030111</v>
      </c>
      <c r="E924" s="307">
        <f t="shared" ca="1" si="415"/>
        <v>-0.99263531242781866</v>
      </c>
      <c r="F924" s="304">
        <f t="shared" ca="1" si="416"/>
        <v>1.2016230476338088</v>
      </c>
      <c r="G924" s="306">
        <f t="shared" ca="1" si="417"/>
        <v>7.73375073638163</v>
      </c>
      <c r="H924" s="307">
        <f t="shared" ca="1" si="418"/>
        <v>-100.69987332808054</v>
      </c>
      <c r="I924" s="304">
        <f t="shared" ca="1" si="419"/>
        <v>100.99641275185941</v>
      </c>
      <c r="J924" s="306">
        <f t="shared" ca="1" si="420"/>
        <v>698.24654548588239</v>
      </c>
      <c r="K924" s="307">
        <f t="shared" ca="1" si="421"/>
        <v>-5.6369475871582377</v>
      </c>
      <c r="L924" s="304">
        <f t="shared" ca="1" si="406"/>
        <v>698.26929866711794</v>
      </c>
      <c r="M924" s="306">
        <f t="shared" ca="1" si="422"/>
        <v>-1.4941467850287689</v>
      </c>
      <c r="N924" s="304">
        <f t="shared" ca="1" si="423"/>
        <v>-85.608304755189153</v>
      </c>
      <c r="P924" s="310">
        <f t="shared" ca="1" si="424"/>
        <v>23</v>
      </c>
      <c r="Q924" s="304">
        <f t="shared" ca="1" si="425"/>
        <v>0</v>
      </c>
      <c r="R924" s="306">
        <f t="shared" ca="1" si="426"/>
        <v>0</v>
      </c>
      <c r="S924" s="307">
        <f t="shared" ca="1" si="427"/>
        <v>2.8949999999999996</v>
      </c>
      <c r="T924" s="304">
        <f t="shared" ca="1" si="407"/>
        <v>28.399949999999997</v>
      </c>
      <c r="U924" s="311">
        <f t="shared" ca="1" si="408"/>
        <v>0</v>
      </c>
      <c r="V924" s="306">
        <f t="shared" ca="1" si="409"/>
        <v>1.225690720757262</v>
      </c>
      <c r="W924" s="304">
        <f t="shared" ca="1" si="410"/>
        <v>25.601514927274128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0.93786549430193844</v>
      </c>
      <c r="AH924" s="304">
        <f t="shared" ca="1" si="434"/>
        <v>-8.8433304313912728</v>
      </c>
    </row>
    <row r="925" spans="1:34" x14ac:dyDescent="0.2">
      <c r="A925" s="347">
        <f t="shared" ca="1" si="412"/>
        <v>1E-4</v>
      </c>
      <c r="B925" s="304">
        <f t="shared" ca="1" si="413"/>
        <v>32.054300000001966</v>
      </c>
      <c r="D925" s="306">
        <f t="shared" ca="1" si="414"/>
        <v>-0.67717562696568667</v>
      </c>
      <c r="E925" s="307">
        <f t="shared" ca="1" si="415"/>
        <v>-0.99260955379424765</v>
      </c>
      <c r="F925" s="304">
        <f t="shared" ca="1" si="416"/>
        <v>1.2015991661282004</v>
      </c>
      <c r="G925" s="306">
        <f t="shared" ca="1" si="417"/>
        <v>7.7336830188189332</v>
      </c>
      <c r="H925" s="307">
        <f t="shared" ca="1" si="418"/>
        <v>-100.69997258903592</v>
      </c>
      <c r="I925" s="304">
        <f t="shared" ca="1" si="419"/>
        <v>100.99650653595972</v>
      </c>
      <c r="J925" s="306">
        <f t="shared" ca="1" si="420"/>
        <v>698.24654548588239</v>
      </c>
      <c r="K925" s="307">
        <f t="shared" ca="1" si="421"/>
        <v>-5.6470175794540935</v>
      </c>
      <c r="L925" s="304">
        <f t="shared" ca="1" si="406"/>
        <v>698.26938003217003</v>
      </c>
      <c r="M925" s="306">
        <f t="shared" ca="1" si="422"/>
        <v>-1.4941475288128472</v>
      </c>
      <c r="N925" s="304">
        <f t="shared" ca="1" si="423"/>
        <v>-85.608347370877709</v>
      </c>
      <c r="P925" s="310">
        <f t="shared" ca="1" si="424"/>
        <v>23</v>
      </c>
      <c r="Q925" s="304">
        <f t="shared" ca="1" si="425"/>
        <v>0</v>
      </c>
      <c r="R925" s="306">
        <f t="shared" ca="1" si="426"/>
        <v>0</v>
      </c>
      <c r="S925" s="307">
        <f t="shared" ca="1" si="427"/>
        <v>2.8949999999999996</v>
      </c>
      <c r="T925" s="304">
        <f t="shared" ca="1" si="407"/>
        <v>28.399949999999997</v>
      </c>
      <c r="U925" s="311">
        <f t="shared" ca="1" si="408"/>
        <v>0</v>
      </c>
      <c r="V925" s="306">
        <f t="shared" ca="1" si="409"/>
        <v>1.2256919550275933</v>
      </c>
      <c r="W925" s="304">
        <f t="shared" ca="1" si="410"/>
        <v>25.601588254606007</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0.93784072371297</v>
      </c>
      <c r="AH925" s="304">
        <f t="shared" ca="1" si="434"/>
        <v>-8.8433557607164524</v>
      </c>
    </row>
    <row r="926" spans="1:34" x14ac:dyDescent="0.2">
      <c r="A926" s="347">
        <f t="shared" ca="1" si="412"/>
        <v>1E-4</v>
      </c>
      <c r="B926" s="304">
        <f t="shared" ca="1" si="413"/>
        <v>32.054400000001969</v>
      </c>
      <c r="D926" s="306">
        <f t="shared" ca="1" si="414"/>
        <v>-0.67717100826457577</v>
      </c>
      <c r="E926" s="307">
        <f t="shared" ca="1" si="415"/>
        <v>-0.99258379553464238</v>
      </c>
      <c r="F926" s="304">
        <f t="shared" ca="1" si="416"/>
        <v>1.2015752850287904</v>
      </c>
      <c r="G926" s="306">
        <f t="shared" ca="1" si="417"/>
        <v>7.7336153017181068</v>
      </c>
      <c r="H926" s="307">
        <f t="shared" ca="1" si="418"/>
        <v>-100.70007184741547</v>
      </c>
      <c r="I926" s="304">
        <f t="shared" ca="1" si="419"/>
        <v>100.996600317583</v>
      </c>
      <c r="J926" s="306">
        <f t="shared" ca="1" si="420"/>
        <v>698.24654548588239</v>
      </c>
      <c r="K926" s="307">
        <f t="shared" ca="1" si="421"/>
        <v>-5.6570875816759161</v>
      </c>
      <c r="L926" s="304">
        <f t="shared" ca="1" si="406"/>
        <v>698.26946154251596</v>
      </c>
      <c r="M926" s="306">
        <f t="shared" ca="1" si="422"/>
        <v>-1.4941482725890314</v>
      </c>
      <c r="N926" s="304">
        <f t="shared" ca="1" si="423"/>
        <v>-85.608389986113963</v>
      </c>
      <c r="P926" s="310">
        <f t="shared" ca="1" si="424"/>
        <v>23</v>
      </c>
      <c r="Q926" s="304">
        <f t="shared" ca="1" si="425"/>
        <v>0</v>
      </c>
      <c r="R926" s="306">
        <f t="shared" ca="1" si="426"/>
        <v>0</v>
      </c>
      <c r="S926" s="307">
        <f t="shared" ca="1" si="427"/>
        <v>2.8949999999999996</v>
      </c>
      <c r="T926" s="304">
        <f t="shared" ca="1" si="407"/>
        <v>28.399949999999997</v>
      </c>
      <c r="U926" s="311">
        <f t="shared" ca="1" si="408"/>
        <v>0</v>
      </c>
      <c r="V926" s="306">
        <f t="shared" ca="1" si="409"/>
        <v>1.2256931893003846</v>
      </c>
      <c r="W926" s="304">
        <f t="shared" ca="1" si="410"/>
        <v>25.601661580873376</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0.93781595348036895</v>
      </c>
      <c r="AH926" s="304">
        <f t="shared" ca="1" si="434"/>
        <v>-8.8433810896739242</v>
      </c>
    </row>
    <row r="927" spans="1:34" x14ac:dyDescent="0.2">
      <c r="A927" s="347">
        <f t="shared" ca="1" si="412"/>
        <v>1E-4</v>
      </c>
      <c r="B927" s="304">
        <f t="shared" ca="1" si="413"/>
        <v>32.054500000001973</v>
      </c>
      <c r="D927" s="306">
        <f t="shared" ca="1" si="414"/>
        <v>-0.67716638956697195</v>
      </c>
      <c r="E927" s="307">
        <f t="shared" ca="1" si="415"/>
        <v>-0.99255803764900108</v>
      </c>
      <c r="F927" s="304">
        <f t="shared" ca="1" si="416"/>
        <v>1.2015514043355797</v>
      </c>
      <c r="G927" s="306">
        <f t="shared" ca="1" si="417"/>
        <v>7.7335475850791502</v>
      </c>
      <c r="H927" s="307">
        <f t="shared" ca="1" si="418"/>
        <v>-100.70017110321923</v>
      </c>
      <c r="I927" s="304">
        <f t="shared" ca="1" si="419"/>
        <v>100.99669409672929</v>
      </c>
      <c r="J927" s="306">
        <f t="shared" ca="1" si="420"/>
        <v>698.24654548588239</v>
      </c>
      <c r="K927" s="307">
        <f t="shared" ca="1" si="421"/>
        <v>-5.6671575938234477</v>
      </c>
      <c r="L927" s="304">
        <f t="shared" ca="1" si="406"/>
        <v>698.26954319815616</v>
      </c>
      <c r="M927" s="306">
        <f t="shared" ca="1" si="422"/>
        <v>-1.4941490163573217</v>
      </c>
      <c r="N927" s="304">
        <f t="shared" ca="1" si="423"/>
        <v>-85.608432600897942</v>
      </c>
      <c r="P927" s="310">
        <f t="shared" ca="1" si="424"/>
        <v>23</v>
      </c>
      <c r="Q927" s="304">
        <f t="shared" ca="1" si="425"/>
        <v>0</v>
      </c>
      <c r="R927" s="306">
        <f t="shared" ca="1" si="426"/>
        <v>0</v>
      </c>
      <c r="S927" s="307">
        <f t="shared" ca="1" si="427"/>
        <v>2.8949999999999996</v>
      </c>
      <c r="T927" s="304">
        <f t="shared" ca="1" si="407"/>
        <v>28.399949999999997</v>
      </c>
      <c r="U927" s="311">
        <f t="shared" ca="1" si="408"/>
        <v>0</v>
      </c>
      <c r="V927" s="306">
        <f t="shared" ca="1" si="409"/>
        <v>1.2256944235756355</v>
      </c>
      <c r="W927" s="304">
        <f t="shared" ca="1" si="410"/>
        <v>25.601734906076235</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0.93779118360413527</v>
      </c>
      <c r="AH927" s="304">
        <f t="shared" ca="1" si="434"/>
        <v>-8.8434064182636885</v>
      </c>
    </row>
    <row r="928" spans="1:34" x14ac:dyDescent="0.2">
      <c r="A928" s="347">
        <f t="shared" ca="1" si="412"/>
        <v>1E-4</v>
      </c>
      <c r="B928" s="304">
        <f t="shared" ca="1" si="413"/>
        <v>32.054600000001976</v>
      </c>
      <c r="D928" s="306">
        <f t="shared" ca="1" si="414"/>
        <v>-0.67716177087287466</v>
      </c>
      <c r="E928" s="307">
        <f t="shared" ca="1" si="415"/>
        <v>-0.99253228013732553</v>
      </c>
      <c r="F928" s="304">
        <f t="shared" ca="1" si="416"/>
        <v>1.2015275240485697</v>
      </c>
      <c r="G928" s="306">
        <f t="shared" ca="1" si="417"/>
        <v>7.7334798689020632</v>
      </c>
      <c r="H928" s="307">
        <f t="shared" ca="1" si="418"/>
        <v>-100.70027035644725</v>
      </c>
      <c r="I928" s="304">
        <f t="shared" ca="1" si="419"/>
        <v>100.99678787339863</v>
      </c>
      <c r="J928" s="306">
        <f t="shared" ca="1" si="420"/>
        <v>698.24654548588239</v>
      </c>
      <c r="K928" s="307">
        <f t="shared" ca="1" si="421"/>
        <v>-5.677227615896431</v>
      </c>
      <c r="L928" s="304">
        <f t="shared" ca="1" si="406"/>
        <v>698.26962499909098</v>
      </c>
      <c r="M928" s="306">
        <f t="shared" ca="1" si="422"/>
        <v>-1.4941497601177185</v>
      </c>
      <c r="N928" s="304">
        <f t="shared" ca="1" si="423"/>
        <v>-85.608475215229646</v>
      </c>
      <c r="P928" s="310">
        <f t="shared" ca="1" si="424"/>
        <v>23</v>
      </c>
      <c r="Q928" s="304">
        <f t="shared" ca="1" si="425"/>
        <v>0</v>
      </c>
      <c r="R928" s="306">
        <f t="shared" ca="1" si="426"/>
        <v>0</v>
      </c>
      <c r="S928" s="307">
        <f t="shared" ca="1" si="427"/>
        <v>2.8949999999999996</v>
      </c>
      <c r="T928" s="304">
        <f t="shared" ca="1" si="407"/>
        <v>28.399949999999997</v>
      </c>
      <c r="U928" s="311">
        <f t="shared" ca="1" si="408"/>
        <v>0</v>
      </c>
      <c r="V928" s="306">
        <f t="shared" ca="1" si="409"/>
        <v>1.225695657853346</v>
      </c>
      <c r="W928" s="304">
        <f t="shared" ca="1" si="410"/>
        <v>25.601808230214598</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0.93776641408426542</v>
      </c>
      <c r="AH928" s="304">
        <f t="shared" ca="1" si="434"/>
        <v>-8.8434317464857468</v>
      </c>
    </row>
    <row r="929" spans="1:34" x14ac:dyDescent="0.2">
      <c r="A929" s="347">
        <f t="shared" ca="1" si="412"/>
        <v>1E-4</v>
      </c>
      <c r="B929" s="304">
        <f t="shared" ca="1" si="413"/>
        <v>32.054700000001979</v>
      </c>
      <c r="D929" s="306">
        <f t="shared" ca="1" si="414"/>
        <v>-0.6771571521822819</v>
      </c>
      <c r="E929" s="307">
        <f t="shared" ca="1" si="415"/>
        <v>-0.9925065229996104</v>
      </c>
      <c r="F929" s="304">
        <f t="shared" ca="1" si="416"/>
        <v>1.2015036441677547</v>
      </c>
      <c r="G929" s="306">
        <f t="shared" ca="1" si="417"/>
        <v>7.7334121531868449</v>
      </c>
      <c r="H929" s="307">
        <f t="shared" ca="1" si="418"/>
        <v>-100.70036960709955</v>
      </c>
      <c r="I929" s="304">
        <f t="shared" ca="1" si="419"/>
        <v>100.99688164759105</v>
      </c>
      <c r="J929" s="306">
        <f t="shared" ca="1" si="420"/>
        <v>698.24654548588239</v>
      </c>
      <c r="K929" s="307">
        <f t="shared" ca="1" si="421"/>
        <v>-5.6872976478946082</v>
      </c>
      <c r="L929" s="304">
        <f t="shared" ca="1" si="406"/>
        <v>698.26970694532076</v>
      </c>
      <c r="M929" s="306">
        <f t="shared" ca="1" si="422"/>
        <v>-1.4941505038702214</v>
      </c>
      <c r="N929" s="304">
        <f t="shared" ca="1" si="423"/>
        <v>-85.608517829109061</v>
      </c>
      <c r="P929" s="310">
        <f t="shared" ca="1" si="424"/>
        <v>23</v>
      </c>
      <c r="Q929" s="304">
        <f t="shared" ca="1" si="425"/>
        <v>0</v>
      </c>
      <c r="R929" s="306">
        <f t="shared" ca="1" si="426"/>
        <v>0</v>
      </c>
      <c r="S929" s="307">
        <f t="shared" ca="1" si="427"/>
        <v>2.8949999999999996</v>
      </c>
      <c r="T929" s="304">
        <f t="shared" ca="1" si="407"/>
        <v>28.399949999999997</v>
      </c>
      <c r="U929" s="311">
        <f t="shared" ca="1" si="408"/>
        <v>0</v>
      </c>
      <c r="V929" s="306">
        <f t="shared" ca="1" si="409"/>
        <v>1.2256968921335167</v>
      </c>
      <c r="W929" s="304">
        <f t="shared" ca="1" si="410"/>
        <v>25.601881553288489</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0.93774164492075585</v>
      </c>
      <c r="AH929" s="304">
        <f t="shared" ca="1" si="434"/>
        <v>-8.8434570743401046</v>
      </c>
    </row>
    <row r="930" spans="1:34" x14ac:dyDescent="0.2">
      <c r="A930" s="347">
        <f t="shared" ca="1" si="412"/>
        <v>1E-4</v>
      </c>
      <c r="B930" s="304">
        <f t="shared" ca="1" si="413"/>
        <v>32.054800000001983</v>
      </c>
      <c r="D930" s="306">
        <f t="shared" ca="1" si="414"/>
        <v>-0.67715253349519955</v>
      </c>
      <c r="E930" s="307">
        <f t="shared" ca="1" si="415"/>
        <v>-0.99248076623584858</v>
      </c>
      <c r="F930" s="304">
        <f t="shared" ca="1" si="416"/>
        <v>1.2014797646931323</v>
      </c>
      <c r="G930" s="306">
        <f t="shared" ca="1" si="417"/>
        <v>7.7333444379334955</v>
      </c>
      <c r="H930" s="307">
        <f t="shared" ca="1" si="418"/>
        <v>-100.70046885517617</v>
      </c>
      <c r="I930" s="304">
        <f t="shared" ca="1" si="419"/>
        <v>100.99697541930661</v>
      </c>
      <c r="J930" s="306">
        <f t="shared" ca="1" si="420"/>
        <v>698.24654548588239</v>
      </c>
      <c r="K930" s="307">
        <f t="shared" ca="1" si="421"/>
        <v>-5.6973676898177219</v>
      </c>
      <c r="L930" s="304">
        <f t="shared" ca="1" si="406"/>
        <v>698.26978903684596</v>
      </c>
      <c r="M930" s="306">
        <f t="shared" ca="1" si="422"/>
        <v>-1.4941512476148309</v>
      </c>
      <c r="N930" s="304">
        <f t="shared" ca="1" si="423"/>
        <v>-85.608560442536216</v>
      </c>
      <c r="P930" s="310">
        <f t="shared" ca="1" si="424"/>
        <v>23</v>
      </c>
      <c r="Q930" s="304">
        <f t="shared" ca="1" si="425"/>
        <v>0</v>
      </c>
      <c r="R930" s="306">
        <f t="shared" ca="1" si="426"/>
        <v>0</v>
      </c>
      <c r="S930" s="307">
        <f t="shared" ca="1" si="427"/>
        <v>2.8949999999999996</v>
      </c>
      <c r="T930" s="304">
        <f t="shared" ca="1" si="407"/>
        <v>28.399949999999997</v>
      </c>
      <c r="U930" s="311">
        <f t="shared" ca="1" si="408"/>
        <v>0</v>
      </c>
      <c r="V930" s="306">
        <f t="shared" ca="1" si="409"/>
        <v>1.2256981264161471</v>
      </c>
      <c r="W930" s="304">
        <f t="shared" ca="1" si="410"/>
        <v>25.601954875297917</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0.93771687611360122</v>
      </c>
      <c r="AH930" s="304">
        <f t="shared" ca="1" si="434"/>
        <v>-8.8434824018267673</v>
      </c>
    </row>
    <row r="931" spans="1:34" x14ac:dyDescent="0.2">
      <c r="A931" s="347">
        <f t="shared" ca="1" si="412"/>
        <v>1E-4</v>
      </c>
      <c r="B931" s="304">
        <f t="shared" ca="1" si="413"/>
        <v>32.054900000001986</v>
      </c>
      <c r="D931" s="306">
        <f t="shared" ca="1" si="414"/>
        <v>-0.6771479148116254</v>
      </c>
      <c r="E931" s="307">
        <f t="shared" ca="1" si="415"/>
        <v>-0.99245500984603297</v>
      </c>
      <c r="F931" s="304">
        <f t="shared" ca="1" si="416"/>
        <v>1.2014558856246957</v>
      </c>
      <c r="G931" s="306">
        <f t="shared" ca="1" si="417"/>
        <v>7.7332767231420139</v>
      </c>
      <c r="H931" s="307">
        <f t="shared" ca="1" si="418"/>
        <v>-100.70056810067716</v>
      </c>
      <c r="I931" s="304">
        <f t="shared" ca="1" si="419"/>
        <v>100.99706918854531</v>
      </c>
      <c r="J931" s="306">
        <f t="shared" ca="1" si="420"/>
        <v>698.24654548588239</v>
      </c>
      <c r="K931" s="307">
        <f t="shared" ca="1" si="421"/>
        <v>-5.7074377416655144</v>
      </c>
      <c r="L931" s="304">
        <f t="shared" ca="1" si="406"/>
        <v>698.26987127366692</v>
      </c>
      <c r="M931" s="306">
        <f t="shared" ca="1" si="422"/>
        <v>-1.4941519913515469</v>
      </c>
      <c r="N931" s="304">
        <f t="shared" ca="1" si="423"/>
        <v>-85.608603055511111</v>
      </c>
      <c r="P931" s="310">
        <f t="shared" ca="1" si="424"/>
        <v>23</v>
      </c>
      <c r="Q931" s="304">
        <f t="shared" ca="1" si="425"/>
        <v>0</v>
      </c>
      <c r="R931" s="306">
        <f t="shared" ca="1" si="426"/>
        <v>0</v>
      </c>
      <c r="S931" s="307">
        <f t="shared" ca="1" si="427"/>
        <v>2.8949999999999996</v>
      </c>
      <c r="T931" s="304">
        <f t="shared" ca="1" si="407"/>
        <v>28.399949999999997</v>
      </c>
      <c r="U931" s="311">
        <f t="shared" ca="1" si="408"/>
        <v>0</v>
      </c>
      <c r="V931" s="306">
        <f t="shared" ca="1" si="409"/>
        <v>1.2256993607012372</v>
      </c>
      <c r="W931" s="304">
        <f t="shared" ca="1" si="410"/>
        <v>25.60202819624288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0.9376921076627962</v>
      </c>
      <c r="AH931" s="304">
        <f t="shared" ca="1" si="434"/>
        <v>-8.8435077289457418</v>
      </c>
    </row>
    <row r="932" spans="1:34" x14ac:dyDescent="0.2">
      <c r="A932" s="347">
        <f t="shared" ca="1" si="412"/>
        <v>1E-4</v>
      </c>
      <c r="B932" s="304">
        <f t="shared" ca="1" si="413"/>
        <v>32.055000000001989</v>
      </c>
      <c r="D932" s="306">
        <f t="shared" ca="1" si="414"/>
        <v>-0.67714329613156066</v>
      </c>
      <c r="E932" s="307">
        <f t="shared" ca="1" si="415"/>
        <v>-0.99242925383016711</v>
      </c>
      <c r="F932" s="304">
        <f t="shared" ca="1" si="416"/>
        <v>1.2014320069624485</v>
      </c>
      <c r="G932" s="306">
        <f t="shared" ca="1" si="417"/>
        <v>7.733209008812401</v>
      </c>
      <c r="H932" s="307">
        <f t="shared" ca="1" si="418"/>
        <v>-100.70066734360255</v>
      </c>
      <c r="I932" s="304">
        <f t="shared" ca="1" si="419"/>
        <v>100.9971629553072</v>
      </c>
      <c r="J932" s="306">
        <f t="shared" ca="1" si="420"/>
        <v>698.24654548588239</v>
      </c>
      <c r="K932" s="307">
        <f t="shared" ca="1" si="421"/>
        <v>-5.7175078034377282</v>
      </c>
      <c r="L932" s="304">
        <f t="shared" ca="1" si="406"/>
        <v>698.26995365578409</v>
      </c>
      <c r="M932" s="306">
        <f t="shared" ca="1" si="422"/>
        <v>-1.4941527350803698</v>
      </c>
      <c r="N932" s="304">
        <f t="shared" ca="1" si="423"/>
        <v>-85.608645668033773</v>
      </c>
      <c r="P932" s="310">
        <f t="shared" ca="1" si="424"/>
        <v>23</v>
      </c>
      <c r="Q932" s="304">
        <f t="shared" ca="1" si="425"/>
        <v>0</v>
      </c>
      <c r="R932" s="306">
        <f t="shared" ca="1" si="426"/>
        <v>0</v>
      </c>
      <c r="S932" s="307">
        <f t="shared" ca="1" si="427"/>
        <v>2.8949999999999996</v>
      </c>
      <c r="T932" s="304">
        <f t="shared" ca="1" si="407"/>
        <v>28.399949999999997</v>
      </c>
      <c r="U932" s="311">
        <f t="shared" ca="1" si="408"/>
        <v>0</v>
      </c>
      <c r="V932" s="306">
        <f t="shared" ca="1" si="409"/>
        <v>1.2257005949887869</v>
      </c>
      <c r="W932" s="304">
        <f t="shared" ca="1" si="410"/>
        <v>25.602101516123394</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0.93766733956834258</v>
      </c>
      <c r="AH932" s="304">
        <f t="shared" ca="1" si="434"/>
        <v>-8.8435330556970246</v>
      </c>
    </row>
    <row r="933" spans="1:34" x14ac:dyDescent="0.2">
      <c r="A933" s="347">
        <f t="shared" ca="1" si="412"/>
        <v>1E-4</v>
      </c>
      <c r="B933" s="304">
        <f t="shared" ca="1" si="413"/>
        <v>32.055100000001993</v>
      </c>
      <c r="D933" s="306">
        <f t="shared" ca="1" si="414"/>
        <v>-0.67713867745500345</v>
      </c>
      <c r="E933" s="307">
        <f t="shared" ca="1" si="415"/>
        <v>-0.99240349818824569</v>
      </c>
      <c r="F933" s="304">
        <f t="shared" ca="1" si="416"/>
        <v>1.2014081287063854</v>
      </c>
      <c r="G933" s="306">
        <f t="shared" ca="1" si="417"/>
        <v>7.7331412949446552</v>
      </c>
      <c r="H933" s="307">
        <f t="shared" ca="1" si="418"/>
        <v>-100.70076658395237</v>
      </c>
      <c r="I933" s="304">
        <f t="shared" ca="1" si="419"/>
        <v>100.99725671959233</v>
      </c>
      <c r="J933" s="306">
        <f t="shared" ca="1" si="420"/>
        <v>698.24654548588239</v>
      </c>
      <c r="K933" s="307">
        <f t="shared" ca="1" si="421"/>
        <v>-5.7275778751341058</v>
      </c>
      <c r="L933" s="304">
        <f t="shared" ca="1" si="406"/>
        <v>698.27003618319759</v>
      </c>
      <c r="M933" s="306">
        <f t="shared" ca="1" si="422"/>
        <v>-1.4941534788012993</v>
      </c>
      <c r="N933" s="304">
        <f t="shared" ca="1" si="423"/>
        <v>-85.608688280104175</v>
      </c>
      <c r="P933" s="310">
        <f t="shared" ca="1" si="424"/>
        <v>23</v>
      </c>
      <c r="Q933" s="304">
        <f t="shared" ca="1" si="425"/>
        <v>0</v>
      </c>
      <c r="R933" s="306">
        <f t="shared" ca="1" si="426"/>
        <v>0</v>
      </c>
      <c r="S933" s="307">
        <f t="shared" ca="1" si="427"/>
        <v>2.8949999999999996</v>
      </c>
      <c r="T933" s="304">
        <f t="shared" ca="1" si="407"/>
        <v>28.399949999999997</v>
      </c>
      <c r="U933" s="311">
        <f t="shared" ca="1" si="408"/>
        <v>0</v>
      </c>
      <c r="V933" s="306">
        <f t="shared" ca="1" si="409"/>
        <v>1.2257018292787967</v>
      </c>
      <c r="W933" s="304">
        <f t="shared" ca="1" si="410"/>
        <v>25.602174834939483</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0.93764257183023503</v>
      </c>
      <c r="AH933" s="304">
        <f t="shared" ca="1" si="434"/>
        <v>-8.8435583820806212</v>
      </c>
    </row>
    <row r="934" spans="1:34" x14ac:dyDescent="0.2">
      <c r="A934" s="347">
        <f t="shared" ca="1" si="412"/>
        <v>1E-4</v>
      </c>
      <c r="B934" s="304">
        <f t="shared" ca="1" si="413"/>
        <v>32.055200000001996</v>
      </c>
      <c r="D934" s="306">
        <f t="shared" ca="1" si="414"/>
        <v>-0.67713405878195965</v>
      </c>
      <c r="E934" s="307">
        <f t="shared" ca="1" si="415"/>
        <v>-0.99237774292025982</v>
      </c>
      <c r="F934" s="304">
        <f t="shared" ca="1" si="416"/>
        <v>1.2013842508565025</v>
      </c>
      <c r="G934" s="306">
        <f t="shared" ca="1" si="417"/>
        <v>7.7330735815387772</v>
      </c>
      <c r="H934" s="307">
        <f t="shared" ca="1" si="418"/>
        <v>-100.70086582172667</v>
      </c>
      <c r="I934" s="304">
        <f t="shared" ca="1" si="419"/>
        <v>100.9973504814007</v>
      </c>
      <c r="J934" s="306">
        <f t="shared" ca="1" si="420"/>
        <v>698.24654548588239</v>
      </c>
      <c r="K934" s="307">
        <f t="shared" ca="1" si="421"/>
        <v>-5.7376479567543894</v>
      </c>
      <c r="L934" s="304">
        <f t="shared" ca="1" si="406"/>
        <v>698.27011885590809</v>
      </c>
      <c r="M934" s="306">
        <f t="shared" ca="1" si="422"/>
        <v>-1.4941542225143358</v>
      </c>
      <c r="N934" s="304">
        <f t="shared" ca="1" si="423"/>
        <v>-85.608730891722331</v>
      </c>
      <c r="P934" s="310">
        <f t="shared" ca="1" si="424"/>
        <v>23</v>
      </c>
      <c r="Q934" s="304">
        <f t="shared" ca="1" si="425"/>
        <v>0</v>
      </c>
      <c r="R934" s="306">
        <f t="shared" ca="1" si="426"/>
        <v>0</v>
      </c>
      <c r="S934" s="307">
        <f t="shared" ca="1" si="427"/>
        <v>2.8949999999999996</v>
      </c>
      <c r="T934" s="304">
        <f t="shared" ca="1" si="407"/>
        <v>28.399949999999997</v>
      </c>
      <c r="U934" s="311">
        <f t="shared" ca="1" si="408"/>
        <v>0</v>
      </c>
      <c r="V934" s="306">
        <f t="shared" ca="1" si="409"/>
        <v>1.2257030635712656</v>
      </c>
      <c r="W934" s="304">
        <f t="shared" ca="1" si="410"/>
        <v>25.602248152691118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0.93761780444846643</v>
      </c>
      <c r="AH934" s="304">
        <f t="shared" ca="1" si="434"/>
        <v>-8.8435837080965403</v>
      </c>
    </row>
    <row r="935" spans="1:34" x14ac:dyDescent="0.2">
      <c r="A935" s="347">
        <f t="shared" ca="1" si="412"/>
        <v>1E-4</v>
      </c>
      <c r="B935" s="304">
        <f t="shared" ca="1" si="413"/>
        <v>32.055300000001999</v>
      </c>
      <c r="D935" s="306">
        <f t="shared" ca="1" si="414"/>
        <v>-0.67712944011242637</v>
      </c>
      <c r="E935" s="307">
        <f t="shared" ca="1" si="415"/>
        <v>-0.9923519880262166</v>
      </c>
      <c r="F935" s="304">
        <f t="shared" ca="1" si="416"/>
        <v>1.2013603734128042</v>
      </c>
      <c r="G935" s="306">
        <f t="shared" ca="1" si="417"/>
        <v>7.7330058685947662</v>
      </c>
      <c r="H935" s="307">
        <f t="shared" ca="1" si="418"/>
        <v>-100.70096505692547</v>
      </c>
      <c r="I935" s="304">
        <f t="shared" ca="1" si="419"/>
        <v>100.99744424073238</v>
      </c>
      <c r="J935" s="306">
        <f t="shared" ca="1" si="420"/>
        <v>698.24654548588239</v>
      </c>
      <c r="K935" s="307">
        <f t="shared" ca="1" si="421"/>
        <v>-5.7477180482983217</v>
      </c>
      <c r="L935" s="304">
        <f t="shared" ca="1" si="406"/>
        <v>698.27020167391584</v>
      </c>
      <c r="M935" s="306">
        <f t="shared" ca="1" si="422"/>
        <v>-1.4941549662194793</v>
      </c>
      <c r="N935" s="304">
        <f t="shared" ca="1" si="423"/>
        <v>-85.608773502888255</v>
      </c>
      <c r="P935" s="310">
        <f t="shared" ca="1" si="424"/>
        <v>23</v>
      </c>
      <c r="Q935" s="304">
        <f t="shared" ca="1" si="425"/>
        <v>0</v>
      </c>
      <c r="R935" s="306">
        <f t="shared" ca="1" si="426"/>
        <v>0</v>
      </c>
      <c r="S935" s="307">
        <f t="shared" ca="1" si="427"/>
        <v>2.8949999999999996</v>
      </c>
      <c r="T935" s="304">
        <f t="shared" ca="1" si="407"/>
        <v>28.399949999999997</v>
      </c>
      <c r="U935" s="311">
        <f t="shared" ca="1" si="408"/>
        <v>0</v>
      </c>
      <c r="V935" s="306">
        <f t="shared" ca="1" si="409"/>
        <v>1.2257042978661943</v>
      </c>
      <c r="W935" s="304">
        <f t="shared" ca="1" si="410"/>
        <v>25.602321469378349</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0.9375930374230439</v>
      </c>
      <c r="AH935" s="304">
        <f t="shared" ca="1" si="434"/>
        <v>-8.8436090337447748</v>
      </c>
    </row>
    <row r="936" spans="1:34" x14ac:dyDescent="0.2">
      <c r="A936" s="347">
        <f t="shared" ca="1" si="412"/>
        <v>1E-4</v>
      </c>
      <c r="B936" s="304">
        <f t="shared" ca="1" si="413"/>
        <v>32.055400000002003</v>
      </c>
      <c r="D936" s="306">
        <f t="shared" ca="1" si="414"/>
        <v>-0.67712482144640584</v>
      </c>
      <c r="E936" s="307">
        <f t="shared" ca="1" si="415"/>
        <v>-0.99232623350610361</v>
      </c>
      <c r="F936" s="304">
        <f t="shared" ca="1" si="416"/>
        <v>1.2013364963752817</v>
      </c>
      <c r="G936" s="306">
        <f t="shared" ca="1" si="417"/>
        <v>7.7329381561126214</v>
      </c>
      <c r="H936" s="307">
        <f t="shared" ca="1" si="418"/>
        <v>-100.70106428954882</v>
      </c>
      <c r="I936" s="304">
        <f t="shared" ca="1" si="419"/>
        <v>100.9975379975874</v>
      </c>
      <c r="J936" s="306">
        <f t="shared" ca="1" si="420"/>
        <v>698.24654548588239</v>
      </c>
      <c r="K936" s="307">
        <f t="shared" ca="1" si="421"/>
        <v>-5.7577881497656458</v>
      </c>
      <c r="L936" s="304">
        <f t="shared" ca="1" si="406"/>
        <v>698.27028463722127</v>
      </c>
      <c r="M936" s="306">
        <f t="shared" ca="1" si="422"/>
        <v>-1.49415570991673</v>
      </c>
      <c r="N936" s="304">
        <f t="shared" ca="1" si="423"/>
        <v>-85.608816113601947</v>
      </c>
      <c r="P936" s="310">
        <f t="shared" ca="1" si="424"/>
        <v>23</v>
      </c>
      <c r="Q936" s="304">
        <f t="shared" ca="1" si="425"/>
        <v>0</v>
      </c>
      <c r="R936" s="306">
        <f t="shared" ca="1" si="426"/>
        <v>0</v>
      </c>
      <c r="S936" s="307">
        <f t="shared" ca="1" si="427"/>
        <v>2.8949999999999996</v>
      </c>
      <c r="T936" s="304">
        <f t="shared" ca="1" si="407"/>
        <v>28.399949999999997</v>
      </c>
      <c r="U936" s="311">
        <f t="shared" ca="1" si="408"/>
        <v>0</v>
      </c>
      <c r="V936" s="306">
        <f t="shared" ca="1" si="409"/>
        <v>1.225705532163583</v>
      </c>
      <c r="W936" s="304">
        <f t="shared" ca="1" si="410"/>
        <v>25.602394785001191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0.93756827075395499</v>
      </c>
      <c r="AH936" s="304">
        <f t="shared" ca="1" si="434"/>
        <v>-8.8436343590253372</v>
      </c>
    </row>
    <row r="937" spans="1:34" x14ac:dyDescent="0.2">
      <c r="A937" s="347">
        <f t="shared" ca="1" si="412"/>
        <v>1E-4</v>
      </c>
      <c r="B937" s="304">
        <f t="shared" ca="1" si="413"/>
        <v>32.055500000002006</v>
      </c>
      <c r="D937" s="306">
        <f t="shared" ca="1" si="414"/>
        <v>-0.67712020278389817</v>
      </c>
      <c r="E937" s="307">
        <f t="shared" ca="1" si="415"/>
        <v>-0.99230047935991195</v>
      </c>
      <c r="F937" s="304">
        <f t="shared" ca="1" si="416"/>
        <v>1.2013126197439277</v>
      </c>
      <c r="G937" s="306">
        <f t="shared" ca="1" si="417"/>
        <v>7.7328704440923426</v>
      </c>
      <c r="H937" s="307">
        <f t="shared" ca="1" si="418"/>
        <v>-100.70116351959676</v>
      </c>
      <c r="I937" s="304">
        <f t="shared" ca="1" si="419"/>
        <v>100.99763175196576</v>
      </c>
      <c r="J937" s="306">
        <f t="shared" ca="1" si="420"/>
        <v>698.24654548588239</v>
      </c>
      <c r="K937" s="307">
        <f t="shared" ca="1" si="421"/>
        <v>-5.7678582611561033</v>
      </c>
      <c r="L937" s="304">
        <f t="shared" ca="1" si="406"/>
        <v>698.27036774582461</v>
      </c>
      <c r="M937" s="306">
        <f t="shared" ca="1" si="422"/>
        <v>-1.4941564536060878</v>
      </c>
      <c r="N937" s="304">
        <f t="shared" ca="1" si="423"/>
        <v>-85.60885872386342</v>
      </c>
      <c r="P937" s="310">
        <f t="shared" ca="1" si="424"/>
        <v>23</v>
      </c>
      <c r="Q937" s="304">
        <f t="shared" ca="1" si="425"/>
        <v>0</v>
      </c>
      <c r="R937" s="306">
        <f t="shared" ca="1" si="426"/>
        <v>0</v>
      </c>
      <c r="S937" s="307">
        <f t="shared" ca="1" si="427"/>
        <v>2.8949999999999996</v>
      </c>
      <c r="T937" s="304">
        <f t="shared" ca="1" si="407"/>
        <v>28.399949999999997</v>
      </c>
      <c r="U937" s="311">
        <f t="shared" ca="1" si="408"/>
        <v>0</v>
      </c>
      <c r="V937" s="306">
        <f t="shared" ca="1" si="409"/>
        <v>1.2257067664634309</v>
      </c>
      <c r="W937" s="304">
        <f t="shared" ca="1" si="410"/>
        <v>25.602468099559605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0.93754350444119083</v>
      </c>
      <c r="AH937" s="304">
        <f t="shared" ca="1" si="434"/>
        <v>-8.8436596839382364</v>
      </c>
    </row>
    <row r="938" spans="1:34" x14ac:dyDescent="0.2">
      <c r="A938" s="347">
        <f t="shared" ca="1" si="412"/>
        <v>1E-4</v>
      </c>
      <c r="B938" s="304">
        <f t="shared" ca="1" si="413"/>
        <v>32.055600000002009</v>
      </c>
      <c r="D938" s="306">
        <f t="shared" ca="1" si="414"/>
        <v>-0.67711558412490369</v>
      </c>
      <c r="E938" s="307">
        <f t="shared" ca="1" si="415"/>
        <v>-0.99227472558765761</v>
      </c>
      <c r="F938" s="304">
        <f t="shared" ca="1" si="416"/>
        <v>1.2012887435187556</v>
      </c>
      <c r="G938" s="306">
        <f t="shared" ca="1" si="417"/>
        <v>7.7328027325339299</v>
      </c>
      <c r="H938" s="307">
        <f t="shared" ca="1" si="418"/>
        <v>-100.70126274706932</v>
      </c>
      <c r="I938" s="304">
        <f t="shared" ca="1" si="419"/>
        <v>100.99772550386753</v>
      </c>
      <c r="J938" s="306">
        <f t="shared" ca="1" si="420"/>
        <v>698.24654548588239</v>
      </c>
      <c r="K938" s="307">
        <f t="shared" ca="1" si="421"/>
        <v>-5.7779283824694367</v>
      </c>
      <c r="L938" s="304">
        <f t="shared" ca="1" si="406"/>
        <v>698.27045099972645</v>
      </c>
      <c r="M938" s="306">
        <f t="shared" ca="1" si="422"/>
        <v>-1.4941571972875529</v>
      </c>
      <c r="N938" s="304">
        <f t="shared" ca="1" si="423"/>
        <v>-85.608901333672677</v>
      </c>
      <c r="P938" s="310">
        <f t="shared" ca="1" si="424"/>
        <v>23</v>
      </c>
      <c r="Q938" s="304">
        <f t="shared" ca="1" si="425"/>
        <v>0</v>
      </c>
      <c r="R938" s="306">
        <f t="shared" ca="1" si="426"/>
        <v>0</v>
      </c>
      <c r="S938" s="307">
        <f t="shared" ca="1" si="427"/>
        <v>2.8949999999999996</v>
      </c>
      <c r="T938" s="304">
        <f t="shared" ca="1" si="407"/>
        <v>28.399949999999997</v>
      </c>
      <c r="U938" s="311">
        <f t="shared" ca="1" si="408"/>
        <v>0</v>
      </c>
      <c r="V938" s="306">
        <f t="shared" ca="1" si="409"/>
        <v>1.2257080007657388</v>
      </c>
      <c r="W938" s="304">
        <f t="shared" ca="1" si="410"/>
        <v>25.602541413053657</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0.93751873848476741</v>
      </c>
      <c r="AH938" s="304">
        <f t="shared" ca="1" si="434"/>
        <v>-8.8436850084834564</v>
      </c>
    </row>
    <row r="939" spans="1:34" x14ac:dyDescent="0.2">
      <c r="A939" s="347">
        <f t="shared" ca="1" si="412"/>
        <v>1E-4</v>
      </c>
      <c r="B939" s="304">
        <f t="shared" ca="1" si="413"/>
        <v>32.055700000002012</v>
      </c>
      <c r="D939" s="306">
        <f t="shared" ca="1" si="414"/>
        <v>-0.67711096546942573</v>
      </c>
      <c r="E939" s="307">
        <f t="shared" ca="1" si="415"/>
        <v>-0.99224897218931574</v>
      </c>
      <c r="F939" s="304">
        <f t="shared" ca="1" si="416"/>
        <v>1.2012648676997473</v>
      </c>
      <c r="G939" s="306">
        <f t="shared" ca="1" si="417"/>
        <v>7.7327350214373833</v>
      </c>
      <c r="H939" s="307">
        <f t="shared" ca="1" si="418"/>
        <v>-100.70136197196653</v>
      </c>
      <c r="I939" s="304">
        <f t="shared" ca="1" si="419"/>
        <v>100.99781925329275</v>
      </c>
      <c r="J939" s="306">
        <f t="shared" ca="1" si="420"/>
        <v>698.24654548588239</v>
      </c>
      <c r="K939" s="307">
        <f t="shared" ca="1" si="421"/>
        <v>-5.7879985137053884</v>
      </c>
      <c r="L939" s="304">
        <f t="shared" ca="1" si="406"/>
        <v>698.270534398927</v>
      </c>
      <c r="M939" s="306">
        <f t="shared" ca="1" si="422"/>
        <v>-1.4941579409611256</v>
      </c>
      <c r="N939" s="304">
        <f t="shared" ca="1" si="423"/>
        <v>-85.608943943029729</v>
      </c>
      <c r="P939" s="310">
        <f t="shared" ca="1" si="424"/>
        <v>23</v>
      </c>
      <c r="Q939" s="304">
        <f t="shared" ca="1" si="425"/>
        <v>0</v>
      </c>
      <c r="R939" s="306">
        <f t="shared" ca="1" si="426"/>
        <v>0</v>
      </c>
      <c r="S939" s="307">
        <f t="shared" ca="1" si="427"/>
        <v>2.8949999999999996</v>
      </c>
      <c r="T939" s="304">
        <f t="shared" ca="1" si="407"/>
        <v>28.399949999999997</v>
      </c>
      <c r="U939" s="311">
        <f t="shared" ca="1" si="408"/>
        <v>0</v>
      </c>
      <c r="V939" s="306">
        <f t="shared" ca="1" si="409"/>
        <v>1.2257092350705057</v>
      </c>
      <c r="W939" s="304">
        <f t="shared" ca="1" si="410"/>
        <v>25.602614725483321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0.93749397288465808</v>
      </c>
      <c r="AH939" s="304">
        <f t="shared" ca="1" si="434"/>
        <v>-8.843710332661022</v>
      </c>
    </row>
    <row r="940" spans="1:34" x14ac:dyDescent="0.2">
      <c r="A940" s="347">
        <f t="shared" ca="1" si="412"/>
        <v>1E-4</v>
      </c>
      <c r="B940" s="304">
        <f t="shared" ca="1" si="413"/>
        <v>32.055800000002016</v>
      </c>
      <c r="D940" s="306">
        <f t="shared" ca="1" si="414"/>
        <v>-0.67710634681746096</v>
      </c>
      <c r="E940" s="307">
        <f t="shared" ca="1" si="415"/>
        <v>-0.9922232191648952</v>
      </c>
      <c r="F940" s="304">
        <f t="shared" ca="1" si="416"/>
        <v>1.2012409922869081</v>
      </c>
      <c r="G940" s="306">
        <f t="shared" ca="1" si="417"/>
        <v>7.732667310802702</v>
      </c>
      <c r="H940" s="307">
        <f t="shared" ca="1" si="418"/>
        <v>-100.70146119428846</v>
      </c>
      <c r="I940" s="304">
        <f t="shared" ca="1" si="419"/>
        <v>100.99791300024145</v>
      </c>
      <c r="J940" s="306">
        <f t="shared" ca="1" si="420"/>
        <v>698.24654548588239</v>
      </c>
      <c r="K940" s="307">
        <f t="shared" ca="1" si="421"/>
        <v>-5.7980686548637008</v>
      </c>
      <c r="L940" s="304">
        <f t="shared" ca="1" si="406"/>
        <v>698.27061794342671</v>
      </c>
      <c r="M940" s="306">
        <f t="shared" ca="1" si="422"/>
        <v>-1.494158684626806</v>
      </c>
      <c r="N940" s="304">
        <f t="shared" ca="1" si="423"/>
        <v>-85.608986551934578</v>
      </c>
      <c r="P940" s="310">
        <f t="shared" ca="1" si="424"/>
        <v>23</v>
      </c>
      <c r="Q940" s="304">
        <f t="shared" ca="1" si="425"/>
        <v>0</v>
      </c>
      <c r="R940" s="306">
        <f t="shared" ca="1" si="426"/>
        <v>0</v>
      </c>
      <c r="S940" s="307">
        <f t="shared" ca="1" si="427"/>
        <v>2.8949999999999996</v>
      </c>
      <c r="T940" s="304">
        <f t="shared" ca="1" si="407"/>
        <v>28.399949999999997</v>
      </c>
      <c r="U940" s="311">
        <f t="shared" ca="1" si="408"/>
        <v>0</v>
      </c>
      <c r="V940" s="306">
        <f t="shared" ca="1" si="409"/>
        <v>1.2257104693777325</v>
      </c>
      <c r="W940" s="304">
        <f t="shared" ca="1" si="410"/>
        <v>25.602688036848644</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0.93746920764087704</v>
      </c>
      <c r="AH940" s="304">
        <f t="shared" ca="1" si="434"/>
        <v>-8.8437356564709244</v>
      </c>
    </row>
    <row r="941" spans="1:34" x14ac:dyDescent="0.2">
      <c r="A941" s="347">
        <f t="shared" ca="1" si="412"/>
        <v>1E-4</v>
      </c>
      <c r="B941" s="304">
        <f t="shared" ca="1" si="413"/>
        <v>32.055900000002019</v>
      </c>
      <c r="D941" s="306">
        <f t="shared" ca="1" si="414"/>
        <v>-0.67710172816901204</v>
      </c>
      <c r="E941" s="307">
        <f t="shared" ca="1" si="415"/>
        <v>-0.99219746651438001</v>
      </c>
      <c r="F941" s="304">
        <f t="shared" ca="1" si="416"/>
        <v>1.2012171172802262</v>
      </c>
      <c r="G941" s="306">
        <f t="shared" ca="1" si="417"/>
        <v>7.7325996006298849</v>
      </c>
      <c r="H941" s="307">
        <f t="shared" ca="1" si="418"/>
        <v>-100.7015604140351</v>
      </c>
      <c r="I941" s="304">
        <f t="shared" ca="1" si="419"/>
        <v>100.99800674471365</v>
      </c>
      <c r="J941" s="306">
        <f t="shared" ca="1" si="420"/>
        <v>698.24654548588239</v>
      </c>
      <c r="K941" s="307">
        <f t="shared" ca="1" si="421"/>
        <v>-5.8081388059441172</v>
      </c>
      <c r="L941" s="304">
        <f t="shared" ca="1" si="406"/>
        <v>698.27070163322583</v>
      </c>
      <c r="M941" s="306">
        <f t="shared" ca="1" si="422"/>
        <v>-1.4941594282845938</v>
      </c>
      <c r="N941" s="304">
        <f t="shared" ca="1" si="423"/>
        <v>-85.609029160387223</v>
      </c>
      <c r="P941" s="310">
        <f t="shared" ca="1" si="424"/>
        <v>23</v>
      </c>
      <c r="Q941" s="304">
        <f t="shared" ca="1" si="425"/>
        <v>0</v>
      </c>
      <c r="R941" s="306">
        <f t="shared" ca="1" si="426"/>
        <v>0</v>
      </c>
      <c r="S941" s="307">
        <f t="shared" ca="1" si="427"/>
        <v>2.8949999999999996</v>
      </c>
      <c r="T941" s="304">
        <f t="shared" ca="1" si="407"/>
        <v>28.399949999999997</v>
      </c>
      <c r="U941" s="311">
        <f t="shared" ca="1" si="408"/>
        <v>0</v>
      </c>
      <c r="V941" s="306">
        <f t="shared" ca="1" si="409"/>
        <v>1.2257117036874186</v>
      </c>
      <c r="W941" s="304">
        <f t="shared" ca="1" si="410"/>
        <v>25.602761347149592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0.93744444275340832</v>
      </c>
      <c r="AH941" s="304">
        <f t="shared" ca="1" si="434"/>
        <v>-8.8437609799131778</v>
      </c>
    </row>
    <row r="942" spans="1:34" x14ac:dyDescent="0.2">
      <c r="A942" s="347">
        <f t="shared" ca="1" si="412"/>
        <v>1E-4</v>
      </c>
      <c r="B942" s="304">
        <f t="shared" ca="1" si="413"/>
        <v>32.056000000002022</v>
      </c>
      <c r="D942" s="306">
        <f t="shared" ca="1" si="414"/>
        <v>-0.67709710952408142</v>
      </c>
      <c r="E942" s="307">
        <f t="shared" ca="1" si="415"/>
        <v>-0.99217171423778439</v>
      </c>
      <c r="F942" s="304">
        <f t="shared" ca="1" si="416"/>
        <v>1.2011932426797154</v>
      </c>
      <c r="G942" s="306">
        <f t="shared" ca="1" si="417"/>
        <v>7.7325318909189322</v>
      </c>
      <c r="H942" s="307">
        <f t="shared" ca="1" si="418"/>
        <v>-100.70165963120652</v>
      </c>
      <c r="I942" s="304">
        <f t="shared" ca="1" si="419"/>
        <v>100.99810048670939</v>
      </c>
      <c r="J942" s="306">
        <f t="shared" ca="1" si="420"/>
        <v>698.24654548588239</v>
      </c>
      <c r="K942" s="307">
        <f t="shared" ca="1" si="421"/>
        <v>-5.8182089669463792</v>
      </c>
      <c r="L942" s="304">
        <f t="shared" ca="1" si="406"/>
        <v>698.2707854683249</v>
      </c>
      <c r="M942" s="306">
        <f t="shared" ca="1" si="422"/>
        <v>-1.4941601719344895</v>
      </c>
      <c r="N942" s="304">
        <f t="shared" ca="1" si="423"/>
        <v>-85.609071768387679</v>
      </c>
      <c r="P942" s="310">
        <f t="shared" ca="1" si="424"/>
        <v>23</v>
      </c>
      <c r="Q942" s="304">
        <f t="shared" ca="1" si="425"/>
        <v>0</v>
      </c>
      <c r="R942" s="306">
        <f t="shared" ca="1" si="426"/>
        <v>0</v>
      </c>
      <c r="S942" s="307">
        <f t="shared" ca="1" si="427"/>
        <v>2.8949999999999996</v>
      </c>
      <c r="T942" s="304">
        <f t="shared" ca="1" si="407"/>
        <v>28.399949999999997</v>
      </c>
      <c r="U942" s="311">
        <f t="shared" ca="1" si="408"/>
        <v>0</v>
      </c>
      <c r="V942" s="306">
        <f t="shared" ca="1" si="409"/>
        <v>1.2257129379995642</v>
      </c>
      <c r="W942" s="304">
        <f t="shared" ca="1" si="410"/>
        <v>25.602834656386204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0.93741967822226258</v>
      </c>
      <c r="AH942" s="304">
        <f t="shared" ca="1" si="434"/>
        <v>-8.8437863029877697</v>
      </c>
    </row>
    <row r="943" spans="1:34" x14ac:dyDescent="0.2">
      <c r="A943" s="347">
        <f t="shared" ca="1" si="412"/>
        <v>1E-4</v>
      </c>
      <c r="B943" s="304">
        <f t="shared" ca="1" si="413"/>
        <v>32.056100000002026</v>
      </c>
      <c r="D943" s="306">
        <f t="shared" ca="1" si="414"/>
        <v>-0.67709249088266787</v>
      </c>
      <c r="E943" s="307">
        <f t="shared" ca="1" si="415"/>
        <v>-0.99214596233509056</v>
      </c>
      <c r="F943" s="304">
        <f t="shared" ca="1" si="416"/>
        <v>1.2011693684853599</v>
      </c>
      <c r="G943" s="306">
        <f t="shared" ca="1" si="417"/>
        <v>7.7324641816698438</v>
      </c>
      <c r="H943" s="307">
        <f t="shared" ca="1" si="418"/>
        <v>-100.70175884580276</v>
      </c>
      <c r="I943" s="304">
        <f t="shared" ca="1" si="419"/>
        <v>100.99819422622873</v>
      </c>
      <c r="J943" s="306">
        <f t="shared" ca="1" si="420"/>
        <v>698.24654548588239</v>
      </c>
      <c r="K943" s="307">
        <f t="shared" ca="1" si="421"/>
        <v>-5.8282791378702301</v>
      </c>
      <c r="L943" s="304">
        <f t="shared" ca="1" si="406"/>
        <v>698.27086944872428</v>
      </c>
      <c r="M943" s="306">
        <f t="shared" ca="1" si="422"/>
        <v>-1.494160915576493</v>
      </c>
      <c r="N943" s="304">
        <f t="shared" ca="1" si="423"/>
        <v>-85.60911437593596</v>
      </c>
      <c r="P943" s="310">
        <f t="shared" ca="1" si="424"/>
        <v>23</v>
      </c>
      <c r="Q943" s="304">
        <f t="shared" ca="1" si="425"/>
        <v>0</v>
      </c>
      <c r="R943" s="306">
        <f t="shared" ca="1" si="426"/>
        <v>0</v>
      </c>
      <c r="S943" s="307">
        <f t="shared" ca="1" si="427"/>
        <v>2.8949999999999996</v>
      </c>
      <c r="T943" s="304">
        <f t="shared" ca="1" si="407"/>
        <v>28.399949999999997</v>
      </c>
      <c r="U943" s="311">
        <f t="shared" ca="1" si="408"/>
        <v>0</v>
      </c>
      <c r="V943" s="306">
        <f t="shared" ca="1" si="409"/>
        <v>1.2257141723141691</v>
      </c>
      <c r="W943" s="304">
        <f t="shared" ca="1" si="410"/>
        <v>25.602907964558483</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0.93739491404742559</v>
      </c>
      <c r="AH943" s="304">
        <f t="shared" ca="1" si="434"/>
        <v>-8.8438116256947179</v>
      </c>
    </row>
    <row r="944" spans="1:34" x14ac:dyDescent="0.2">
      <c r="A944" s="347">
        <f t="shared" ca="1" si="412"/>
        <v>1E-4</v>
      </c>
      <c r="B944" s="304">
        <f t="shared" ca="1" si="413"/>
        <v>32.056200000002029</v>
      </c>
      <c r="D944" s="306">
        <f t="shared" ca="1" si="414"/>
        <v>-0.67708787224477252</v>
      </c>
      <c r="E944" s="307">
        <f t="shared" ca="1" si="415"/>
        <v>-0.99212021080630208</v>
      </c>
      <c r="F944" s="304">
        <f t="shared" ca="1" si="416"/>
        <v>1.201145494697164</v>
      </c>
      <c r="G944" s="306">
        <f t="shared" ca="1" si="417"/>
        <v>7.7323964728826198</v>
      </c>
      <c r="H944" s="307">
        <f t="shared" ca="1" si="418"/>
        <v>-100.70185805782384</v>
      </c>
      <c r="I944" s="304">
        <f t="shared" ca="1" si="419"/>
        <v>100.99828796327168</v>
      </c>
      <c r="J944" s="306">
        <f t="shared" ca="1" si="420"/>
        <v>698.24654548588239</v>
      </c>
      <c r="K944" s="307">
        <f t="shared" ca="1" si="421"/>
        <v>-5.8383493187154114</v>
      </c>
      <c r="L944" s="304">
        <f t="shared" ca="1" si="406"/>
        <v>698.27095357442431</v>
      </c>
      <c r="M944" s="306">
        <f t="shared" ca="1" si="422"/>
        <v>-1.4941616592106046</v>
      </c>
      <c r="N944" s="304">
        <f t="shared" ca="1" si="423"/>
        <v>-85.609156983032051</v>
      </c>
      <c r="P944" s="310">
        <f t="shared" ca="1" si="424"/>
        <v>23</v>
      </c>
      <c r="Q944" s="304">
        <f t="shared" ca="1" si="425"/>
        <v>0</v>
      </c>
      <c r="R944" s="306">
        <f t="shared" ca="1" si="426"/>
        <v>0</v>
      </c>
      <c r="S944" s="307">
        <f t="shared" ca="1" si="427"/>
        <v>2.8949999999999996</v>
      </c>
      <c r="T944" s="304">
        <f t="shared" ca="1" si="407"/>
        <v>28.399949999999997</v>
      </c>
      <c r="U944" s="311">
        <f t="shared" ca="1" si="408"/>
        <v>0</v>
      </c>
      <c r="V944" s="306">
        <f t="shared" ca="1" si="409"/>
        <v>1.2257154066312335</v>
      </c>
      <c r="W944" s="304">
        <f t="shared" ca="1" si="410"/>
        <v>25.602981271666447</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0.93737015022889736</v>
      </c>
      <c r="AH944" s="304">
        <f t="shared" ca="1" si="434"/>
        <v>-8.8438369480340189</v>
      </c>
    </row>
    <row r="945" spans="1:34" x14ac:dyDescent="0.2">
      <c r="A945" s="347">
        <f t="shared" ca="1" si="412"/>
        <v>1E-4</v>
      </c>
      <c r="B945" s="304">
        <f t="shared" ca="1" si="413"/>
        <v>32.056300000002032</v>
      </c>
      <c r="D945" s="306">
        <f t="shared" ca="1" si="414"/>
        <v>-0.6770832536103959</v>
      </c>
      <c r="E945" s="307">
        <f t="shared" ca="1" si="415"/>
        <v>-0.99209445965140652</v>
      </c>
      <c r="F945" s="304">
        <f t="shared" ca="1" si="416"/>
        <v>1.2011216213151172</v>
      </c>
      <c r="G945" s="306">
        <f t="shared" ca="1" si="417"/>
        <v>7.7323287645572591</v>
      </c>
      <c r="H945" s="307">
        <f t="shared" ca="1" si="418"/>
        <v>-100.7019572672698</v>
      </c>
      <c r="I945" s="304">
        <f t="shared" ca="1" si="419"/>
        <v>100.99838169783827</v>
      </c>
      <c r="J945" s="306">
        <f t="shared" ca="1" si="420"/>
        <v>698.24654548588239</v>
      </c>
      <c r="K945" s="307">
        <f t="shared" ca="1" si="421"/>
        <v>-5.8484195094816664</v>
      </c>
      <c r="L945" s="304">
        <f t="shared" ca="1" si="406"/>
        <v>698.27103784542521</v>
      </c>
      <c r="M945" s="306">
        <f t="shared" ca="1" si="422"/>
        <v>-1.4941624028368243</v>
      </c>
      <c r="N945" s="304">
        <f t="shared" ca="1" si="423"/>
        <v>-85.609199589675981</v>
      </c>
      <c r="P945" s="310">
        <f t="shared" ca="1" si="424"/>
        <v>23</v>
      </c>
      <c r="Q945" s="304">
        <f t="shared" ca="1" si="425"/>
        <v>0</v>
      </c>
      <c r="R945" s="306">
        <f t="shared" ca="1" si="426"/>
        <v>0</v>
      </c>
      <c r="S945" s="307">
        <f t="shared" ca="1" si="427"/>
        <v>2.8949999999999996</v>
      </c>
      <c r="T945" s="304">
        <f t="shared" ca="1" si="407"/>
        <v>28.399949999999997</v>
      </c>
      <c r="U945" s="311">
        <f t="shared" ca="1" si="408"/>
        <v>0</v>
      </c>
      <c r="V945" s="306">
        <f t="shared" ca="1" si="409"/>
        <v>1.2257166409507576</v>
      </c>
      <c r="W945" s="304">
        <f t="shared" ca="1" si="410"/>
        <v>25.6030545777101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0.93734538676666901</v>
      </c>
      <c r="AH945" s="304">
        <f t="shared" ca="1" si="434"/>
        <v>-8.8438622700056833</v>
      </c>
    </row>
    <row r="946" spans="1:34" x14ac:dyDescent="0.2">
      <c r="A946" s="347">
        <f t="shared" ca="1" si="412"/>
        <v>1E-4</v>
      </c>
      <c r="B946" s="304">
        <f t="shared" ca="1" si="413"/>
        <v>32.056400000002036</v>
      </c>
      <c r="D946" s="306">
        <f t="shared" ca="1" si="414"/>
        <v>-0.67707863497953902</v>
      </c>
      <c r="E946" s="307">
        <f t="shared" ca="1" si="415"/>
        <v>-0.99206870887040921</v>
      </c>
      <c r="F946" s="304">
        <f t="shared" ca="1" si="416"/>
        <v>1.2010977483392251</v>
      </c>
      <c r="G946" s="306">
        <f t="shared" ca="1" si="417"/>
        <v>7.7322610566937611</v>
      </c>
      <c r="H946" s="307">
        <f t="shared" ca="1" si="418"/>
        <v>-100.70205647414069</v>
      </c>
      <c r="I946" s="304">
        <f t="shared" ca="1" si="419"/>
        <v>100.99847542992856</v>
      </c>
      <c r="J946" s="306">
        <f t="shared" ca="1" si="420"/>
        <v>698.24654548588239</v>
      </c>
      <c r="K946" s="307">
        <f t="shared" ca="1" si="421"/>
        <v>-5.8584897101687368</v>
      </c>
      <c r="L946" s="304">
        <f t="shared" ca="1" si="406"/>
        <v>698.27112226172767</v>
      </c>
      <c r="M946" s="306">
        <f t="shared" ca="1" si="422"/>
        <v>-1.4941631464551524</v>
      </c>
      <c r="N946" s="304">
        <f t="shared" ca="1" si="423"/>
        <v>-85.609242195867736</v>
      </c>
      <c r="P946" s="310">
        <f t="shared" ca="1" si="424"/>
        <v>23</v>
      </c>
      <c r="Q946" s="304">
        <f t="shared" ca="1" si="425"/>
        <v>0</v>
      </c>
      <c r="R946" s="306">
        <f t="shared" ca="1" si="426"/>
        <v>0</v>
      </c>
      <c r="S946" s="307">
        <f t="shared" ca="1" si="427"/>
        <v>2.8949999999999996</v>
      </c>
      <c r="T946" s="304">
        <f t="shared" ca="1" si="407"/>
        <v>28.399949999999997</v>
      </c>
      <c r="U946" s="311">
        <f t="shared" ca="1" si="408"/>
        <v>0</v>
      </c>
      <c r="V946" s="306">
        <f t="shared" ca="1" si="409"/>
        <v>1.2257178752727407</v>
      </c>
      <c r="W946" s="304">
        <f t="shared" ca="1" si="410"/>
        <v>25.603127882689453</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0.93732062366074587</v>
      </c>
      <c r="AH946" s="304">
        <f t="shared" ca="1" si="434"/>
        <v>-8.8438875916097075</v>
      </c>
    </row>
    <row r="947" spans="1:34" x14ac:dyDescent="0.2">
      <c r="A947" s="347">
        <f t="shared" ca="1" si="412"/>
        <v>1E-4</v>
      </c>
      <c r="B947" s="304">
        <f t="shared" ca="1" si="413"/>
        <v>32.056500000002039</v>
      </c>
      <c r="D947" s="306">
        <f t="shared" ca="1" si="414"/>
        <v>-0.67707401635220166</v>
      </c>
      <c r="E947" s="307">
        <f t="shared" ca="1" si="415"/>
        <v>-0.99204295846330126</v>
      </c>
      <c r="F947" s="304">
        <f t="shared" ca="1" si="416"/>
        <v>1.2010738757694801</v>
      </c>
      <c r="G947" s="306">
        <f t="shared" ca="1" si="417"/>
        <v>7.7321933492921255</v>
      </c>
      <c r="H947" s="307">
        <f t="shared" ca="1" si="418"/>
        <v>-100.70215567843654</v>
      </c>
      <c r="I947" s="304">
        <f t="shared" ca="1" si="419"/>
        <v>100.99856915954258</v>
      </c>
      <c r="J947" s="306">
        <f t="shared" ca="1" si="420"/>
        <v>698.24654548588239</v>
      </c>
      <c r="K947" s="307">
        <f t="shared" ca="1" si="421"/>
        <v>-5.8685599207763657</v>
      </c>
      <c r="L947" s="304">
        <f t="shared" ca="1" si="406"/>
        <v>698.2712068233318</v>
      </c>
      <c r="M947" s="306">
        <f t="shared" ca="1" si="422"/>
        <v>-1.4941638900655885</v>
      </c>
      <c r="N947" s="304">
        <f t="shared" ca="1" si="423"/>
        <v>-85.60928480160733</v>
      </c>
      <c r="P947" s="310">
        <f t="shared" ca="1" si="424"/>
        <v>23</v>
      </c>
      <c r="Q947" s="304">
        <f t="shared" ca="1" si="425"/>
        <v>0</v>
      </c>
      <c r="R947" s="306">
        <f t="shared" ca="1" si="426"/>
        <v>0</v>
      </c>
      <c r="S947" s="307">
        <f t="shared" ca="1" si="427"/>
        <v>2.8949999999999996</v>
      </c>
      <c r="T947" s="304">
        <f t="shared" ca="1" si="407"/>
        <v>28.399949999999997</v>
      </c>
      <c r="U947" s="311">
        <f t="shared" ca="1" si="408"/>
        <v>0</v>
      </c>
      <c r="V947" s="306">
        <f t="shared" ca="1" si="409"/>
        <v>1.2257191095971831</v>
      </c>
      <c r="W947" s="304">
        <f t="shared" ca="1" si="410"/>
        <v>25.603201186604515</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0.93729586091112083</v>
      </c>
      <c r="AH947" s="304">
        <f t="shared" ca="1" si="434"/>
        <v>-8.8439129128460987</v>
      </c>
    </row>
    <row r="948" spans="1:34" x14ac:dyDescent="0.2">
      <c r="A948" s="347">
        <f t="shared" ca="1" si="412"/>
        <v>1E-4</v>
      </c>
      <c r="B948" s="304">
        <f t="shared" ca="1" si="413"/>
        <v>32.056600000002042</v>
      </c>
      <c r="D948" s="306">
        <f t="shared" ca="1" si="414"/>
        <v>-0.67706939772838792</v>
      </c>
      <c r="E948" s="307">
        <f t="shared" ca="1" si="415"/>
        <v>-0.9920172084300809</v>
      </c>
      <c r="F948" s="304">
        <f t="shared" ca="1" si="416"/>
        <v>1.2010500036058833</v>
      </c>
      <c r="G948" s="306">
        <f t="shared" ca="1" si="417"/>
        <v>7.7321256423523526</v>
      </c>
      <c r="H948" s="307">
        <f t="shared" ca="1" si="418"/>
        <v>-100.70225488015738</v>
      </c>
      <c r="I948" s="304">
        <f t="shared" ca="1" si="419"/>
        <v>100.99866288668035</v>
      </c>
      <c r="J948" s="306">
        <f t="shared" ca="1" si="420"/>
        <v>698.24654548588239</v>
      </c>
      <c r="K948" s="307">
        <f t="shared" ca="1" si="421"/>
        <v>-5.8786301413042956</v>
      </c>
      <c r="L948" s="304">
        <f t="shared" ca="1" si="406"/>
        <v>698.27129153023805</v>
      </c>
      <c r="M948" s="306">
        <f t="shared" ca="1" si="422"/>
        <v>-1.4941646336681331</v>
      </c>
      <c r="N948" s="304">
        <f t="shared" ca="1" si="423"/>
        <v>-85.609327406894778</v>
      </c>
      <c r="P948" s="310">
        <f t="shared" ca="1" si="424"/>
        <v>23</v>
      </c>
      <c r="Q948" s="304">
        <f t="shared" ca="1" si="425"/>
        <v>0</v>
      </c>
      <c r="R948" s="306">
        <f t="shared" ca="1" si="426"/>
        <v>0</v>
      </c>
      <c r="S948" s="307">
        <f t="shared" ca="1" si="427"/>
        <v>2.8949999999999996</v>
      </c>
      <c r="T948" s="304">
        <f t="shared" ca="1" si="407"/>
        <v>28.399949999999997</v>
      </c>
      <c r="U948" s="311">
        <f t="shared" ca="1" si="408"/>
        <v>0</v>
      </c>
      <c r="V948" s="306">
        <f t="shared" ca="1" si="409"/>
        <v>1.2257203439240851</v>
      </c>
      <c r="W948" s="304">
        <f t="shared" ca="1" si="410"/>
        <v>25.603274489455291</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0.93727109851778678</v>
      </c>
      <c r="AH948" s="304">
        <f t="shared" ca="1" si="434"/>
        <v>-8.8439382337148604</v>
      </c>
    </row>
    <row r="949" spans="1:34" x14ac:dyDescent="0.2">
      <c r="A949" s="347">
        <f t="shared" ca="1" si="412"/>
        <v>1E-4</v>
      </c>
      <c r="B949" s="304">
        <f t="shared" ca="1" si="413"/>
        <v>32.056700000002046</v>
      </c>
      <c r="D949" s="306">
        <f t="shared" ca="1" si="414"/>
        <v>-0.67706477910809493</v>
      </c>
      <c r="E949" s="307">
        <f t="shared" ca="1" si="415"/>
        <v>-0.99199145877074812</v>
      </c>
      <c r="F949" s="304">
        <f t="shared" ca="1" si="416"/>
        <v>1.2010261318484332</v>
      </c>
      <c r="G949" s="306">
        <f t="shared" ca="1" si="417"/>
        <v>7.7320579358744421</v>
      </c>
      <c r="H949" s="307">
        <f t="shared" ca="1" si="418"/>
        <v>-100.70235407930326</v>
      </c>
      <c r="I949" s="304">
        <f t="shared" ca="1" si="419"/>
        <v>100.99875661134193</v>
      </c>
      <c r="J949" s="306">
        <f t="shared" ca="1" si="420"/>
        <v>698.24654548588239</v>
      </c>
      <c r="K949" s="307">
        <f t="shared" ca="1" si="421"/>
        <v>-5.888700371752269</v>
      </c>
      <c r="L949" s="304">
        <f t="shared" ca="1" si="406"/>
        <v>698.27137638244676</v>
      </c>
      <c r="M949" s="306">
        <f t="shared" ca="1" si="422"/>
        <v>-1.4941653772627863</v>
      </c>
      <c r="N949" s="304">
        <f t="shared" ca="1" si="423"/>
        <v>-85.609370011730078</v>
      </c>
      <c r="P949" s="310">
        <f t="shared" ca="1" si="424"/>
        <v>23</v>
      </c>
      <c r="Q949" s="304">
        <f t="shared" ca="1" si="425"/>
        <v>0</v>
      </c>
      <c r="R949" s="306">
        <f t="shared" ca="1" si="426"/>
        <v>0</v>
      </c>
      <c r="S949" s="307">
        <f t="shared" ca="1" si="427"/>
        <v>2.8949999999999996</v>
      </c>
      <c r="T949" s="304">
        <f t="shared" ca="1" si="407"/>
        <v>28.399949999999997</v>
      </c>
      <c r="U949" s="311">
        <f t="shared" ca="1" si="408"/>
        <v>0</v>
      </c>
      <c r="V949" s="306">
        <f t="shared" ca="1" si="409"/>
        <v>1.2257215782534463</v>
      </c>
      <c r="W949" s="304">
        <f t="shared" ca="1" si="410"/>
        <v>25.60334779124182</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0.93724633648075084</v>
      </c>
      <c r="AH949" s="304">
        <f t="shared" ca="1" si="434"/>
        <v>-8.8439635542159909</v>
      </c>
    </row>
    <row r="950" spans="1:34" x14ac:dyDescent="0.2">
      <c r="A950" s="347">
        <f t="shared" ca="1" si="412"/>
        <v>1E-4</v>
      </c>
      <c r="B950" s="304">
        <f t="shared" ca="1" si="413"/>
        <v>32.056800000002049</v>
      </c>
      <c r="D950" s="306">
        <f t="shared" ca="1" si="414"/>
        <v>-0.67706016049132534</v>
      </c>
      <c r="E950" s="307">
        <f t="shared" ca="1" si="415"/>
        <v>-0.99196570948528695</v>
      </c>
      <c r="F950" s="304">
        <f t="shared" ca="1" si="416"/>
        <v>1.2010022604971182</v>
      </c>
      <c r="G950" s="306">
        <f t="shared" ca="1" si="417"/>
        <v>7.7319902298583933</v>
      </c>
      <c r="H950" s="307">
        <f t="shared" ca="1" si="418"/>
        <v>-100.70245327587421</v>
      </c>
      <c r="I950" s="304">
        <f t="shared" ca="1" si="419"/>
        <v>100.99885033352733</v>
      </c>
      <c r="J950" s="306">
        <f t="shared" ca="1" si="420"/>
        <v>698.24654548588239</v>
      </c>
      <c r="K950" s="307">
        <f t="shared" ca="1" si="421"/>
        <v>-5.8987706121200283</v>
      </c>
      <c r="L950" s="304">
        <f t="shared" ca="1" si="406"/>
        <v>698.27146137995851</v>
      </c>
      <c r="M950" s="306">
        <f t="shared" ca="1" si="422"/>
        <v>-1.4941661208495483</v>
      </c>
      <c r="N950" s="304">
        <f t="shared" ca="1" si="423"/>
        <v>-85.609412616113232</v>
      </c>
      <c r="P950" s="310">
        <f t="shared" ca="1" si="424"/>
        <v>23</v>
      </c>
      <c r="Q950" s="304">
        <f t="shared" ca="1" si="425"/>
        <v>0</v>
      </c>
      <c r="R950" s="306">
        <f t="shared" ca="1" si="426"/>
        <v>0</v>
      </c>
      <c r="S950" s="307">
        <f t="shared" ca="1" si="427"/>
        <v>2.8949999999999996</v>
      </c>
      <c r="T950" s="304">
        <f t="shared" ca="1" si="407"/>
        <v>28.399949999999997</v>
      </c>
      <c r="U950" s="311">
        <f t="shared" ca="1" si="408"/>
        <v>0</v>
      </c>
      <c r="V950" s="306">
        <f t="shared" ca="1" si="409"/>
        <v>1.2257228125852664</v>
      </c>
      <c r="W950" s="304">
        <f t="shared" ca="1" si="410"/>
        <v>25.603421091964069</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0.93722157479999346</v>
      </c>
      <c r="AH950" s="304">
        <f t="shared" ca="1" si="434"/>
        <v>-8.8439888743495079</v>
      </c>
    </row>
    <row r="951" spans="1:34" x14ac:dyDescent="0.2">
      <c r="A951" s="347">
        <f t="shared" ca="1" si="412"/>
        <v>1E-4</v>
      </c>
      <c r="B951" s="304">
        <f t="shared" ca="1" si="413"/>
        <v>32.056900000002052</v>
      </c>
      <c r="D951" s="306">
        <f t="shared" ca="1" si="414"/>
        <v>-0.67705554187807782</v>
      </c>
      <c r="E951" s="307">
        <f t="shared" ca="1" si="415"/>
        <v>-0.99193996057370981</v>
      </c>
      <c r="F951" s="304">
        <f t="shared" ca="1" si="416"/>
        <v>1.2009783895519481</v>
      </c>
      <c r="G951" s="306">
        <f t="shared" ca="1" si="417"/>
        <v>7.7319225243042053</v>
      </c>
      <c r="H951" s="307">
        <f t="shared" ca="1" si="418"/>
        <v>-100.70255246987027</v>
      </c>
      <c r="I951" s="304">
        <f t="shared" ca="1" si="419"/>
        <v>100.9989440532366</v>
      </c>
      <c r="J951" s="306">
        <f t="shared" ca="1" si="420"/>
        <v>698.24654548588239</v>
      </c>
      <c r="K951" s="307">
        <f t="shared" ca="1" si="421"/>
        <v>-5.9088408624073159</v>
      </c>
      <c r="L951" s="304">
        <f t="shared" ca="1" si="406"/>
        <v>698.27154652277341</v>
      </c>
      <c r="M951" s="306">
        <f t="shared" ca="1" si="422"/>
        <v>-1.494166864428419</v>
      </c>
      <c r="N951" s="304">
        <f t="shared" ca="1" si="423"/>
        <v>-85.609455220044254</v>
      </c>
      <c r="P951" s="310">
        <f t="shared" ca="1" si="424"/>
        <v>23</v>
      </c>
      <c r="Q951" s="304">
        <f t="shared" ca="1" si="425"/>
        <v>0</v>
      </c>
      <c r="R951" s="306">
        <f t="shared" ca="1" si="426"/>
        <v>0</v>
      </c>
      <c r="S951" s="307">
        <f t="shared" ca="1" si="427"/>
        <v>2.8949999999999996</v>
      </c>
      <c r="T951" s="304">
        <f t="shared" ca="1" si="407"/>
        <v>28.399949999999997</v>
      </c>
      <c r="U951" s="311">
        <f t="shared" ca="1" si="408"/>
        <v>0</v>
      </c>
      <c r="V951" s="306">
        <f t="shared" ca="1" si="409"/>
        <v>1.2257240469195463</v>
      </c>
      <c r="W951" s="304">
        <f t="shared" ca="1" si="410"/>
        <v>25.603494391622093</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0.93719681347552886</v>
      </c>
      <c r="AH951" s="304">
        <f t="shared" ca="1" si="434"/>
        <v>-8.8440141941153971</v>
      </c>
    </row>
    <row r="952" spans="1:34" x14ac:dyDescent="0.2">
      <c r="A952" s="347">
        <f t="shared" ca="1" si="412"/>
        <v>1E-4</v>
      </c>
      <c r="B952" s="304">
        <f t="shared" ca="1" si="413"/>
        <v>32.057000000002056</v>
      </c>
      <c r="D952" s="306">
        <f t="shared" ca="1" si="414"/>
        <v>-0.67705092326835525</v>
      </c>
      <c r="E952" s="307">
        <f t="shared" ca="1" si="415"/>
        <v>-0.99191421203599894</v>
      </c>
      <c r="F952" s="304">
        <f t="shared" ca="1" si="416"/>
        <v>1.2009545190129096</v>
      </c>
      <c r="G952" s="306">
        <f t="shared" ca="1" si="417"/>
        <v>7.7318548192118781</v>
      </c>
      <c r="H952" s="307">
        <f t="shared" ca="1" si="418"/>
        <v>-100.70265166129147</v>
      </c>
      <c r="I952" s="304">
        <f t="shared" ca="1" si="419"/>
        <v>100.99903777046978</v>
      </c>
      <c r="J952" s="306">
        <f t="shared" ca="1" si="420"/>
        <v>698.24654548588239</v>
      </c>
      <c r="K952" s="307">
        <f t="shared" ca="1" si="421"/>
        <v>-5.9189111226138742</v>
      </c>
      <c r="L952" s="304">
        <f t="shared" ca="1" si="406"/>
        <v>698.2716318108919</v>
      </c>
      <c r="M952" s="306">
        <f t="shared" ca="1" si="422"/>
        <v>-1.4941676079993984</v>
      </c>
      <c r="N952" s="304">
        <f t="shared" ca="1" si="423"/>
        <v>-85.609497823523157</v>
      </c>
      <c r="P952" s="310">
        <f t="shared" ca="1" si="424"/>
        <v>23</v>
      </c>
      <c r="Q952" s="304">
        <f t="shared" ca="1" si="425"/>
        <v>0</v>
      </c>
      <c r="R952" s="306">
        <f t="shared" ca="1" si="426"/>
        <v>0</v>
      </c>
      <c r="S952" s="307">
        <f t="shared" ca="1" si="427"/>
        <v>2.8949999999999996</v>
      </c>
      <c r="T952" s="304">
        <f t="shared" ca="1" si="407"/>
        <v>28.399949999999997</v>
      </c>
      <c r="U952" s="311">
        <f t="shared" ca="1" si="408"/>
        <v>0</v>
      </c>
      <c r="V952" s="306">
        <f t="shared" ca="1" si="409"/>
        <v>1.2257252812562851</v>
      </c>
      <c r="W952" s="304">
        <f t="shared" ca="1" si="410"/>
        <v>25.603567690215883</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0.93717205250733748</v>
      </c>
      <c r="AH952" s="304">
        <f t="shared" ca="1" si="434"/>
        <v>-8.8440395135136782</v>
      </c>
    </row>
    <row r="953" spans="1:34" x14ac:dyDescent="0.2">
      <c r="A953" s="347">
        <f t="shared" ca="1" si="412"/>
        <v>1E-4</v>
      </c>
      <c r="B953" s="304">
        <f t="shared" ca="1" si="413"/>
        <v>32.057100000002059</v>
      </c>
      <c r="D953" s="306">
        <f t="shared" ca="1" si="414"/>
        <v>-0.67704630466215854</v>
      </c>
      <c r="E953" s="307">
        <f t="shared" ca="1" si="415"/>
        <v>-0.99188846387215435</v>
      </c>
      <c r="F953" s="304">
        <f t="shared" ca="1" si="416"/>
        <v>1.2009306488800036</v>
      </c>
      <c r="G953" s="306">
        <f t="shared" ca="1" si="417"/>
        <v>7.7317871145814117</v>
      </c>
      <c r="H953" s="307">
        <f t="shared" ca="1" si="418"/>
        <v>-100.70275085013786</v>
      </c>
      <c r="I953" s="304">
        <f t="shared" ca="1" si="419"/>
        <v>100.99913148522688</v>
      </c>
      <c r="J953" s="306">
        <f t="shared" ca="1" si="420"/>
        <v>698.24654548588239</v>
      </c>
      <c r="K953" s="307">
        <f t="shared" ca="1" si="421"/>
        <v>-5.9289813927394457</v>
      </c>
      <c r="L953" s="304">
        <f t="shared" ca="1" si="406"/>
        <v>698.27171724431446</v>
      </c>
      <c r="M953" s="306">
        <f t="shared" ca="1" si="422"/>
        <v>-1.4941683515624868</v>
      </c>
      <c r="N953" s="304">
        <f t="shared" ca="1" si="423"/>
        <v>-85.609540426549913</v>
      </c>
      <c r="P953" s="310">
        <f t="shared" ca="1" si="424"/>
        <v>23</v>
      </c>
      <c r="Q953" s="304">
        <f t="shared" ca="1" si="425"/>
        <v>0</v>
      </c>
      <c r="R953" s="306">
        <f t="shared" ca="1" si="426"/>
        <v>0</v>
      </c>
      <c r="S953" s="307">
        <f t="shared" ca="1" si="427"/>
        <v>2.8949999999999996</v>
      </c>
      <c r="T953" s="304">
        <f t="shared" ca="1" si="407"/>
        <v>28.399949999999997</v>
      </c>
      <c r="U953" s="311">
        <f t="shared" ca="1" si="408"/>
        <v>0</v>
      </c>
      <c r="V953" s="306">
        <f t="shared" ca="1" si="409"/>
        <v>1.2257265155954828</v>
      </c>
      <c r="W953" s="304">
        <f t="shared" ca="1" si="410"/>
        <v>25.603640987745422</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0.9371472918954229</v>
      </c>
      <c r="AH953" s="304">
        <f t="shared" ca="1" si="434"/>
        <v>-8.8440648325443476</v>
      </c>
    </row>
    <row r="954" spans="1:34" x14ac:dyDescent="0.2">
      <c r="A954" s="347">
        <f t="shared" ca="1" si="412"/>
        <v>1E-4</v>
      </c>
      <c r="B954" s="304">
        <f t="shared" ca="1" si="413"/>
        <v>32.057200000002062</v>
      </c>
      <c r="D954" s="306">
        <f t="shared" ca="1" si="414"/>
        <v>-0.67704168605948711</v>
      </c>
      <c r="E954" s="307">
        <f t="shared" ca="1" si="415"/>
        <v>-0.99186271608218313</v>
      </c>
      <c r="F954" s="304">
        <f t="shared" ca="1" si="416"/>
        <v>1.2009067791532357</v>
      </c>
      <c r="G954" s="306">
        <f t="shared" ca="1" si="417"/>
        <v>7.731719410412806</v>
      </c>
      <c r="H954" s="307">
        <f t="shared" ca="1" si="418"/>
        <v>-100.70285003640947</v>
      </c>
      <c r="I954" s="304">
        <f t="shared" ca="1" si="419"/>
        <v>100.99922519750797</v>
      </c>
      <c r="J954" s="306">
        <f t="shared" ca="1" si="420"/>
        <v>698.24654548588239</v>
      </c>
      <c r="K954" s="307">
        <f t="shared" ca="1" si="421"/>
        <v>-5.9390516727837728</v>
      </c>
      <c r="L954" s="304">
        <f t="shared" ca="1" si="406"/>
        <v>698.27180282304141</v>
      </c>
      <c r="M954" s="306">
        <f t="shared" ca="1" si="422"/>
        <v>-1.4941690951176845</v>
      </c>
      <c r="N954" s="304">
        <f t="shared" ca="1" si="423"/>
        <v>-85.609583029124579</v>
      </c>
      <c r="P954" s="310">
        <f t="shared" ca="1" si="424"/>
        <v>23</v>
      </c>
      <c r="Q954" s="304">
        <f t="shared" ca="1" si="425"/>
        <v>0</v>
      </c>
      <c r="R954" s="306">
        <f t="shared" ca="1" si="426"/>
        <v>0</v>
      </c>
      <c r="S954" s="307">
        <f t="shared" ca="1" si="427"/>
        <v>2.8949999999999996</v>
      </c>
      <c r="T954" s="304">
        <f t="shared" ca="1" si="407"/>
        <v>28.399949999999997</v>
      </c>
      <c r="U954" s="311">
        <f t="shared" ca="1" si="408"/>
        <v>0</v>
      </c>
      <c r="V954" s="306">
        <f t="shared" ca="1" si="409"/>
        <v>1.2257277499371402</v>
      </c>
      <c r="W954" s="304">
        <f t="shared" ca="1" si="410"/>
        <v>25.603714284210771</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0.93712253163979042</v>
      </c>
      <c r="AH954" s="304">
        <f t="shared" ca="1" si="434"/>
        <v>-8.8440901512074017</v>
      </c>
    </row>
    <row r="955" spans="1:34" x14ac:dyDescent="0.2">
      <c r="A955" s="347">
        <f t="shared" ca="1" si="412"/>
        <v>1E-4</v>
      </c>
      <c r="B955" s="304">
        <f t="shared" ca="1" si="413"/>
        <v>32.057300000002066</v>
      </c>
      <c r="D955" s="306">
        <f t="shared" ca="1" si="414"/>
        <v>-0.67703706746034176</v>
      </c>
      <c r="E955" s="307">
        <f t="shared" ca="1" si="415"/>
        <v>-0.99183696866606752</v>
      </c>
      <c r="F955" s="304">
        <f t="shared" ca="1" si="416"/>
        <v>1.2008829098325919</v>
      </c>
      <c r="G955" s="306">
        <f t="shared" ca="1" si="417"/>
        <v>7.7316517067060602</v>
      </c>
      <c r="H955" s="307">
        <f t="shared" ca="1" si="418"/>
        <v>-100.70294922010633</v>
      </c>
      <c r="I955" s="304">
        <f t="shared" ca="1" si="419"/>
        <v>100.99931890731305</v>
      </c>
      <c r="J955" s="306">
        <f t="shared" ca="1" si="420"/>
        <v>698.24654548588239</v>
      </c>
      <c r="K955" s="307">
        <f t="shared" ca="1" si="421"/>
        <v>-5.9491219627465988</v>
      </c>
      <c r="L955" s="304">
        <f t="shared" ca="1" si="406"/>
        <v>698.2718885470731</v>
      </c>
      <c r="M955" s="306">
        <f t="shared" ca="1" si="422"/>
        <v>-1.4941698386649913</v>
      </c>
      <c r="N955" s="304">
        <f t="shared" ca="1" si="423"/>
        <v>-85.609625631247127</v>
      </c>
      <c r="P955" s="310">
        <f t="shared" ca="1" si="424"/>
        <v>23</v>
      </c>
      <c r="Q955" s="304">
        <f t="shared" ca="1" si="425"/>
        <v>0</v>
      </c>
      <c r="R955" s="306">
        <f t="shared" ca="1" si="426"/>
        <v>0</v>
      </c>
      <c r="S955" s="307">
        <f t="shared" ca="1" si="427"/>
        <v>2.8949999999999996</v>
      </c>
      <c r="T955" s="304">
        <f t="shared" ca="1" si="407"/>
        <v>28.399949999999997</v>
      </c>
      <c r="U955" s="311">
        <f t="shared" ca="1" si="408"/>
        <v>0</v>
      </c>
      <c r="V955" s="306">
        <f t="shared" ca="1" si="409"/>
        <v>1.2257289842812562</v>
      </c>
      <c r="W955" s="304">
        <f t="shared" ca="1" si="410"/>
        <v>25.603787579611893</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0.9370977717404223</v>
      </c>
      <c r="AH955" s="304">
        <f t="shared" ca="1" si="434"/>
        <v>-8.8441154695028583</v>
      </c>
    </row>
    <row r="956" spans="1:34" x14ac:dyDescent="0.2">
      <c r="A956" s="347">
        <f t="shared" ca="1" si="412"/>
        <v>1E-4</v>
      </c>
      <c r="B956" s="304">
        <f t="shared" ca="1" si="413"/>
        <v>32.057400000002069</v>
      </c>
      <c r="D956" s="306">
        <f t="shared" ca="1" si="414"/>
        <v>-0.67703244886472302</v>
      </c>
      <c r="E956" s="307">
        <f t="shared" ca="1" si="415"/>
        <v>-0.99181122162381641</v>
      </c>
      <c r="F956" s="304">
        <f t="shared" ca="1" si="416"/>
        <v>1.2008590409180799</v>
      </c>
      <c r="G956" s="306">
        <f t="shared" ca="1" si="417"/>
        <v>7.7315840034611734</v>
      </c>
      <c r="H956" s="307">
        <f t="shared" ca="1" si="418"/>
        <v>-100.7030484012285</v>
      </c>
      <c r="I956" s="304">
        <f t="shared" ca="1" si="419"/>
        <v>100.99941261464221</v>
      </c>
      <c r="J956" s="306">
        <f t="shared" ca="1" si="420"/>
        <v>698.24654548588239</v>
      </c>
      <c r="K956" s="307">
        <f t="shared" ca="1" si="421"/>
        <v>-5.9591922626276652</v>
      </c>
      <c r="L956" s="304">
        <f t="shared" ca="1" si="406"/>
        <v>698.27197441640988</v>
      </c>
      <c r="M956" s="306">
        <f t="shared" ca="1" si="422"/>
        <v>-1.4941705822044073</v>
      </c>
      <c r="N956" s="304">
        <f t="shared" ca="1" si="423"/>
        <v>-85.609668232917571</v>
      </c>
      <c r="P956" s="310">
        <f t="shared" ca="1" si="424"/>
        <v>23</v>
      </c>
      <c r="Q956" s="304">
        <f t="shared" ca="1" si="425"/>
        <v>0</v>
      </c>
      <c r="R956" s="306">
        <f t="shared" ca="1" si="426"/>
        <v>0</v>
      </c>
      <c r="S956" s="307">
        <f t="shared" ca="1" si="427"/>
        <v>2.8949999999999996</v>
      </c>
      <c r="T956" s="304">
        <f t="shared" ca="1" si="407"/>
        <v>28.399949999999997</v>
      </c>
      <c r="U956" s="311">
        <f t="shared" ca="1" si="408"/>
        <v>0</v>
      </c>
      <c r="V956" s="306">
        <f t="shared" ca="1" si="409"/>
        <v>1.2257302186278318</v>
      </c>
      <c r="W956" s="304">
        <f t="shared" ca="1" si="410"/>
        <v>25.603860873948854</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0.93707301219732742</v>
      </c>
      <c r="AH956" s="304">
        <f t="shared" ca="1" si="434"/>
        <v>-8.8441407874307068</v>
      </c>
    </row>
    <row r="957" spans="1:34" x14ac:dyDescent="0.2">
      <c r="A957" s="347">
        <f t="shared" ca="1" si="412"/>
        <v>1E-4</v>
      </c>
      <c r="B957" s="304">
        <f t="shared" ca="1" si="413"/>
        <v>32.057500000002072</v>
      </c>
      <c r="D957" s="306">
        <f t="shared" ca="1" si="414"/>
        <v>-0.67702783027263413</v>
      </c>
      <c r="E957" s="307">
        <f t="shared" ca="1" si="415"/>
        <v>-0.99178547495540492</v>
      </c>
      <c r="F957" s="304">
        <f t="shared" ca="1" si="416"/>
        <v>1.2008351724096811</v>
      </c>
      <c r="G957" s="306">
        <f t="shared" ca="1" si="417"/>
        <v>7.7315163006781464</v>
      </c>
      <c r="H957" s="307">
        <f t="shared" ca="1" si="418"/>
        <v>-100.703147579776</v>
      </c>
      <c r="I957" s="304">
        <f t="shared" ca="1" si="419"/>
        <v>100.99950631949542</v>
      </c>
      <c r="J957" s="306">
        <f t="shared" ca="1" si="420"/>
        <v>698.24654548588239</v>
      </c>
      <c r="K957" s="307">
        <f t="shared" ca="1" si="421"/>
        <v>-5.9692625724267154</v>
      </c>
      <c r="L957" s="304">
        <f t="shared" ca="1" si="406"/>
        <v>698.27206043105218</v>
      </c>
      <c r="M957" s="306">
        <f t="shared" ca="1" si="422"/>
        <v>-1.4941713257359328</v>
      </c>
      <c r="N957" s="304">
        <f t="shared" ca="1" si="423"/>
        <v>-85.60971083413591</v>
      </c>
      <c r="P957" s="310">
        <f t="shared" ca="1" si="424"/>
        <v>23</v>
      </c>
      <c r="Q957" s="304">
        <f t="shared" ca="1" si="425"/>
        <v>0</v>
      </c>
      <c r="R957" s="306">
        <f t="shared" ca="1" si="426"/>
        <v>0</v>
      </c>
      <c r="S957" s="307">
        <f t="shared" ca="1" si="427"/>
        <v>2.8949999999999996</v>
      </c>
      <c r="T957" s="304">
        <f t="shared" ca="1" si="407"/>
        <v>28.399949999999997</v>
      </c>
      <c r="U957" s="311">
        <f t="shared" ca="1" si="408"/>
        <v>0</v>
      </c>
      <c r="V957" s="306">
        <f t="shared" ca="1" si="409"/>
        <v>1.2257314529768664</v>
      </c>
      <c r="W957" s="304">
        <f t="shared" ca="1" si="410"/>
        <v>25.603934167221613</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0.93704825301048622</v>
      </c>
      <c r="AH957" s="304">
        <f t="shared" ca="1" si="434"/>
        <v>-8.8441661049909701</v>
      </c>
    </row>
    <row r="958" spans="1:34" x14ac:dyDescent="0.2">
      <c r="A958" s="347">
        <f t="shared" ca="1" si="412"/>
        <v>1E-4</v>
      </c>
      <c r="B958" s="304">
        <f t="shared" ca="1" si="413"/>
        <v>32.057600000002076</v>
      </c>
      <c r="D958" s="306">
        <f t="shared" ca="1" si="414"/>
        <v>-0.67702321168407331</v>
      </c>
      <c r="E958" s="307">
        <f t="shared" ca="1" si="415"/>
        <v>-0.9917597286608526</v>
      </c>
      <c r="F958" s="304">
        <f t="shared" ca="1" si="416"/>
        <v>1.2008113043074109</v>
      </c>
      <c r="G958" s="306">
        <f t="shared" ca="1" si="417"/>
        <v>7.7314485983569776</v>
      </c>
      <c r="H958" s="307">
        <f t="shared" ca="1" si="418"/>
        <v>-100.70324675574886</v>
      </c>
      <c r="I958" s="304">
        <f t="shared" ca="1" si="419"/>
        <v>100.99960002187277</v>
      </c>
      <c r="J958" s="306">
        <f t="shared" ca="1" si="420"/>
        <v>698.24654548588239</v>
      </c>
      <c r="K958" s="307">
        <f t="shared" ca="1" si="421"/>
        <v>-5.9793328921434918</v>
      </c>
      <c r="L958" s="304">
        <f t="shared" ca="1" si="406"/>
        <v>698.27214659100036</v>
      </c>
      <c r="M958" s="306">
        <f t="shared" ca="1" si="422"/>
        <v>-1.4941720692595679</v>
      </c>
      <c r="N958" s="304">
        <f t="shared" ca="1" si="423"/>
        <v>-85.609753434902174</v>
      </c>
      <c r="P958" s="310">
        <f t="shared" ca="1" si="424"/>
        <v>23</v>
      </c>
      <c r="Q958" s="304">
        <f t="shared" ca="1" si="425"/>
        <v>0</v>
      </c>
      <c r="R958" s="306">
        <f t="shared" ca="1" si="426"/>
        <v>0</v>
      </c>
      <c r="S958" s="307">
        <f t="shared" ca="1" si="427"/>
        <v>2.8949999999999996</v>
      </c>
      <c r="T958" s="304">
        <f t="shared" ca="1" si="407"/>
        <v>28.399949999999997</v>
      </c>
      <c r="U958" s="311">
        <f t="shared" ca="1" si="408"/>
        <v>0</v>
      </c>
      <c r="V958" s="306">
        <f t="shared" ca="1" si="409"/>
        <v>1.2257326873283598</v>
      </c>
      <c r="W958" s="304">
        <f t="shared" ca="1" si="410"/>
        <v>25.604007459430211</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0.93702349417991115</v>
      </c>
      <c r="AH958" s="304">
        <f t="shared" ca="1" si="434"/>
        <v>-8.8441914221836324</v>
      </c>
    </row>
    <row r="959" spans="1:34" x14ac:dyDescent="0.2">
      <c r="A959" s="347">
        <f t="shared" ca="1" si="412"/>
        <v>1E-4</v>
      </c>
      <c r="B959" s="304">
        <f t="shared" ca="1" si="413"/>
        <v>32.057700000002079</v>
      </c>
      <c r="D959" s="306">
        <f t="shared" ca="1" si="414"/>
        <v>-0.67701859309904133</v>
      </c>
      <c r="E959" s="307">
        <f t="shared" ca="1" si="415"/>
        <v>-0.99173398274014168</v>
      </c>
      <c r="F959" s="304">
        <f t="shared" ca="1" si="416"/>
        <v>1.2007874366112552</v>
      </c>
      <c r="G959" s="306">
        <f t="shared" ca="1" si="417"/>
        <v>7.7313808964976678</v>
      </c>
      <c r="H959" s="307">
        <f t="shared" ca="1" si="418"/>
        <v>-100.70334592914713</v>
      </c>
      <c r="I959" s="304">
        <f t="shared" ca="1" si="419"/>
        <v>100.99969372177424</v>
      </c>
      <c r="J959" s="306">
        <f t="shared" ca="1" si="420"/>
        <v>698.24654548588239</v>
      </c>
      <c r="K959" s="307">
        <f t="shared" ca="1" si="421"/>
        <v>-5.9894032217777369</v>
      </c>
      <c r="L959" s="304">
        <f t="shared" ca="1" si="406"/>
        <v>698.27223289625476</v>
      </c>
      <c r="M959" s="306">
        <f t="shared" ca="1" si="422"/>
        <v>-1.4941728127753127</v>
      </c>
      <c r="N959" s="304">
        <f t="shared" ca="1" si="423"/>
        <v>-85.609796035216348</v>
      </c>
      <c r="P959" s="310">
        <f t="shared" ca="1" si="424"/>
        <v>23</v>
      </c>
      <c r="Q959" s="304">
        <f t="shared" ca="1" si="425"/>
        <v>0</v>
      </c>
      <c r="R959" s="306">
        <f t="shared" ca="1" si="426"/>
        <v>0</v>
      </c>
      <c r="S959" s="307">
        <f t="shared" ca="1" si="427"/>
        <v>2.8949999999999996</v>
      </c>
      <c r="T959" s="304">
        <f t="shared" ca="1" si="407"/>
        <v>28.399949999999997</v>
      </c>
      <c r="U959" s="311">
        <f t="shared" ca="1" si="408"/>
        <v>0</v>
      </c>
      <c r="V959" s="306">
        <f t="shared" ca="1" si="409"/>
        <v>1.2257339216823124</v>
      </c>
      <c r="W959" s="304">
        <f t="shared" ca="1" si="410"/>
        <v>25.604080750574632</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0.936998735705588</v>
      </c>
      <c r="AH959" s="304">
        <f t="shared" ca="1" si="434"/>
        <v>-8.8442167390087096</v>
      </c>
    </row>
    <row r="960" spans="1:34" x14ac:dyDescent="0.2">
      <c r="A960" s="347">
        <f t="shared" ca="1" si="412"/>
        <v>1E-4</v>
      </c>
      <c r="B960" s="304">
        <f t="shared" ca="1" si="413"/>
        <v>32.057800000002082</v>
      </c>
      <c r="D960" s="306">
        <f t="shared" ca="1" si="414"/>
        <v>-0.67701397451753897</v>
      </c>
      <c r="E960" s="307">
        <f t="shared" ca="1" si="415"/>
        <v>-0.99170823719327927</v>
      </c>
      <c r="F960" s="304">
        <f t="shared" ca="1" si="416"/>
        <v>1.20076356932122</v>
      </c>
      <c r="G960" s="306">
        <f t="shared" ca="1" si="417"/>
        <v>7.7313131951002161</v>
      </c>
      <c r="H960" s="307">
        <f t="shared" ca="1" si="418"/>
        <v>-100.70344509997085</v>
      </c>
      <c r="I960" s="304">
        <f t="shared" ca="1" si="419"/>
        <v>100.99978741919992</v>
      </c>
      <c r="J960" s="306">
        <f t="shared" ca="1" si="420"/>
        <v>698.24654548588239</v>
      </c>
      <c r="K960" s="307">
        <f t="shared" ca="1" si="421"/>
        <v>-5.999473561329193</v>
      </c>
      <c r="L960" s="304">
        <f t="shared" ca="1" si="406"/>
        <v>698.27231934681583</v>
      </c>
      <c r="M960" s="306">
        <f t="shared" ca="1" si="422"/>
        <v>-1.4941735562831671</v>
      </c>
      <c r="N960" s="304">
        <f t="shared" ca="1" si="423"/>
        <v>-85.609838635078447</v>
      </c>
      <c r="P960" s="310">
        <f t="shared" ca="1" si="424"/>
        <v>23</v>
      </c>
      <c r="Q960" s="304">
        <f t="shared" ca="1" si="425"/>
        <v>0</v>
      </c>
      <c r="R960" s="306">
        <f t="shared" ca="1" si="426"/>
        <v>0</v>
      </c>
      <c r="S960" s="307">
        <f t="shared" ca="1" si="427"/>
        <v>2.8949999999999996</v>
      </c>
      <c r="T960" s="304">
        <f t="shared" ca="1" si="407"/>
        <v>28.399949999999997</v>
      </c>
      <c r="U960" s="311">
        <f t="shared" ca="1" si="408"/>
        <v>0</v>
      </c>
      <c r="V960" s="306">
        <f t="shared" ca="1" si="409"/>
        <v>1.2257351560387237</v>
      </c>
      <c r="W960" s="304">
        <f t="shared" ca="1" si="410"/>
        <v>25.604154040654908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0.93697397758752565</v>
      </c>
      <c r="AH960" s="304">
        <f t="shared" ca="1" si="434"/>
        <v>-8.8442420554661947</v>
      </c>
    </row>
    <row r="961" spans="1:34" x14ac:dyDescent="0.2">
      <c r="A961" s="347">
        <f t="shared" ca="1" si="412"/>
        <v>1E-4</v>
      </c>
      <c r="B961" s="304">
        <f t="shared" ca="1" si="413"/>
        <v>32.057900000002086</v>
      </c>
      <c r="D961" s="306">
        <f t="shared" ca="1" si="414"/>
        <v>-0.67700935593956879</v>
      </c>
      <c r="E961" s="307">
        <f t="shared" ca="1" si="415"/>
        <v>-0.99168249202025294</v>
      </c>
      <c r="F961" s="304">
        <f t="shared" ca="1" si="416"/>
        <v>1.200739702437297</v>
      </c>
      <c r="G961" s="306">
        <f t="shared" ca="1" si="417"/>
        <v>7.7312454941646225</v>
      </c>
      <c r="H961" s="307">
        <f t="shared" ca="1" si="418"/>
        <v>-100.70354426822006</v>
      </c>
      <c r="I961" s="304">
        <f t="shared" ca="1" si="419"/>
        <v>100.99988111414982</v>
      </c>
      <c r="J961" s="306">
        <f t="shared" ca="1" si="420"/>
        <v>698.24654548588239</v>
      </c>
      <c r="K961" s="307">
        <f t="shared" ca="1" si="421"/>
        <v>-6.0095439107976025</v>
      </c>
      <c r="L961" s="304">
        <f t="shared" ca="1" si="406"/>
        <v>698.2724059426838</v>
      </c>
      <c r="M961" s="306">
        <f t="shared" ca="1" si="422"/>
        <v>-1.4941742997831313</v>
      </c>
      <c r="N961" s="304">
        <f t="shared" ca="1" si="423"/>
        <v>-85.609881234488455</v>
      </c>
      <c r="P961" s="310">
        <f t="shared" ca="1" si="424"/>
        <v>23</v>
      </c>
      <c r="Q961" s="304">
        <f t="shared" ca="1" si="425"/>
        <v>0</v>
      </c>
      <c r="R961" s="306">
        <f t="shared" ca="1" si="426"/>
        <v>0</v>
      </c>
      <c r="S961" s="307">
        <f t="shared" ca="1" si="427"/>
        <v>2.8949999999999996</v>
      </c>
      <c r="T961" s="304">
        <f t="shared" ca="1" si="407"/>
        <v>28.399949999999997</v>
      </c>
      <c r="U961" s="311">
        <f t="shared" ca="1" si="408"/>
        <v>0</v>
      </c>
      <c r="V961" s="306">
        <f t="shared" ca="1" si="409"/>
        <v>1.2257363903975942</v>
      </c>
      <c r="W961" s="304">
        <f t="shared" ca="1" si="410"/>
        <v>25.604227329671044</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0.93694921982570989</v>
      </c>
      <c r="AH961" s="304">
        <f t="shared" ca="1" si="434"/>
        <v>-8.8442673715561</v>
      </c>
    </row>
    <row r="962" spans="1:34" x14ac:dyDescent="0.2">
      <c r="A962" s="347">
        <f t="shared" ca="1" si="412"/>
        <v>1E-4</v>
      </c>
      <c r="B962" s="304">
        <f t="shared" ca="1" si="413"/>
        <v>32.058000000002089</v>
      </c>
      <c r="D962" s="306">
        <f t="shared" ca="1" si="414"/>
        <v>-0.67700473736513012</v>
      </c>
      <c r="E962" s="307">
        <f t="shared" ca="1" si="415"/>
        <v>-0.9916567472210609</v>
      </c>
      <c r="F962" s="304">
        <f t="shared" ca="1" si="416"/>
        <v>1.2007158359594845</v>
      </c>
      <c r="G962" s="306">
        <f t="shared" ca="1" si="417"/>
        <v>7.7311777936908861</v>
      </c>
      <c r="H962" s="307">
        <f t="shared" ca="1" si="418"/>
        <v>-100.70364343389478</v>
      </c>
      <c r="I962" s="304">
        <f t="shared" ca="1" si="419"/>
        <v>100.99997480662398</v>
      </c>
      <c r="J962" s="306">
        <f t="shared" ca="1" si="420"/>
        <v>698.24654548588239</v>
      </c>
      <c r="K962" s="307">
        <f t="shared" ca="1" si="421"/>
        <v>-6.019614270182708</v>
      </c>
      <c r="L962" s="304">
        <f t="shared" ca="1" si="406"/>
        <v>698.27249268385924</v>
      </c>
      <c r="M962" s="306">
        <f t="shared" ca="1" si="422"/>
        <v>-1.4941750432752055</v>
      </c>
      <c r="N962" s="304">
        <f t="shared" ca="1" si="423"/>
        <v>-85.609923833446416</v>
      </c>
      <c r="P962" s="310">
        <f t="shared" ca="1" si="424"/>
        <v>23</v>
      </c>
      <c r="Q962" s="304">
        <f t="shared" ca="1" si="425"/>
        <v>0</v>
      </c>
      <c r="R962" s="306">
        <f t="shared" ca="1" si="426"/>
        <v>0</v>
      </c>
      <c r="S962" s="307">
        <f t="shared" ca="1" si="427"/>
        <v>2.8949999999999996</v>
      </c>
      <c r="T962" s="304">
        <f t="shared" ca="1" si="407"/>
        <v>28.399949999999997</v>
      </c>
      <c r="U962" s="311">
        <f t="shared" ca="1" si="408"/>
        <v>0</v>
      </c>
      <c r="V962" s="306">
        <f t="shared" ca="1" si="409"/>
        <v>1.2257376247589238</v>
      </c>
      <c r="W962" s="304">
        <f t="shared" ca="1" si="410"/>
        <v>25.604300617623068</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0.93692446242014071</v>
      </c>
      <c r="AH962" s="304">
        <f t="shared" ca="1" si="434"/>
        <v>-8.8442926872784273</v>
      </c>
    </row>
    <row r="963" spans="1:34" x14ac:dyDescent="0.2">
      <c r="A963" s="347">
        <f t="shared" ca="1" si="412"/>
        <v>1E-4</v>
      </c>
      <c r="B963" s="304">
        <f t="shared" ca="1" si="413"/>
        <v>32.058100000002092</v>
      </c>
      <c r="D963" s="306">
        <f t="shared" ca="1" si="414"/>
        <v>-0.67700011879422539</v>
      </c>
      <c r="E963" s="307">
        <f t="shared" ca="1" si="415"/>
        <v>-0.99163100279569427</v>
      </c>
      <c r="F963" s="304">
        <f t="shared" ca="1" si="416"/>
        <v>1.2006919698877767</v>
      </c>
      <c r="G963" s="306">
        <f t="shared" ca="1" si="417"/>
        <v>7.7311100936790069</v>
      </c>
      <c r="H963" s="307">
        <f t="shared" ca="1" si="418"/>
        <v>-100.70374259699506</v>
      </c>
      <c r="I963" s="304">
        <f t="shared" ca="1" si="419"/>
        <v>101.00006849662243</v>
      </c>
      <c r="J963" s="306">
        <f t="shared" ca="1" si="420"/>
        <v>698.24654548588239</v>
      </c>
      <c r="K963" s="307">
        <f t="shared" ca="1" si="421"/>
        <v>-6.0296846394842527</v>
      </c>
      <c r="L963" s="304">
        <f t="shared" ca="1" si="406"/>
        <v>698.27257957034226</v>
      </c>
      <c r="M963" s="306">
        <f t="shared" ca="1" si="422"/>
        <v>-1.4941757867593897</v>
      </c>
      <c r="N963" s="304">
        <f t="shared" ca="1" si="423"/>
        <v>-85.609966431952301</v>
      </c>
      <c r="P963" s="310">
        <f t="shared" ca="1" si="424"/>
        <v>23</v>
      </c>
      <c r="Q963" s="304">
        <f t="shared" ca="1" si="425"/>
        <v>0</v>
      </c>
      <c r="R963" s="306">
        <f t="shared" ca="1" si="426"/>
        <v>0</v>
      </c>
      <c r="S963" s="307">
        <f t="shared" ca="1" si="427"/>
        <v>2.8949999999999996</v>
      </c>
      <c r="T963" s="304">
        <f t="shared" ca="1" si="407"/>
        <v>28.399949999999997</v>
      </c>
      <c r="U963" s="311">
        <f t="shared" ca="1" si="408"/>
        <v>0</v>
      </c>
      <c r="V963" s="306">
        <f t="shared" ca="1" si="409"/>
        <v>1.2257388591227121</v>
      </c>
      <c r="W963" s="304">
        <f t="shared" ca="1" si="410"/>
        <v>25.604373904510954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0.93689970537080924</v>
      </c>
      <c r="AH963" s="304">
        <f t="shared" ca="1" si="434"/>
        <v>-8.8443180026331856</v>
      </c>
    </row>
    <row r="964" spans="1:34" x14ac:dyDescent="0.2">
      <c r="A964" s="347">
        <f t="shared" ca="1" si="412"/>
        <v>1E-4</v>
      </c>
      <c r="B964" s="304">
        <f t="shared" ca="1" si="413"/>
        <v>32.058200000002095</v>
      </c>
      <c r="D964" s="306">
        <f t="shared" ca="1" si="414"/>
        <v>-0.67699550022685318</v>
      </c>
      <c r="E964" s="307">
        <f t="shared" ca="1" si="415"/>
        <v>-0.99160525874416194</v>
      </c>
      <c r="F964" s="304">
        <f t="shared" ca="1" si="416"/>
        <v>1.2006681042221798</v>
      </c>
      <c r="G964" s="306">
        <f t="shared" ca="1" si="417"/>
        <v>7.7310423941289841</v>
      </c>
      <c r="H964" s="307">
        <f t="shared" ca="1" si="418"/>
        <v>-100.70384175752093</v>
      </c>
      <c r="I964" s="304">
        <f t="shared" ca="1" si="419"/>
        <v>101.00016218414522</v>
      </c>
      <c r="J964" s="306">
        <f t="shared" ca="1" si="420"/>
        <v>698.24654548588239</v>
      </c>
      <c r="K964" s="307">
        <f t="shared" ca="1" si="421"/>
        <v>-6.0397550187019782</v>
      </c>
      <c r="L964" s="304">
        <f t="shared" ref="L964:L1004" ca="1" si="435">SQRT(pos_x^2+pos_z^2)</f>
        <v>698.27266660213354</v>
      </c>
      <c r="M964" s="306">
        <f t="shared" ca="1" si="422"/>
        <v>-1.4941765302356842</v>
      </c>
      <c r="N964" s="304">
        <f t="shared" ca="1" si="423"/>
        <v>-85.61000903000614</v>
      </c>
      <c r="P964" s="310">
        <f t="shared" ca="1" si="424"/>
        <v>23</v>
      </c>
      <c r="Q964" s="304">
        <f t="shared" ca="1" si="425"/>
        <v>0</v>
      </c>
      <c r="R964" s="306">
        <f t="shared" ca="1" si="426"/>
        <v>0</v>
      </c>
      <c r="S964" s="307">
        <f t="shared" ca="1" si="427"/>
        <v>2.8949999999999996</v>
      </c>
      <c r="T964" s="304">
        <f t="shared" ref="T964:T1004" ca="1" si="436">m*g</f>
        <v>28.399949999999997</v>
      </c>
      <c r="U964" s="311">
        <f t="shared" ref="U964:U1004" ca="1" si="437">IF(pos_xz&lt;L_rampe,Poids*COS(Beta),0)</f>
        <v>0</v>
      </c>
      <c r="V964" s="306">
        <f t="shared" ref="V964:V1004" ca="1" si="438">Rho_moyen*(20000-Alt_rampe-pos_z)/(20000+Alt_rampe+pos_z)</f>
        <v>1.2257400934889591</v>
      </c>
      <c r="W964" s="304">
        <f t="shared" ref="W964:W1003" ca="1" si="439">1/2*Rho*Sref*Cx*vit_xz^2</f>
        <v>25.604447190334739</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0.93687494867772436</v>
      </c>
      <c r="AH964" s="304">
        <f t="shared" ca="1" si="434"/>
        <v>-8.8443433176203659</v>
      </c>
    </row>
    <row r="965" spans="1:34" x14ac:dyDescent="0.2">
      <c r="A965" s="347">
        <f t="shared" ref="A965:A1004" ca="1" si="441">IF(B964+0.01&lt;=T_ini+ROUNDUP(Temps_fin_propu,0), 0.01, IF(K964&gt;0, 0.1, 0.0001))</f>
        <v>1E-4</v>
      </c>
      <c r="B965" s="304">
        <f t="shared" ref="B965:B1004" ca="1" si="442">B964+pas</f>
        <v>32.058300000002099</v>
      </c>
      <c r="D965" s="306">
        <f t="shared" ref="D965:D1004" ca="1" si="443">IF(AND(L964&lt;L_rampe,Poussee&lt;Poids*SIN(M964)),0,(-W964+Poussee)/m*COS(M964)-U964/m*SIN(M964))</f>
        <v>-0.67699088166301391</v>
      </c>
      <c r="E965" s="307">
        <f t="shared" ref="E965:E1004" ca="1" si="444">IF(AND(L964&lt;L_rampe,Poussee&lt;Poids*SIN(M964)),0,(-W964+Poussee)/m*SIN(M964)+U964/m*COS(M964)-Poids/m)</f>
        <v>-0.99157951506645148</v>
      </c>
      <c r="F965" s="304">
        <f t="shared" ref="F965:F1004" ca="1" si="445">SQRT(acc_x^2+acc_z^2)</f>
        <v>1.2006442389626846</v>
      </c>
      <c r="G965" s="306">
        <f t="shared" ref="G965:G1004" ca="1" si="446">G964+acc_x*pas</f>
        <v>7.7309746950408176</v>
      </c>
      <c r="H965" s="307">
        <f t="shared" ref="H965:H1004" ca="1" si="447">H964+acc_z*pas</f>
        <v>-100.70394091547244</v>
      </c>
      <c r="I965" s="304">
        <f t="shared" ref="I965:I1004" ca="1" si="448">SQRT(vit_x^2+vit_z^2)</f>
        <v>101.00025586919236</v>
      </c>
      <c r="J965" s="306">
        <f t="shared" ref="J965:J1004" ca="1" si="449">J964+0.5*(vit_x+G964)*pas*(K964&gt;=0)</f>
        <v>698.24654548588239</v>
      </c>
      <c r="K965" s="307">
        <f t="shared" ref="K965:K1004" ca="1" si="450">K964+0.5*(vit_z+H964)*pas</f>
        <v>-6.0498254078356277</v>
      </c>
      <c r="L965" s="304">
        <f t="shared" ca="1" si="435"/>
        <v>698.2727537792332</v>
      </c>
      <c r="M965" s="306">
        <f t="shared" ref="M965:M1004" ca="1" si="451">IF(AND(L964&gt;L_rampe,G965&gt;0),ATAN2(G965,H965),$M$4)</f>
        <v>-1.494177273704089</v>
      </c>
      <c r="N965" s="304">
        <f t="shared" ref="N965:N1004" ca="1" si="452">DEGREES(Beta)</f>
        <v>-85.610051627607945</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2.8949999999999996</v>
      </c>
      <c r="T965" s="304">
        <f t="shared" ca="1" si="436"/>
        <v>28.399949999999997</v>
      </c>
      <c r="U965" s="311">
        <f t="shared" ca="1" si="437"/>
        <v>0</v>
      </c>
      <c r="V965" s="306">
        <f t="shared" ca="1" si="438"/>
        <v>1.2257413278576652</v>
      </c>
      <c r="W965" s="304">
        <f t="shared" ca="1" si="439"/>
        <v>25.604520475094422</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0.93685019234087363</v>
      </c>
      <c r="AH965" s="304">
        <f t="shared" ref="AH965:AH1004" ca="1" si="463">IF(AND(L964&lt;L_rampe,Poussee&lt;Poids*SIN(M964)), g*SIN(M964), (-W964+Poussee)/m)</f>
        <v>-8.8443686322399806</v>
      </c>
    </row>
    <row r="966" spans="1:34" x14ac:dyDescent="0.2">
      <c r="A966" s="347">
        <f t="shared" ca="1" si="441"/>
        <v>1E-4</v>
      </c>
      <c r="B966" s="304">
        <f t="shared" ca="1" si="442"/>
        <v>32.058400000002102</v>
      </c>
      <c r="D966" s="306">
        <f t="shared" ca="1" si="443"/>
        <v>-0.67698626310270893</v>
      </c>
      <c r="E966" s="307">
        <f t="shared" ca="1" si="444"/>
        <v>-0.99155377176256287</v>
      </c>
      <c r="F966" s="304">
        <f t="shared" ca="1" si="445"/>
        <v>1.2006203741092913</v>
      </c>
      <c r="G966" s="306">
        <f t="shared" ca="1" si="446"/>
        <v>7.7309069964145074</v>
      </c>
      <c r="H966" s="307">
        <f t="shared" ca="1" si="447"/>
        <v>-100.70404007084962</v>
      </c>
      <c r="I966" s="304">
        <f t="shared" ca="1" si="448"/>
        <v>101.0003495517639</v>
      </c>
      <c r="J966" s="306">
        <f t="shared" ca="1" si="449"/>
        <v>698.24654548588239</v>
      </c>
      <c r="K966" s="307">
        <f t="shared" ca="1" si="450"/>
        <v>-6.0598958068849438</v>
      </c>
      <c r="L966" s="304">
        <f t="shared" ca="1" si="435"/>
        <v>698.2728411016418</v>
      </c>
      <c r="M966" s="306">
        <f t="shared" ca="1" si="451"/>
        <v>-1.4941780171646042</v>
      </c>
      <c r="N966" s="304">
        <f t="shared" ca="1" si="452"/>
        <v>-85.610094224757702</v>
      </c>
      <c r="P966" s="310">
        <f t="shared" ca="1" si="453"/>
        <v>23</v>
      </c>
      <c r="Q966" s="304">
        <f t="shared" ca="1" si="454"/>
        <v>0</v>
      </c>
      <c r="R966" s="306">
        <f t="shared" ca="1" si="455"/>
        <v>0</v>
      </c>
      <c r="S966" s="307">
        <f t="shared" ca="1" si="456"/>
        <v>2.8949999999999996</v>
      </c>
      <c r="T966" s="304">
        <f t="shared" ca="1" si="436"/>
        <v>28.399949999999997</v>
      </c>
      <c r="U966" s="311">
        <f t="shared" ca="1" si="437"/>
        <v>0</v>
      </c>
      <c r="V966" s="306">
        <f t="shared" ca="1" si="438"/>
        <v>1.2257425622288303</v>
      </c>
      <c r="W966" s="304">
        <f t="shared" ca="1" si="439"/>
        <v>25.604593758790024</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0.93682543636025528</v>
      </c>
      <c r="AH966" s="304">
        <f t="shared" ca="1" si="463"/>
        <v>-8.8443939464920298</v>
      </c>
    </row>
    <row r="967" spans="1:34" x14ac:dyDescent="0.2">
      <c r="A967" s="347">
        <f t="shared" ca="1" si="441"/>
        <v>1E-4</v>
      </c>
      <c r="B967" s="304">
        <f t="shared" ca="1" si="442"/>
        <v>32.058500000002105</v>
      </c>
      <c r="D967" s="306">
        <f t="shared" ca="1" si="443"/>
        <v>-0.67698164454594045</v>
      </c>
      <c r="E967" s="307">
        <f t="shared" ca="1" si="444"/>
        <v>-0.99152802883248903</v>
      </c>
      <c r="F967" s="304">
        <f t="shared" ca="1" si="445"/>
        <v>1.2005965096619959</v>
      </c>
      <c r="G967" s="306">
        <f t="shared" ca="1" si="446"/>
        <v>7.7308392982500527</v>
      </c>
      <c r="H967" s="307">
        <f t="shared" ca="1" si="447"/>
        <v>-100.7041392236525</v>
      </c>
      <c r="I967" s="304">
        <f t="shared" ca="1" si="448"/>
        <v>101.0004432318599</v>
      </c>
      <c r="J967" s="306">
        <f t="shared" ca="1" si="449"/>
        <v>698.24654548588239</v>
      </c>
      <c r="K967" s="307">
        <f t="shared" ca="1" si="450"/>
        <v>-6.0699662158496688</v>
      </c>
      <c r="L967" s="304">
        <f t="shared" ca="1" si="435"/>
        <v>698.27292856935958</v>
      </c>
      <c r="M967" s="306">
        <f t="shared" ca="1" si="451"/>
        <v>-1.4941787606172297</v>
      </c>
      <c r="N967" s="304">
        <f t="shared" ca="1" si="452"/>
        <v>-85.610136821455399</v>
      </c>
      <c r="P967" s="310">
        <f t="shared" ca="1" si="453"/>
        <v>23</v>
      </c>
      <c r="Q967" s="304">
        <f t="shared" ca="1" si="454"/>
        <v>0</v>
      </c>
      <c r="R967" s="306">
        <f t="shared" ca="1" si="455"/>
        <v>0</v>
      </c>
      <c r="S967" s="307">
        <f t="shared" ca="1" si="456"/>
        <v>2.8949999999999996</v>
      </c>
      <c r="T967" s="304">
        <f t="shared" ca="1" si="436"/>
        <v>28.399949999999997</v>
      </c>
      <c r="U967" s="311">
        <f t="shared" ca="1" si="437"/>
        <v>0</v>
      </c>
      <c r="V967" s="306">
        <f t="shared" ca="1" si="438"/>
        <v>1.2257437966024542</v>
      </c>
      <c r="W967" s="304">
        <f t="shared" ca="1" si="439"/>
        <v>25.604667041421557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0.93680068073586753</v>
      </c>
      <c r="AH967" s="304">
        <f t="shared" ca="1" si="463"/>
        <v>-8.8444192603765206</v>
      </c>
    </row>
    <row r="968" spans="1:34" x14ac:dyDescent="0.2">
      <c r="A968" s="347">
        <f t="shared" ca="1" si="441"/>
        <v>1E-4</v>
      </c>
      <c r="B968" s="304">
        <f t="shared" ca="1" si="442"/>
        <v>32.058600000002109</v>
      </c>
      <c r="D968" s="306">
        <f t="shared" ca="1" si="443"/>
        <v>-0.67697702599271015</v>
      </c>
      <c r="E968" s="307">
        <f t="shared" ca="1" si="444"/>
        <v>-0.99150228627622283</v>
      </c>
      <c r="F968" s="304">
        <f t="shared" ca="1" si="445"/>
        <v>1.2005726456207935</v>
      </c>
      <c r="G968" s="306">
        <f t="shared" ca="1" si="446"/>
        <v>7.7307716005474534</v>
      </c>
      <c r="H968" s="307">
        <f t="shared" ca="1" si="447"/>
        <v>-100.70423837388113</v>
      </c>
      <c r="I968" s="304">
        <f t="shared" ca="1" si="448"/>
        <v>101.00053690948035</v>
      </c>
      <c r="J968" s="306">
        <f t="shared" ca="1" si="449"/>
        <v>698.24654548588239</v>
      </c>
      <c r="K968" s="307">
        <f t="shared" ca="1" si="450"/>
        <v>-6.0800366347295451</v>
      </c>
      <c r="L968" s="304">
        <f t="shared" ca="1" si="435"/>
        <v>698.27301618238698</v>
      </c>
      <c r="M968" s="306">
        <f t="shared" ca="1" si="451"/>
        <v>-1.4941795040619661</v>
      </c>
      <c r="N968" s="304">
        <f t="shared" ca="1" si="452"/>
        <v>-85.610179417701104</v>
      </c>
      <c r="P968" s="310">
        <f t="shared" ca="1" si="453"/>
        <v>23</v>
      </c>
      <c r="Q968" s="304">
        <f t="shared" ca="1" si="454"/>
        <v>0</v>
      </c>
      <c r="R968" s="306">
        <f t="shared" ca="1" si="455"/>
        <v>0</v>
      </c>
      <c r="S968" s="307">
        <f t="shared" ca="1" si="456"/>
        <v>2.8949999999999996</v>
      </c>
      <c r="T968" s="304">
        <f t="shared" ca="1" si="436"/>
        <v>28.399949999999997</v>
      </c>
      <c r="U968" s="311">
        <f t="shared" ca="1" si="437"/>
        <v>0</v>
      </c>
      <c r="V968" s="306">
        <f t="shared" ca="1" si="438"/>
        <v>1.2257450309785365</v>
      </c>
      <c r="W968" s="304">
        <f t="shared" ca="1" si="439"/>
        <v>25.604740322989006</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0.9367759254677015</v>
      </c>
      <c r="AH968" s="304">
        <f t="shared" ca="1" si="463"/>
        <v>-8.8444445738934583</v>
      </c>
    </row>
    <row r="969" spans="1:34" x14ac:dyDescent="0.2">
      <c r="A969" s="347">
        <f t="shared" ca="1" si="441"/>
        <v>1E-4</v>
      </c>
      <c r="B969" s="304">
        <f t="shared" ca="1" si="442"/>
        <v>32.058700000002112</v>
      </c>
      <c r="D969" s="306">
        <f t="shared" ca="1" si="443"/>
        <v>-0.67697240744301312</v>
      </c>
      <c r="E969" s="307">
        <f t="shared" ca="1" si="444"/>
        <v>-0.99147654409377317</v>
      </c>
      <c r="F969" s="304">
        <f t="shared" ca="1" si="445"/>
        <v>1.2005487819856888</v>
      </c>
      <c r="G969" s="306">
        <f t="shared" ca="1" si="446"/>
        <v>7.7307039033067086</v>
      </c>
      <c r="H969" s="307">
        <f t="shared" ca="1" si="447"/>
        <v>-100.70433752153554</v>
      </c>
      <c r="I969" s="304">
        <f t="shared" ca="1" si="448"/>
        <v>101.00063058462533</v>
      </c>
      <c r="J969" s="306">
        <f t="shared" ca="1" si="449"/>
        <v>698.24654548588239</v>
      </c>
      <c r="K969" s="307">
        <f t="shared" ca="1" si="450"/>
        <v>-6.0901070635243162</v>
      </c>
      <c r="L969" s="304">
        <f t="shared" ca="1" si="435"/>
        <v>698.27310394072435</v>
      </c>
      <c r="M969" s="306">
        <f t="shared" ca="1" si="451"/>
        <v>-1.4941802474988131</v>
      </c>
      <c r="N969" s="304">
        <f t="shared" ca="1" si="452"/>
        <v>-85.610222013494763</v>
      </c>
      <c r="P969" s="310">
        <f t="shared" ca="1" si="453"/>
        <v>23</v>
      </c>
      <c r="Q969" s="304">
        <f t="shared" ca="1" si="454"/>
        <v>0</v>
      </c>
      <c r="R969" s="306">
        <f t="shared" ca="1" si="455"/>
        <v>0</v>
      </c>
      <c r="S969" s="307">
        <f t="shared" ca="1" si="456"/>
        <v>2.8949999999999996</v>
      </c>
      <c r="T969" s="304">
        <f t="shared" ca="1" si="436"/>
        <v>28.399949999999997</v>
      </c>
      <c r="U969" s="311">
        <f t="shared" ca="1" si="437"/>
        <v>0</v>
      </c>
      <c r="V969" s="306">
        <f t="shared" ca="1" si="438"/>
        <v>1.2257462653570779</v>
      </c>
      <c r="W969" s="304">
        <f t="shared" ca="1" si="439"/>
        <v>25.604813603492417</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0.93675117055576429</v>
      </c>
      <c r="AH969" s="304">
        <f t="shared" ca="1" si="463"/>
        <v>-8.8444698870428358</v>
      </c>
    </row>
    <row r="970" spans="1:34" x14ac:dyDescent="0.2">
      <c r="A970" s="347">
        <f t="shared" ca="1" si="441"/>
        <v>1E-4</v>
      </c>
      <c r="B970" s="304">
        <f t="shared" ca="1" si="442"/>
        <v>32.058800000002115</v>
      </c>
      <c r="D970" s="306">
        <f t="shared" ca="1" si="443"/>
        <v>-0.67696778889685583</v>
      </c>
      <c r="E970" s="307">
        <f t="shared" ca="1" si="444"/>
        <v>-0.9914508022851205</v>
      </c>
      <c r="F970" s="304">
        <f t="shared" ca="1" si="445"/>
        <v>1.2005249187566691</v>
      </c>
      <c r="G970" s="306">
        <f t="shared" ca="1" si="446"/>
        <v>7.7306362065278194</v>
      </c>
      <c r="H970" s="307">
        <f t="shared" ca="1" si="447"/>
        <v>-100.70443666661576</v>
      </c>
      <c r="I970" s="304">
        <f t="shared" ca="1" si="448"/>
        <v>101.00072425729483</v>
      </c>
      <c r="J970" s="306">
        <f t="shared" ca="1" si="449"/>
        <v>698.24654548588239</v>
      </c>
      <c r="K970" s="307">
        <f t="shared" ca="1" si="450"/>
        <v>-6.1001775022337235</v>
      </c>
      <c r="L970" s="304">
        <f t="shared" ca="1" si="435"/>
        <v>698.27319184437204</v>
      </c>
      <c r="M970" s="306">
        <f t="shared" ca="1" si="451"/>
        <v>-1.4941809909277708</v>
      </c>
      <c r="N970" s="304">
        <f t="shared" ca="1" si="452"/>
        <v>-85.610264608836417</v>
      </c>
      <c r="P970" s="310">
        <f t="shared" ca="1" si="453"/>
        <v>23</v>
      </c>
      <c r="Q970" s="304">
        <f t="shared" ca="1" si="454"/>
        <v>0</v>
      </c>
      <c r="R970" s="306">
        <f t="shared" ca="1" si="455"/>
        <v>0</v>
      </c>
      <c r="S970" s="307">
        <f t="shared" ca="1" si="456"/>
        <v>2.8949999999999996</v>
      </c>
      <c r="T970" s="304">
        <f t="shared" ca="1" si="436"/>
        <v>28.399949999999997</v>
      </c>
      <c r="U970" s="311">
        <f t="shared" ca="1" si="437"/>
        <v>0</v>
      </c>
      <c r="V970" s="306">
        <f t="shared" ca="1" si="438"/>
        <v>1.2257474997380782</v>
      </c>
      <c r="W970" s="304">
        <f t="shared" ca="1" si="439"/>
        <v>25.604886882931787</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0.93672641600003992</v>
      </c>
      <c r="AH970" s="304">
        <f t="shared" ca="1" si="463"/>
        <v>-8.8444951998246708</v>
      </c>
    </row>
    <row r="971" spans="1:34" x14ac:dyDescent="0.2">
      <c r="A971" s="347">
        <f t="shared" ca="1" si="441"/>
        <v>1E-4</v>
      </c>
      <c r="B971" s="304">
        <f t="shared" ca="1" si="442"/>
        <v>32.058900000002119</v>
      </c>
      <c r="D971" s="306">
        <f t="shared" ca="1" si="443"/>
        <v>-0.67696317035423781</v>
      </c>
      <c r="E971" s="307">
        <f t="shared" ca="1" si="444"/>
        <v>-0.99142506085027193</v>
      </c>
      <c r="F971" s="304">
        <f t="shared" ca="1" si="445"/>
        <v>1.2005010559337406</v>
      </c>
      <c r="G971" s="306">
        <f t="shared" ca="1" si="446"/>
        <v>7.7305685102107837</v>
      </c>
      <c r="H971" s="307">
        <f t="shared" ca="1" si="447"/>
        <v>-100.70453580912185</v>
      </c>
      <c r="I971" s="304">
        <f t="shared" ca="1" si="448"/>
        <v>101.00081792748892</v>
      </c>
      <c r="J971" s="306">
        <f t="shared" ca="1" si="449"/>
        <v>698.24654548588239</v>
      </c>
      <c r="K971" s="307">
        <f t="shared" ca="1" si="450"/>
        <v>-6.1102479508575103</v>
      </c>
      <c r="L971" s="304">
        <f t="shared" ca="1" si="435"/>
        <v>698.27327989333048</v>
      </c>
      <c r="M971" s="306">
        <f t="shared" ca="1" si="451"/>
        <v>-1.4941817343488395</v>
      </c>
      <c r="N971" s="304">
        <f t="shared" ca="1" si="452"/>
        <v>-85.610307203726052</v>
      </c>
      <c r="P971" s="310">
        <f t="shared" ca="1" si="453"/>
        <v>23</v>
      </c>
      <c r="Q971" s="304">
        <f t="shared" ca="1" si="454"/>
        <v>0</v>
      </c>
      <c r="R971" s="306">
        <f t="shared" ca="1" si="455"/>
        <v>0</v>
      </c>
      <c r="S971" s="307">
        <f t="shared" ca="1" si="456"/>
        <v>2.8949999999999996</v>
      </c>
      <c r="T971" s="304">
        <f t="shared" ca="1" si="436"/>
        <v>28.399949999999997</v>
      </c>
      <c r="U971" s="311">
        <f t="shared" ca="1" si="437"/>
        <v>0</v>
      </c>
      <c r="V971" s="306">
        <f t="shared" ca="1" si="438"/>
        <v>1.225748734121537</v>
      </c>
      <c r="W971" s="304">
        <f t="shared" ca="1" si="439"/>
        <v>25.604960161307112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0.93670166180053194</v>
      </c>
      <c r="AH971" s="304">
        <f t="shared" ca="1" si="463"/>
        <v>-8.8445205122389599</v>
      </c>
    </row>
    <row r="972" spans="1:34" x14ac:dyDescent="0.2">
      <c r="A972" s="347">
        <f t="shared" ca="1" si="441"/>
        <v>1E-4</v>
      </c>
      <c r="B972" s="304">
        <f t="shared" ca="1" si="442"/>
        <v>32.059000000002122</v>
      </c>
      <c r="D972" s="306">
        <f t="shared" ca="1" si="443"/>
        <v>-0.67695855181515852</v>
      </c>
      <c r="E972" s="307">
        <f t="shared" ca="1" si="444"/>
        <v>-0.99139931978922036</v>
      </c>
      <c r="F972" s="304">
        <f t="shared" ca="1" si="445"/>
        <v>1.200477193516897</v>
      </c>
      <c r="G972" s="306">
        <f t="shared" ca="1" si="446"/>
        <v>7.7305008143556018</v>
      </c>
      <c r="H972" s="307">
        <f t="shared" ca="1" si="447"/>
        <v>-100.70463494905383</v>
      </c>
      <c r="I972" s="304">
        <f t="shared" ca="1" si="448"/>
        <v>101.00091159520763</v>
      </c>
      <c r="J972" s="306">
        <f t="shared" ca="1" si="449"/>
        <v>698.24654548588239</v>
      </c>
      <c r="K972" s="307">
        <f t="shared" ca="1" si="450"/>
        <v>-6.120318409395419</v>
      </c>
      <c r="L972" s="304">
        <f t="shared" ca="1" si="435"/>
        <v>698.27336808759992</v>
      </c>
      <c r="M972" s="306">
        <f t="shared" ca="1" si="451"/>
        <v>-1.4941824777620194</v>
      </c>
      <c r="N972" s="304">
        <f t="shared" ca="1" si="452"/>
        <v>-85.610349798163696</v>
      </c>
      <c r="P972" s="310">
        <f t="shared" ca="1" si="453"/>
        <v>23</v>
      </c>
      <c r="Q972" s="304">
        <f t="shared" ca="1" si="454"/>
        <v>0</v>
      </c>
      <c r="R972" s="306">
        <f t="shared" ca="1" si="455"/>
        <v>0</v>
      </c>
      <c r="S972" s="307">
        <f t="shared" ca="1" si="456"/>
        <v>2.8949999999999996</v>
      </c>
      <c r="T972" s="304">
        <f t="shared" ca="1" si="436"/>
        <v>28.399949999999997</v>
      </c>
      <c r="U972" s="311">
        <f t="shared" ca="1" si="437"/>
        <v>0</v>
      </c>
      <c r="V972" s="306">
        <f t="shared" ca="1" si="438"/>
        <v>1.225749968507454</v>
      </c>
      <c r="W972" s="304">
        <f t="shared" ca="1" si="439"/>
        <v>25.60503343861841</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0.93667690795724035</v>
      </c>
      <c r="AH972" s="304">
        <f t="shared" ca="1" si="463"/>
        <v>-8.8445458242857047</v>
      </c>
    </row>
    <row r="973" spans="1:34" x14ac:dyDescent="0.2">
      <c r="A973" s="347">
        <f t="shared" ca="1" si="441"/>
        <v>1E-4</v>
      </c>
      <c r="B973" s="304">
        <f t="shared" ca="1" si="442"/>
        <v>32.059100000002125</v>
      </c>
      <c r="D973" s="306">
        <f t="shared" ca="1" si="443"/>
        <v>-0.67695393327961784</v>
      </c>
      <c r="E973" s="307">
        <f t="shared" ca="1" si="444"/>
        <v>-0.99137357910196755</v>
      </c>
      <c r="F973" s="304">
        <f t="shared" ca="1" si="445"/>
        <v>1.2004533315061399</v>
      </c>
      <c r="G973" s="306">
        <f t="shared" ca="1" si="446"/>
        <v>7.7304331189622735</v>
      </c>
      <c r="H973" s="307">
        <f t="shared" ca="1" si="447"/>
        <v>-100.70473408641173</v>
      </c>
      <c r="I973" s="304">
        <f t="shared" ca="1" si="448"/>
        <v>101.00100526045098</v>
      </c>
      <c r="J973" s="306">
        <f t="shared" ca="1" si="449"/>
        <v>698.24654548588239</v>
      </c>
      <c r="K973" s="307">
        <f t="shared" ca="1" si="450"/>
        <v>-6.1303888778471922</v>
      </c>
      <c r="L973" s="304">
        <f t="shared" ca="1" si="435"/>
        <v>698.2734564271808</v>
      </c>
      <c r="M973" s="306">
        <f t="shared" ca="1" si="451"/>
        <v>-1.4941832211673103</v>
      </c>
      <c r="N973" s="304">
        <f t="shared" ca="1" si="452"/>
        <v>-85.610392392149336</v>
      </c>
      <c r="P973" s="310">
        <f t="shared" ca="1" si="453"/>
        <v>23</v>
      </c>
      <c r="Q973" s="304">
        <f t="shared" ca="1" si="454"/>
        <v>0</v>
      </c>
      <c r="R973" s="306">
        <f t="shared" ca="1" si="455"/>
        <v>0</v>
      </c>
      <c r="S973" s="307">
        <f t="shared" ca="1" si="456"/>
        <v>2.8949999999999996</v>
      </c>
      <c r="T973" s="304">
        <f t="shared" ca="1" si="436"/>
        <v>28.399949999999997</v>
      </c>
      <c r="U973" s="311">
        <f t="shared" ca="1" si="437"/>
        <v>0</v>
      </c>
      <c r="V973" s="306">
        <f t="shared" ca="1" si="438"/>
        <v>1.2257512028958302</v>
      </c>
      <c r="W973" s="304">
        <f t="shared" ca="1" si="439"/>
        <v>25.605106714865705</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0.93665215447015981</v>
      </c>
      <c r="AH973" s="304">
        <f t="shared" ca="1" si="463"/>
        <v>-8.8445711359649088</v>
      </c>
    </row>
    <row r="974" spans="1:34" x14ac:dyDescent="0.2">
      <c r="A974" s="347">
        <f t="shared" ca="1" si="441"/>
        <v>1E-4</v>
      </c>
      <c r="B974" s="304">
        <f t="shared" ca="1" si="442"/>
        <v>32.059200000002129</v>
      </c>
      <c r="D974" s="306">
        <f t="shared" ca="1" si="443"/>
        <v>-0.67694931474761955</v>
      </c>
      <c r="E974" s="307">
        <f t="shared" ca="1" si="444"/>
        <v>-0.9913478387884993</v>
      </c>
      <c r="F974" s="304">
        <f t="shared" ca="1" si="445"/>
        <v>1.2004294699014599</v>
      </c>
      <c r="G974" s="306">
        <f t="shared" ca="1" si="446"/>
        <v>7.7303654240307988</v>
      </c>
      <c r="H974" s="307">
        <f t="shared" ca="1" si="447"/>
        <v>-100.70483322119561</v>
      </c>
      <c r="I974" s="304">
        <f t="shared" ca="1" si="448"/>
        <v>101.00109892321902</v>
      </c>
      <c r="J974" s="306">
        <f t="shared" ca="1" si="449"/>
        <v>698.24654548588239</v>
      </c>
      <c r="K974" s="307">
        <f t="shared" ca="1" si="450"/>
        <v>-6.1404593562125722</v>
      </c>
      <c r="L974" s="304">
        <f t="shared" ca="1" si="435"/>
        <v>698.27354491207359</v>
      </c>
      <c r="M974" s="306">
        <f t="shared" ca="1" si="451"/>
        <v>-1.4941839645647126</v>
      </c>
      <c r="N974" s="304">
        <f t="shared" ca="1" si="452"/>
        <v>-85.610434985682986</v>
      </c>
      <c r="P974" s="310">
        <f t="shared" ca="1" si="453"/>
        <v>23</v>
      </c>
      <c r="Q974" s="304">
        <f t="shared" ca="1" si="454"/>
        <v>0</v>
      </c>
      <c r="R974" s="306">
        <f t="shared" ca="1" si="455"/>
        <v>0</v>
      </c>
      <c r="S974" s="307">
        <f t="shared" ca="1" si="456"/>
        <v>2.8949999999999996</v>
      </c>
      <c r="T974" s="304">
        <f t="shared" ca="1" si="436"/>
        <v>28.399949999999997</v>
      </c>
      <c r="U974" s="311">
        <f t="shared" ca="1" si="437"/>
        <v>0</v>
      </c>
      <c r="V974" s="306">
        <f t="shared" ca="1" si="438"/>
        <v>1.2257524372866648</v>
      </c>
      <c r="W974" s="304">
        <f t="shared" ca="1" si="439"/>
        <v>25.605179990048999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0.93662740133927613</v>
      </c>
      <c r="AH974" s="304">
        <f t="shared" ca="1" si="463"/>
        <v>-8.844596447276583</v>
      </c>
    </row>
    <row r="975" spans="1:34" x14ac:dyDescent="0.2">
      <c r="A975" s="347">
        <f t="shared" ca="1" si="441"/>
        <v>1E-4</v>
      </c>
      <c r="B975" s="304">
        <f t="shared" ca="1" si="442"/>
        <v>32.059300000002132</v>
      </c>
      <c r="D975" s="306">
        <f t="shared" ca="1" si="443"/>
        <v>-0.67694469621916153</v>
      </c>
      <c r="E975" s="307">
        <f t="shared" ca="1" si="444"/>
        <v>-0.99132209884881561</v>
      </c>
      <c r="F975" s="304">
        <f t="shared" ca="1" si="445"/>
        <v>1.2004056087028558</v>
      </c>
      <c r="G975" s="306">
        <f t="shared" ca="1" si="446"/>
        <v>7.730297729561177</v>
      </c>
      <c r="H975" s="307">
        <f t="shared" ca="1" si="447"/>
        <v>-100.7049323534055</v>
      </c>
      <c r="I975" s="304">
        <f t="shared" ca="1" si="448"/>
        <v>101.00119258351179</v>
      </c>
      <c r="J975" s="306">
        <f t="shared" ca="1" si="449"/>
        <v>698.24654548588239</v>
      </c>
      <c r="K975" s="307">
        <f t="shared" ca="1" si="450"/>
        <v>-6.1505298444913024</v>
      </c>
      <c r="L975" s="304">
        <f t="shared" ca="1" si="435"/>
        <v>698.27363354227862</v>
      </c>
      <c r="M975" s="306">
        <f t="shared" ca="1" si="451"/>
        <v>-1.4941847079542261</v>
      </c>
      <c r="N975" s="304">
        <f t="shared" ca="1" si="452"/>
        <v>-85.610477578764645</v>
      </c>
      <c r="P975" s="310">
        <f t="shared" ca="1" si="453"/>
        <v>23</v>
      </c>
      <c r="Q975" s="304">
        <f t="shared" ca="1" si="454"/>
        <v>0</v>
      </c>
      <c r="R975" s="306">
        <f t="shared" ca="1" si="455"/>
        <v>0</v>
      </c>
      <c r="S975" s="307">
        <f t="shared" ca="1" si="456"/>
        <v>2.8949999999999996</v>
      </c>
      <c r="T975" s="304">
        <f t="shared" ca="1" si="436"/>
        <v>28.399949999999997</v>
      </c>
      <c r="U975" s="311">
        <f t="shared" ca="1" si="437"/>
        <v>0</v>
      </c>
      <c r="V975" s="306">
        <f t="shared" ca="1" si="438"/>
        <v>1.2257536716799582</v>
      </c>
      <c r="W975" s="304">
        <f t="shared" ca="1" si="439"/>
        <v>25.605253264168308</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0.93660264856459818</v>
      </c>
      <c r="AH975" s="304">
        <f t="shared" ca="1" si="463"/>
        <v>-8.8446217582207272</v>
      </c>
    </row>
    <row r="976" spans="1:34" x14ac:dyDescent="0.2">
      <c r="A976" s="347">
        <f t="shared" ca="1" si="441"/>
        <v>1E-4</v>
      </c>
      <c r="B976" s="304">
        <f t="shared" ca="1" si="442"/>
        <v>32.059400000002135</v>
      </c>
      <c r="D976" s="306">
        <f t="shared" ca="1" si="443"/>
        <v>-0.67694007769424736</v>
      </c>
      <c r="E976" s="307">
        <f t="shared" ca="1" si="444"/>
        <v>-0.99129635928291648</v>
      </c>
      <c r="F976" s="304">
        <f t="shared" ca="1" si="445"/>
        <v>1.2003817479103298</v>
      </c>
      <c r="G976" s="306">
        <f t="shared" ca="1" si="446"/>
        <v>7.7302300355534079</v>
      </c>
      <c r="H976" s="307">
        <f t="shared" ca="1" si="447"/>
        <v>-100.70503148304142</v>
      </c>
      <c r="I976" s="304">
        <f t="shared" ca="1" si="448"/>
        <v>101.00128624132931</v>
      </c>
      <c r="J976" s="306">
        <f t="shared" ca="1" si="449"/>
        <v>698.24654548588239</v>
      </c>
      <c r="K976" s="307">
        <f t="shared" ca="1" si="450"/>
        <v>-6.1606003426831251</v>
      </c>
      <c r="L976" s="304">
        <f t="shared" ca="1" si="435"/>
        <v>698.27372231779611</v>
      </c>
      <c r="M976" s="306">
        <f t="shared" ca="1" si="451"/>
        <v>-1.4941854513358512</v>
      </c>
      <c r="N976" s="304">
        <f t="shared" ca="1" si="452"/>
        <v>-85.610520171394327</v>
      </c>
      <c r="P976" s="310">
        <f t="shared" ca="1" si="453"/>
        <v>23</v>
      </c>
      <c r="Q976" s="304">
        <f t="shared" ca="1" si="454"/>
        <v>0</v>
      </c>
      <c r="R976" s="306">
        <f t="shared" ca="1" si="455"/>
        <v>0</v>
      </c>
      <c r="S976" s="307">
        <f t="shared" ca="1" si="456"/>
        <v>2.8949999999999996</v>
      </c>
      <c r="T976" s="304">
        <f t="shared" ca="1" si="436"/>
        <v>28.399949999999997</v>
      </c>
      <c r="U976" s="311">
        <f t="shared" ca="1" si="437"/>
        <v>0</v>
      </c>
      <c r="V976" s="306">
        <f t="shared" ca="1" si="438"/>
        <v>1.22575490607571</v>
      </c>
      <c r="W976" s="304">
        <f t="shared" ca="1" si="439"/>
        <v>25.605326537223622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0.93657789614611708</v>
      </c>
      <c r="AH976" s="304">
        <f t="shared" ca="1" si="463"/>
        <v>-8.8446470687973449</v>
      </c>
    </row>
    <row r="977" spans="1:34" x14ac:dyDescent="0.2">
      <c r="A977" s="347">
        <f t="shared" ca="1" si="441"/>
        <v>1E-4</v>
      </c>
      <c r="B977" s="304">
        <f t="shared" ca="1" si="442"/>
        <v>32.059500000002139</v>
      </c>
      <c r="D977" s="306">
        <f t="shared" ca="1" si="443"/>
        <v>-0.67693545917287445</v>
      </c>
      <c r="E977" s="307">
        <f t="shared" ca="1" si="444"/>
        <v>-0.99127062009079836</v>
      </c>
      <c r="F977" s="304">
        <f t="shared" ca="1" si="445"/>
        <v>1.2003578875238776</v>
      </c>
      <c r="G977" s="306">
        <f t="shared" ca="1" si="446"/>
        <v>7.7301623420074908</v>
      </c>
      <c r="H977" s="307">
        <f t="shared" ca="1" si="447"/>
        <v>-100.70513061010344</v>
      </c>
      <c r="I977" s="304">
        <f t="shared" ca="1" si="448"/>
        <v>101.00137989667162</v>
      </c>
      <c r="J977" s="306">
        <f t="shared" ca="1" si="449"/>
        <v>698.24654548588239</v>
      </c>
      <c r="K977" s="307">
        <f t="shared" ca="1" si="450"/>
        <v>-6.1706708507877819</v>
      </c>
      <c r="L977" s="304">
        <f t="shared" ca="1" si="435"/>
        <v>698.27381123862665</v>
      </c>
      <c r="M977" s="306">
        <f t="shared" ca="1" si="451"/>
        <v>-1.494186194709588</v>
      </c>
      <c r="N977" s="304">
        <f t="shared" ca="1" si="452"/>
        <v>-85.610562763572048</v>
      </c>
      <c r="P977" s="310">
        <f t="shared" ca="1" si="453"/>
        <v>23</v>
      </c>
      <c r="Q977" s="304">
        <f t="shared" ca="1" si="454"/>
        <v>0</v>
      </c>
      <c r="R977" s="306">
        <f t="shared" ca="1" si="455"/>
        <v>0</v>
      </c>
      <c r="S977" s="307">
        <f t="shared" ca="1" si="456"/>
        <v>2.8949999999999996</v>
      </c>
      <c r="T977" s="304">
        <f t="shared" ca="1" si="436"/>
        <v>28.399949999999997</v>
      </c>
      <c r="U977" s="311">
        <f t="shared" ca="1" si="437"/>
        <v>0</v>
      </c>
      <c r="V977" s="306">
        <f t="shared" ca="1" si="438"/>
        <v>1.2257561404739208</v>
      </c>
      <c r="W977" s="304">
        <f t="shared" ca="1" si="439"/>
        <v>25.605399809214987</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0.93655314408383639</v>
      </c>
      <c r="AH977" s="304">
        <f t="shared" ca="1" si="463"/>
        <v>-8.8446723790064343</v>
      </c>
    </row>
    <row r="978" spans="1:34" x14ac:dyDescent="0.2">
      <c r="A978" s="347">
        <f t="shared" ca="1" si="441"/>
        <v>1E-4</v>
      </c>
      <c r="B978" s="304">
        <f t="shared" ca="1" si="442"/>
        <v>32.059600000002142</v>
      </c>
      <c r="D978" s="306">
        <f t="shared" ca="1" si="443"/>
        <v>-0.67693084065504527</v>
      </c>
      <c r="E978" s="307">
        <f t="shared" ca="1" si="444"/>
        <v>-0.99124488127244881</v>
      </c>
      <c r="F978" s="304">
        <f t="shared" ca="1" si="445"/>
        <v>1.2003340275434906</v>
      </c>
      <c r="G978" s="306">
        <f t="shared" ca="1" si="446"/>
        <v>7.7300946489234255</v>
      </c>
      <c r="H978" s="307">
        <f t="shared" ca="1" si="447"/>
        <v>-100.70522973459157</v>
      </c>
      <c r="I978" s="304">
        <f t="shared" ca="1" si="448"/>
        <v>101.00147354953877</v>
      </c>
      <c r="J978" s="306">
        <f t="shared" ca="1" si="449"/>
        <v>698.24654548588239</v>
      </c>
      <c r="K978" s="307">
        <f t="shared" ca="1" si="450"/>
        <v>-6.180741368805017</v>
      </c>
      <c r="L978" s="304">
        <f t="shared" ca="1" si="435"/>
        <v>698.27390030477045</v>
      </c>
      <c r="M978" s="306">
        <f t="shared" ca="1" si="451"/>
        <v>-1.4941869380754362</v>
      </c>
      <c r="N978" s="304">
        <f t="shared" ca="1" si="452"/>
        <v>-85.610605355297778</v>
      </c>
      <c r="P978" s="310">
        <f t="shared" ca="1" si="453"/>
        <v>23</v>
      </c>
      <c r="Q978" s="304">
        <f t="shared" ca="1" si="454"/>
        <v>0</v>
      </c>
      <c r="R978" s="306">
        <f t="shared" ca="1" si="455"/>
        <v>0</v>
      </c>
      <c r="S978" s="307">
        <f t="shared" ca="1" si="456"/>
        <v>2.8949999999999996</v>
      </c>
      <c r="T978" s="304">
        <f t="shared" ca="1" si="436"/>
        <v>28.399949999999997</v>
      </c>
      <c r="U978" s="311">
        <f t="shared" ca="1" si="437"/>
        <v>0</v>
      </c>
      <c r="V978" s="306">
        <f t="shared" ca="1" si="438"/>
        <v>1.2257573748745896</v>
      </c>
      <c r="W978" s="304">
        <f t="shared" ca="1" si="439"/>
        <v>25.605473080142382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0.93652839237774188</v>
      </c>
      <c r="AH978" s="304">
        <f t="shared" ca="1" si="463"/>
        <v>-8.8446976888480098</v>
      </c>
    </row>
    <row r="979" spans="1:34" x14ac:dyDescent="0.2">
      <c r="A979" s="347">
        <f t="shared" ca="1" si="441"/>
        <v>1E-4</v>
      </c>
      <c r="B979" s="304">
        <f t="shared" ca="1" si="442"/>
        <v>32.059700000002145</v>
      </c>
      <c r="D979" s="306">
        <f t="shared" ca="1" si="443"/>
        <v>-0.67692622214076281</v>
      </c>
      <c r="E979" s="307">
        <f t="shared" ca="1" si="444"/>
        <v>-0.99121914282787316</v>
      </c>
      <c r="F979" s="304">
        <f t="shared" ca="1" si="445"/>
        <v>1.200310167969175</v>
      </c>
      <c r="G979" s="306">
        <f t="shared" ca="1" si="446"/>
        <v>7.7300269563012112</v>
      </c>
      <c r="H979" s="307">
        <f t="shared" ca="1" si="447"/>
        <v>-100.70532885650586</v>
      </c>
      <c r="I979" s="304">
        <f t="shared" ca="1" si="448"/>
        <v>101.00156719993079</v>
      </c>
      <c r="J979" s="306">
        <f t="shared" ca="1" si="449"/>
        <v>698.24654548588239</v>
      </c>
      <c r="K979" s="307">
        <f t="shared" ca="1" si="450"/>
        <v>-6.190811896734572</v>
      </c>
      <c r="L979" s="304">
        <f t="shared" ca="1" si="435"/>
        <v>698.27398951622786</v>
      </c>
      <c r="M979" s="306">
        <f t="shared" ca="1" si="451"/>
        <v>-1.4941876814333965</v>
      </c>
      <c r="N979" s="304">
        <f t="shared" ca="1" si="452"/>
        <v>-85.610647946571575</v>
      </c>
      <c r="P979" s="310">
        <f t="shared" ca="1" si="453"/>
        <v>23</v>
      </c>
      <c r="Q979" s="304">
        <f t="shared" ca="1" si="454"/>
        <v>0</v>
      </c>
      <c r="R979" s="306">
        <f t="shared" ca="1" si="455"/>
        <v>0</v>
      </c>
      <c r="S979" s="307">
        <f t="shared" ca="1" si="456"/>
        <v>2.8949999999999996</v>
      </c>
      <c r="T979" s="304">
        <f t="shared" ca="1" si="436"/>
        <v>28.399949999999997</v>
      </c>
      <c r="U979" s="311">
        <f t="shared" ca="1" si="437"/>
        <v>0</v>
      </c>
      <c r="V979" s="306">
        <f t="shared" ca="1" si="438"/>
        <v>1.2257586092777171</v>
      </c>
      <c r="W979" s="304">
        <f t="shared" ca="1" si="439"/>
        <v>25.605546350005834</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0.93650364102783534</v>
      </c>
      <c r="AH979" s="304">
        <f t="shared" ca="1" si="463"/>
        <v>-8.8447229983220677</v>
      </c>
    </row>
    <row r="980" spans="1:34" x14ac:dyDescent="0.2">
      <c r="A980" s="347">
        <f t="shared" ca="1" si="441"/>
        <v>1E-4</v>
      </c>
      <c r="B980" s="304">
        <f t="shared" ca="1" si="442"/>
        <v>32.059800000002149</v>
      </c>
      <c r="D980" s="306">
        <f t="shared" ca="1" si="443"/>
        <v>-0.67692160363002341</v>
      </c>
      <c r="E980" s="307">
        <f t="shared" ca="1" si="444"/>
        <v>-0.9911934047570643</v>
      </c>
      <c r="F980" s="304">
        <f t="shared" ca="1" si="445"/>
        <v>1.2002863088009226</v>
      </c>
      <c r="G980" s="306">
        <f t="shared" ca="1" si="446"/>
        <v>7.7299592641408479</v>
      </c>
      <c r="H980" s="307">
        <f t="shared" ca="1" si="447"/>
        <v>-100.70542797584633</v>
      </c>
      <c r="I980" s="304">
        <f t="shared" ca="1" si="448"/>
        <v>101.0016608478477</v>
      </c>
      <c r="J980" s="306">
        <f t="shared" ca="1" si="449"/>
        <v>698.24654548588239</v>
      </c>
      <c r="K980" s="307">
        <f t="shared" ca="1" si="450"/>
        <v>-6.2008824345761893</v>
      </c>
      <c r="L980" s="304">
        <f t="shared" ca="1" si="435"/>
        <v>698.27407887299944</v>
      </c>
      <c r="M980" s="306">
        <f t="shared" ca="1" si="451"/>
        <v>-1.4941884247834687</v>
      </c>
      <c r="N980" s="304">
        <f t="shared" ca="1" si="452"/>
        <v>-85.61069053739341</v>
      </c>
      <c r="P980" s="310">
        <f t="shared" ca="1" si="453"/>
        <v>23</v>
      </c>
      <c r="Q980" s="304">
        <f t="shared" ca="1" si="454"/>
        <v>0</v>
      </c>
      <c r="R980" s="306">
        <f t="shared" ca="1" si="455"/>
        <v>0</v>
      </c>
      <c r="S980" s="307">
        <f t="shared" ca="1" si="456"/>
        <v>2.8949999999999996</v>
      </c>
      <c r="T980" s="304">
        <f t="shared" ca="1" si="436"/>
        <v>28.399949999999997</v>
      </c>
      <c r="U980" s="311">
        <f t="shared" ca="1" si="437"/>
        <v>0</v>
      </c>
      <c r="V980" s="306">
        <f t="shared" ca="1" si="438"/>
        <v>1.225759843683303</v>
      </c>
      <c r="W980" s="304">
        <f t="shared" ca="1" si="439"/>
        <v>25.605619618805342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0.93647889003411322</v>
      </c>
      <c r="AH980" s="304">
        <f t="shared" ca="1" si="463"/>
        <v>-8.8447483074286151</v>
      </c>
    </row>
    <row r="981" spans="1:34" x14ac:dyDescent="0.2">
      <c r="A981" s="347">
        <f t="shared" ca="1" si="441"/>
        <v>1E-4</v>
      </c>
      <c r="B981" s="304">
        <f t="shared" ca="1" si="442"/>
        <v>32.059900000002152</v>
      </c>
      <c r="D981" s="306">
        <f t="shared" ca="1" si="443"/>
        <v>-0.67691698512283005</v>
      </c>
      <c r="E981" s="307">
        <f t="shared" ca="1" si="444"/>
        <v>-0.99116766706002046</v>
      </c>
      <c r="F981" s="304">
        <f t="shared" ca="1" si="445"/>
        <v>1.2002624500387344</v>
      </c>
      <c r="G981" s="306">
        <f t="shared" ca="1" si="446"/>
        <v>7.7298915724423356</v>
      </c>
      <c r="H981" s="307">
        <f t="shared" ca="1" si="447"/>
        <v>-100.70552709261304</v>
      </c>
      <c r="I981" s="304">
        <f t="shared" ca="1" si="448"/>
        <v>101.00175449328954</v>
      </c>
      <c r="J981" s="306">
        <f t="shared" ca="1" si="449"/>
        <v>698.24654548588239</v>
      </c>
      <c r="K981" s="307">
        <f t="shared" ca="1" si="450"/>
        <v>-6.2109529823296121</v>
      </c>
      <c r="L981" s="304">
        <f t="shared" ca="1" si="435"/>
        <v>698.27416837508542</v>
      </c>
      <c r="M981" s="306">
        <f t="shared" ca="1" si="451"/>
        <v>-1.4941891681256527</v>
      </c>
      <c r="N981" s="304">
        <f t="shared" ca="1" si="452"/>
        <v>-85.610733127763297</v>
      </c>
      <c r="P981" s="310">
        <f t="shared" ca="1" si="453"/>
        <v>23</v>
      </c>
      <c r="Q981" s="304">
        <f t="shared" ca="1" si="454"/>
        <v>0</v>
      </c>
      <c r="R981" s="306">
        <f t="shared" ca="1" si="455"/>
        <v>0</v>
      </c>
      <c r="S981" s="307">
        <f t="shared" ca="1" si="456"/>
        <v>2.8949999999999996</v>
      </c>
      <c r="T981" s="304">
        <f t="shared" ca="1" si="436"/>
        <v>28.399949999999997</v>
      </c>
      <c r="U981" s="311">
        <f t="shared" ca="1" si="437"/>
        <v>0</v>
      </c>
      <c r="V981" s="306">
        <f t="shared" ca="1" si="438"/>
        <v>1.2257610780913473</v>
      </c>
      <c r="W981" s="304">
        <f t="shared" ca="1" si="439"/>
        <v>25.605692886540922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0.93645413939657729</v>
      </c>
      <c r="AH981" s="304">
        <f t="shared" ca="1" si="463"/>
        <v>-8.8447736161676502</v>
      </c>
    </row>
    <row r="982" spans="1:34" x14ac:dyDescent="0.2">
      <c r="A982" s="347">
        <f t="shared" ca="1" si="441"/>
        <v>1E-4</v>
      </c>
      <c r="B982" s="304">
        <f t="shared" ca="1" si="442"/>
        <v>32.060000000002155</v>
      </c>
      <c r="D982" s="306">
        <f t="shared" ca="1" si="443"/>
        <v>-0.67691236661918497</v>
      </c>
      <c r="E982" s="307">
        <f t="shared" ca="1" si="444"/>
        <v>-0.99114192973673809</v>
      </c>
      <c r="F982" s="304">
        <f t="shared" ca="1" si="445"/>
        <v>1.2002385916826082</v>
      </c>
      <c r="G982" s="306">
        <f t="shared" ca="1" si="446"/>
        <v>7.7298238812056734</v>
      </c>
      <c r="H982" s="307">
        <f t="shared" ca="1" si="447"/>
        <v>-100.70562620680602</v>
      </c>
      <c r="I982" s="304">
        <f t="shared" ca="1" si="448"/>
        <v>101.00184813625636</v>
      </c>
      <c r="J982" s="306">
        <f t="shared" ca="1" si="449"/>
        <v>698.24654548588239</v>
      </c>
      <c r="K982" s="307">
        <f t="shared" ca="1" si="450"/>
        <v>-6.221023539994583</v>
      </c>
      <c r="L982" s="304">
        <f t="shared" ca="1" si="435"/>
        <v>698.27425802248615</v>
      </c>
      <c r="M982" s="306">
        <f t="shared" ca="1" si="451"/>
        <v>-1.4941899114599491</v>
      </c>
      <c r="N982" s="304">
        <f t="shared" ca="1" si="452"/>
        <v>-85.610775717681236</v>
      </c>
      <c r="P982" s="310">
        <f t="shared" ca="1" si="453"/>
        <v>23</v>
      </c>
      <c r="Q982" s="304">
        <f t="shared" ca="1" si="454"/>
        <v>0</v>
      </c>
      <c r="R982" s="306">
        <f t="shared" ca="1" si="455"/>
        <v>0</v>
      </c>
      <c r="S982" s="307">
        <f t="shared" ca="1" si="456"/>
        <v>2.8949999999999996</v>
      </c>
      <c r="T982" s="304">
        <f t="shared" ca="1" si="436"/>
        <v>28.399949999999997</v>
      </c>
      <c r="U982" s="311">
        <f t="shared" ca="1" si="437"/>
        <v>0</v>
      </c>
      <c r="V982" s="306">
        <f t="shared" ca="1" si="438"/>
        <v>1.2257623125018504</v>
      </c>
      <c r="W982" s="304">
        <f t="shared" ca="1" si="439"/>
        <v>25.605766153212596</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0.93642938911521867</v>
      </c>
      <c r="AH982" s="304">
        <f t="shared" ca="1" si="463"/>
        <v>-8.8447989245391803</v>
      </c>
    </row>
    <row r="983" spans="1:34" x14ac:dyDescent="0.2">
      <c r="A983" s="347">
        <f t="shared" ca="1" si="441"/>
        <v>1E-4</v>
      </c>
      <c r="B983" s="304">
        <f t="shared" ca="1" si="442"/>
        <v>32.060100000002159</v>
      </c>
      <c r="D983" s="306">
        <f t="shared" ca="1" si="443"/>
        <v>-0.67690774811908605</v>
      </c>
      <c r="E983" s="307">
        <f t="shared" ca="1" si="444"/>
        <v>-0.99111619278721008</v>
      </c>
      <c r="F983" s="304">
        <f t="shared" ca="1" si="445"/>
        <v>1.2002147337325377</v>
      </c>
      <c r="G983" s="306">
        <f t="shared" ca="1" si="446"/>
        <v>7.7297561904308614</v>
      </c>
      <c r="H983" s="307">
        <f t="shared" ca="1" si="447"/>
        <v>-100.70572531842529</v>
      </c>
      <c r="I983" s="304">
        <f t="shared" ca="1" si="448"/>
        <v>101.00194177674818</v>
      </c>
      <c r="J983" s="306">
        <f t="shared" ca="1" si="449"/>
        <v>698.24654548588239</v>
      </c>
      <c r="K983" s="307">
        <f t="shared" ca="1" si="450"/>
        <v>-6.2310941075708444</v>
      </c>
      <c r="L983" s="304">
        <f t="shared" ca="1" si="435"/>
        <v>698.27434781520208</v>
      </c>
      <c r="M983" s="306">
        <f t="shared" ca="1" si="451"/>
        <v>-1.4941906547863577</v>
      </c>
      <c r="N983" s="304">
        <f t="shared" ca="1" si="452"/>
        <v>-85.610818307147255</v>
      </c>
      <c r="P983" s="310">
        <f t="shared" ca="1" si="453"/>
        <v>23</v>
      </c>
      <c r="Q983" s="304">
        <f t="shared" ca="1" si="454"/>
        <v>0</v>
      </c>
      <c r="R983" s="306">
        <f t="shared" ca="1" si="455"/>
        <v>0</v>
      </c>
      <c r="S983" s="307">
        <f t="shared" ca="1" si="456"/>
        <v>2.8949999999999996</v>
      </c>
      <c r="T983" s="304">
        <f t="shared" ca="1" si="436"/>
        <v>28.399949999999997</v>
      </c>
      <c r="U983" s="311">
        <f t="shared" ca="1" si="437"/>
        <v>0</v>
      </c>
      <c r="V983" s="306">
        <f t="shared" ca="1" si="438"/>
        <v>1.2257635469148116</v>
      </c>
      <c r="W983" s="304">
        <f t="shared" ca="1" si="439"/>
        <v>25.605839418820363</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0.93640463919002848</v>
      </c>
      <c r="AH983" s="304">
        <f t="shared" ca="1" si="463"/>
        <v>-8.8448242325432123</v>
      </c>
    </row>
    <row r="984" spans="1:34" x14ac:dyDescent="0.2">
      <c r="A984" s="347">
        <f t="shared" ca="1" si="441"/>
        <v>1E-4</v>
      </c>
      <c r="B984" s="304">
        <f t="shared" ca="1" si="442"/>
        <v>32.060200000002162</v>
      </c>
      <c r="D984" s="306">
        <f t="shared" ca="1" si="443"/>
        <v>-0.67690312962253474</v>
      </c>
      <c r="E984" s="307">
        <f t="shared" ca="1" si="444"/>
        <v>-0.99109045621143288</v>
      </c>
      <c r="F984" s="304">
        <f t="shared" ca="1" si="445"/>
        <v>1.2001908761885205</v>
      </c>
      <c r="G984" s="306">
        <f t="shared" ca="1" si="446"/>
        <v>7.7296885001178994</v>
      </c>
      <c r="H984" s="307">
        <f t="shared" ca="1" si="447"/>
        <v>-100.70582442747092</v>
      </c>
      <c r="I984" s="304">
        <f t="shared" ca="1" si="448"/>
        <v>101.00203541476505</v>
      </c>
      <c r="J984" s="306">
        <f t="shared" ca="1" si="449"/>
        <v>698.24654548588239</v>
      </c>
      <c r="K984" s="307">
        <f t="shared" ca="1" si="450"/>
        <v>-6.2411646850581395</v>
      </c>
      <c r="L984" s="304">
        <f t="shared" ca="1" si="435"/>
        <v>698.27443775323354</v>
      </c>
      <c r="M984" s="306">
        <f t="shared" ca="1" si="451"/>
        <v>-1.4941913981048784</v>
      </c>
      <c r="N984" s="304">
        <f t="shared" ca="1" si="452"/>
        <v>-85.610860896161327</v>
      </c>
      <c r="P984" s="310">
        <f t="shared" ca="1" si="453"/>
        <v>23</v>
      </c>
      <c r="Q984" s="304">
        <f t="shared" ca="1" si="454"/>
        <v>0</v>
      </c>
      <c r="R984" s="306">
        <f t="shared" ca="1" si="455"/>
        <v>0</v>
      </c>
      <c r="S984" s="307">
        <f t="shared" ca="1" si="456"/>
        <v>2.8949999999999996</v>
      </c>
      <c r="T984" s="304">
        <f t="shared" ca="1" si="436"/>
        <v>28.399949999999997</v>
      </c>
      <c r="U984" s="311">
        <f t="shared" ca="1" si="437"/>
        <v>0</v>
      </c>
      <c r="V984" s="306">
        <f t="shared" ca="1" si="438"/>
        <v>1.2257647813302315</v>
      </c>
      <c r="W984" s="304">
        <f t="shared" ca="1" si="439"/>
        <v>25.605912683364235</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0.93637988962101382</v>
      </c>
      <c r="AH984" s="304">
        <f t="shared" ca="1" si="463"/>
        <v>-8.8448495401797462</v>
      </c>
    </row>
    <row r="985" spans="1:34" x14ac:dyDescent="0.2">
      <c r="A985" s="347">
        <f t="shared" ca="1" si="441"/>
        <v>1E-4</v>
      </c>
      <c r="B985" s="304">
        <f t="shared" ca="1" si="442"/>
        <v>32.060300000002165</v>
      </c>
      <c r="D985" s="306">
        <f t="shared" ca="1" si="443"/>
        <v>-0.67689851112953481</v>
      </c>
      <c r="E985" s="307">
        <f t="shared" ca="1" si="444"/>
        <v>-0.99106472000940293</v>
      </c>
      <c r="F985" s="304">
        <f t="shared" ca="1" si="445"/>
        <v>1.2001670190505558</v>
      </c>
      <c r="G985" s="306">
        <f t="shared" ca="1" si="446"/>
        <v>7.7296208102667867</v>
      </c>
      <c r="H985" s="307">
        <f t="shared" ca="1" si="447"/>
        <v>-100.70592353394292</v>
      </c>
      <c r="I985" s="304">
        <f t="shared" ca="1" si="448"/>
        <v>101.00212905030699</v>
      </c>
      <c r="J985" s="306">
        <f t="shared" ca="1" si="449"/>
        <v>698.24654548588239</v>
      </c>
      <c r="K985" s="307">
        <f t="shared" ca="1" si="450"/>
        <v>-6.2512352724562099</v>
      </c>
      <c r="L985" s="304">
        <f t="shared" ca="1" si="435"/>
        <v>698.27452783658089</v>
      </c>
      <c r="M985" s="306">
        <f t="shared" ca="1" si="451"/>
        <v>-1.4941921414155119</v>
      </c>
      <c r="N985" s="304">
        <f t="shared" ca="1" si="452"/>
        <v>-85.610903484723494</v>
      </c>
      <c r="P985" s="310">
        <f t="shared" ca="1" si="453"/>
        <v>23</v>
      </c>
      <c r="Q985" s="304">
        <f t="shared" ca="1" si="454"/>
        <v>0</v>
      </c>
      <c r="R985" s="306">
        <f t="shared" ca="1" si="455"/>
        <v>0</v>
      </c>
      <c r="S985" s="307">
        <f t="shared" ca="1" si="456"/>
        <v>2.8949999999999996</v>
      </c>
      <c r="T985" s="304">
        <f t="shared" ca="1" si="436"/>
        <v>28.399949999999997</v>
      </c>
      <c r="U985" s="311">
        <f t="shared" ca="1" si="437"/>
        <v>0</v>
      </c>
      <c r="V985" s="306">
        <f t="shared" ca="1" si="438"/>
        <v>1.2257660157481092</v>
      </c>
      <c r="W985" s="304">
        <f t="shared" ca="1" si="439"/>
        <v>25.605985946844218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0.93635514040816403</v>
      </c>
      <c r="AH985" s="304">
        <f t="shared" ca="1" si="463"/>
        <v>-8.8448748474487875</v>
      </c>
    </row>
    <row r="986" spans="1:34" x14ac:dyDescent="0.2">
      <c r="A986" s="347">
        <f t="shared" ca="1" si="441"/>
        <v>1E-4</v>
      </c>
      <c r="B986" s="304">
        <f t="shared" ca="1" si="442"/>
        <v>32.060400000002168</v>
      </c>
      <c r="D986" s="306">
        <f t="shared" ca="1" si="443"/>
        <v>-0.67689389264008193</v>
      </c>
      <c r="E986" s="307">
        <f t="shared" ca="1" si="444"/>
        <v>-0.99103898418112024</v>
      </c>
      <c r="F986" s="304">
        <f t="shared" ca="1" si="445"/>
        <v>1.2001431623186416</v>
      </c>
      <c r="G986" s="306">
        <f t="shared" ca="1" si="446"/>
        <v>7.7295531208775223</v>
      </c>
      <c r="H986" s="307">
        <f t="shared" ca="1" si="447"/>
        <v>-100.70602263784134</v>
      </c>
      <c r="I986" s="304">
        <f t="shared" ca="1" si="448"/>
        <v>101.00222268337406</v>
      </c>
      <c r="J986" s="306">
        <f t="shared" ca="1" si="449"/>
        <v>698.24654548588239</v>
      </c>
      <c r="K986" s="307">
        <f t="shared" ca="1" si="450"/>
        <v>-6.261305869764799</v>
      </c>
      <c r="L986" s="304">
        <f t="shared" ca="1" si="435"/>
        <v>698.27461806524457</v>
      </c>
      <c r="M986" s="306">
        <f t="shared" ca="1" si="451"/>
        <v>-1.4941928847182577</v>
      </c>
      <c r="N986" s="304">
        <f t="shared" ca="1" si="452"/>
        <v>-85.610946072833727</v>
      </c>
      <c r="P986" s="310">
        <f t="shared" ca="1" si="453"/>
        <v>23</v>
      </c>
      <c r="Q986" s="304">
        <f t="shared" ca="1" si="454"/>
        <v>0</v>
      </c>
      <c r="R986" s="306">
        <f t="shared" ca="1" si="455"/>
        <v>0</v>
      </c>
      <c r="S986" s="307">
        <f t="shared" ca="1" si="456"/>
        <v>2.8949999999999996</v>
      </c>
      <c r="T986" s="304">
        <f t="shared" ca="1" si="436"/>
        <v>28.399949999999997</v>
      </c>
      <c r="U986" s="311">
        <f t="shared" ca="1" si="437"/>
        <v>0</v>
      </c>
      <c r="V986" s="306">
        <f t="shared" ca="1" si="438"/>
        <v>1.2257672501684453</v>
      </c>
      <c r="W986" s="304">
        <f t="shared" ca="1" si="439"/>
        <v>25.606059209260327</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0.9363303915514809</v>
      </c>
      <c r="AH986" s="304">
        <f t="shared" ca="1" si="463"/>
        <v>-8.8449001543503361</v>
      </c>
    </row>
    <row r="987" spans="1:34" x14ac:dyDescent="0.2">
      <c r="A987" s="347">
        <f t="shared" ca="1" si="441"/>
        <v>1E-4</v>
      </c>
      <c r="B987" s="304">
        <f t="shared" ca="1" si="442"/>
        <v>32.060500000002172</v>
      </c>
      <c r="D987" s="306">
        <f t="shared" ca="1" si="443"/>
        <v>-0.67688927415418176</v>
      </c>
      <c r="E987" s="307">
        <f t="shared" ca="1" si="444"/>
        <v>-0.99101324872658125</v>
      </c>
      <c r="F987" s="304">
        <f t="shared" ca="1" si="445"/>
        <v>1.2001193059927784</v>
      </c>
      <c r="G987" s="306">
        <f t="shared" ca="1" si="446"/>
        <v>7.7294854319501072</v>
      </c>
      <c r="H987" s="307">
        <f t="shared" ca="1" si="447"/>
        <v>-100.70612173916622</v>
      </c>
      <c r="I987" s="304">
        <f t="shared" ca="1" si="448"/>
        <v>101.00231631396626</v>
      </c>
      <c r="J987" s="306">
        <f t="shared" ca="1" si="449"/>
        <v>698.24654548588239</v>
      </c>
      <c r="K987" s="307">
        <f t="shared" ca="1" si="450"/>
        <v>-6.2713764769836491</v>
      </c>
      <c r="L987" s="304">
        <f t="shared" ca="1" si="435"/>
        <v>698.27470843922481</v>
      </c>
      <c r="M987" s="306">
        <f t="shared" ca="1" si="451"/>
        <v>-1.4941936280131163</v>
      </c>
      <c r="N987" s="304">
        <f t="shared" ca="1" si="452"/>
        <v>-85.610988660492055</v>
      </c>
      <c r="P987" s="310">
        <f t="shared" ca="1" si="453"/>
        <v>23</v>
      </c>
      <c r="Q987" s="304">
        <f t="shared" ca="1" si="454"/>
        <v>0</v>
      </c>
      <c r="R987" s="306">
        <f t="shared" ca="1" si="455"/>
        <v>0</v>
      </c>
      <c r="S987" s="307">
        <f t="shared" ca="1" si="456"/>
        <v>2.8949999999999996</v>
      </c>
      <c r="T987" s="304">
        <f t="shared" ca="1" si="436"/>
        <v>28.399949999999997</v>
      </c>
      <c r="U987" s="311">
        <f t="shared" ca="1" si="437"/>
        <v>0</v>
      </c>
      <c r="V987" s="306">
        <f t="shared" ca="1" si="438"/>
        <v>1.22576848459124</v>
      </c>
      <c r="W987" s="304">
        <f t="shared" ca="1" si="439"/>
        <v>25.606132470612579</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0.93630564305096087</v>
      </c>
      <c r="AH987" s="304">
        <f t="shared" ca="1" si="463"/>
        <v>-8.8449254608843972</v>
      </c>
    </row>
    <row r="988" spans="1:34" x14ac:dyDescent="0.2">
      <c r="A988" s="347">
        <f t="shared" ca="1" si="441"/>
        <v>1E-4</v>
      </c>
      <c r="B988" s="304">
        <f t="shared" ca="1" si="442"/>
        <v>32.060600000002175</v>
      </c>
      <c r="D988" s="306">
        <f t="shared" ca="1" si="443"/>
        <v>-0.67688465567183242</v>
      </c>
      <c r="E988" s="307">
        <f t="shared" ca="1" si="444"/>
        <v>-0.99098751364577709</v>
      </c>
      <c r="F988" s="304">
        <f t="shared" ca="1" si="445"/>
        <v>1.2000954500729575</v>
      </c>
      <c r="G988" s="306">
        <f t="shared" ca="1" si="446"/>
        <v>7.7294177434845404</v>
      </c>
      <c r="H988" s="307">
        <f t="shared" ca="1" si="447"/>
        <v>-100.70622083791758</v>
      </c>
      <c r="I988" s="304">
        <f t="shared" ca="1" si="448"/>
        <v>101.00240994208366</v>
      </c>
      <c r="J988" s="306">
        <f t="shared" ca="1" si="449"/>
        <v>698.24654548588239</v>
      </c>
      <c r="K988" s="307">
        <f t="shared" ca="1" si="450"/>
        <v>-6.2814470941125036</v>
      </c>
      <c r="L988" s="304">
        <f t="shared" ca="1" si="435"/>
        <v>698.27479895852218</v>
      </c>
      <c r="M988" s="306">
        <f t="shared" ca="1" si="451"/>
        <v>-1.4941943713000878</v>
      </c>
      <c r="N988" s="304">
        <f t="shared" ca="1" si="452"/>
        <v>-85.611031247698492</v>
      </c>
      <c r="P988" s="310">
        <f t="shared" ca="1" si="453"/>
        <v>23</v>
      </c>
      <c r="Q988" s="304">
        <f t="shared" ca="1" si="454"/>
        <v>0</v>
      </c>
      <c r="R988" s="306">
        <f t="shared" ca="1" si="455"/>
        <v>0</v>
      </c>
      <c r="S988" s="307">
        <f t="shared" ca="1" si="456"/>
        <v>2.8949999999999996</v>
      </c>
      <c r="T988" s="304">
        <f t="shared" ca="1" si="436"/>
        <v>28.399949999999997</v>
      </c>
      <c r="U988" s="311">
        <f t="shared" ca="1" si="437"/>
        <v>0</v>
      </c>
      <c r="V988" s="306">
        <f t="shared" ca="1" si="438"/>
        <v>1.2257697190164929</v>
      </c>
      <c r="W988" s="304">
        <f t="shared" ca="1" si="439"/>
        <v>25.606205730900982</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0.93628089490659328</v>
      </c>
      <c r="AH988" s="304">
        <f t="shared" ca="1" si="463"/>
        <v>-8.8449507670509782</v>
      </c>
    </row>
    <row r="989" spans="1:34" x14ac:dyDescent="0.2">
      <c r="A989" s="347">
        <f t="shared" ca="1" si="441"/>
        <v>1E-4</v>
      </c>
      <c r="B989" s="304">
        <f t="shared" ca="1" si="442"/>
        <v>32.060700000002178</v>
      </c>
      <c r="D989" s="306">
        <f t="shared" ca="1" si="443"/>
        <v>-0.67688003719303336</v>
      </c>
      <c r="E989" s="307">
        <f t="shared" ca="1" si="444"/>
        <v>-0.99096177893870419</v>
      </c>
      <c r="F989" s="304">
        <f t="shared" ca="1" si="445"/>
        <v>1.200071594559176</v>
      </c>
      <c r="G989" s="306">
        <f t="shared" ca="1" si="446"/>
        <v>7.729350055480821</v>
      </c>
      <c r="H989" s="307">
        <f t="shared" ca="1" si="447"/>
        <v>-100.70631993409548</v>
      </c>
      <c r="I989" s="304">
        <f t="shared" ca="1" si="448"/>
        <v>101.00250356772627</v>
      </c>
      <c r="J989" s="306">
        <f t="shared" ca="1" si="449"/>
        <v>698.24654548588239</v>
      </c>
      <c r="K989" s="307">
        <f t="shared" ca="1" si="450"/>
        <v>-6.291517721151104</v>
      </c>
      <c r="L989" s="304">
        <f t="shared" ca="1" si="435"/>
        <v>698.27488962313691</v>
      </c>
      <c r="M989" s="306">
        <f t="shared" ca="1" si="451"/>
        <v>-1.4941951145791721</v>
      </c>
      <c r="N989" s="304">
        <f t="shared" ca="1" si="452"/>
        <v>-85.611073834453023</v>
      </c>
      <c r="P989" s="310">
        <f t="shared" ca="1" si="453"/>
        <v>23</v>
      </c>
      <c r="Q989" s="304">
        <f t="shared" ca="1" si="454"/>
        <v>0</v>
      </c>
      <c r="R989" s="306">
        <f t="shared" ca="1" si="455"/>
        <v>0</v>
      </c>
      <c r="S989" s="307">
        <f t="shared" ca="1" si="456"/>
        <v>2.8949999999999996</v>
      </c>
      <c r="T989" s="304">
        <f t="shared" ca="1" si="436"/>
        <v>28.399949999999997</v>
      </c>
      <c r="U989" s="311">
        <f t="shared" ca="1" si="437"/>
        <v>0</v>
      </c>
      <c r="V989" s="306">
        <f t="shared" ca="1" si="438"/>
        <v>1.2257709534442038</v>
      </c>
      <c r="W989" s="304">
        <f t="shared" ca="1" si="439"/>
        <v>25.606278990125531</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0.9362561471183799</v>
      </c>
      <c r="AH989" s="304">
        <f t="shared" ca="1" si="463"/>
        <v>-8.8449760728500806</v>
      </c>
    </row>
    <row r="990" spans="1:34" x14ac:dyDescent="0.2">
      <c r="A990" s="347">
        <f t="shared" ca="1" si="441"/>
        <v>1E-4</v>
      </c>
      <c r="B990" s="304">
        <f t="shared" ca="1" si="442"/>
        <v>32.060800000002182</v>
      </c>
      <c r="D990" s="306">
        <f t="shared" ca="1" si="443"/>
        <v>-0.67687541871778822</v>
      </c>
      <c r="E990" s="307">
        <f t="shared" ca="1" si="444"/>
        <v>-0.99093604460536433</v>
      </c>
      <c r="F990" s="304">
        <f t="shared" ca="1" si="445"/>
        <v>1.2000477394514377</v>
      </c>
      <c r="G990" s="306">
        <f t="shared" ca="1" si="446"/>
        <v>7.7292823679389491</v>
      </c>
      <c r="H990" s="307">
        <f t="shared" ca="1" si="447"/>
        <v>-100.70641902769994</v>
      </c>
      <c r="I990" s="304">
        <f t="shared" ca="1" si="448"/>
        <v>101.00259719089414</v>
      </c>
      <c r="J990" s="306">
        <f t="shared" ca="1" si="449"/>
        <v>698.24654548588239</v>
      </c>
      <c r="K990" s="307">
        <f t="shared" ca="1" si="450"/>
        <v>-6.3015883580991936</v>
      </c>
      <c r="L990" s="304">
        <f t="shared" ca="1" si="435"/>
        <v>698.27498043306935</v>
      </c>
      <c r="M990" s="306">
        <f t="shared" ca="1" si="451"/>
        <v>-1.4941958578503693</v>
      </c>
      <c r="N990" s="304">
        <f t="shared" ca="1" si="452"/>
        <v>-85.611116420755664</v>
      </c>
      <c r="P990" s="310">
        <f t="shared" ca="1" si="453"/>
        <v>23</v>
      </c>
      <c r="Q990" s="304">
        <f t="shared" ca="1" si="454"/>
        <v>0</v>
      </c>
      <c r="R990" s="306">
        <f t="shared" ca="1" si="455"/>
        <v>0</v>
      </c>
      <c r="S990" s="307">
        <f t="shared" ca="1" si="456"/>
        <v>2.8949999999999996</v>
      </c>
      <c r="T990" s="304">
        <f t="shared" ca="1" si="436"/>
        <v>28.399949999999997</v>
      </c>
      <c r="U990" s="311">
        <f t="shared" ca="1" si="437"/>
        <v>0</v>
      </c>
      <c r="V990" s="306">
        <f t="shared" ca="1" si="438"/>
        <v>1.2257721878743733</v>
      </c>
      <c r="W990" s="304">
        <f t="shared" ca="1" si="439"/>
        <v>25.606352248286253</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0.93623139968632252</v>
      </c>
      <c r="AH990" s="304">
        <f t="shared" ca="1" si="463"/>
        <v>-8.8450013782817045</v>
      </c>
    </row>
    <row r="991" spans="1:34" x14ac:dyDescent="0.2">
      <c r="A991" s="347">
        <f t="shared" ca="1" si="441"/>
        <v>1E-4</v>
      </c>
      <c r="B991" s="304">
        <f t="shared" ca="1" si="442"/>
        <v>32.060900000002185</v>
      </c>
      <c r="D991" s="306">
        <f t="shared" ca="1" si="443"/>
        <v>-0.67687080024609669</v>
      </c>
      <c r="E991" s="307">
        <f t="shared" ca="1" si="444"/>
        <v>-0.99091031064575219</v>
      </c>
      <c r="F991" s="304">
        <f t="shared" ca="1" si="445"/>
        <v>1.200023884749738</v>
      </c>
      <c r="G991" s="306">
        <f t="shared" ca="1" si="446"/>
        <v>7.7292146808589246</v>
      </c>
      <c r="H991" s="307">
        <f t="shared" ca="1" si="447"/>
        <v>-100.706518118731</v>
      </c>
      <c r="I991" s="304">
        <f t="shared" ca="1" si="448"/>
        <v>101.00269081158729</v>
      </c>
      <c r="J991" s="306">
        <f t="shared" ca="1" si="449"/>
        <v>698.24654548588239</v>
      </c>
      <c r="K991" s="307">
        <f t="shared" ca="1" si="450"/>
        <v>-6.3116590049565149</v>
      </c>
      <c r="L991" s="304">
        <f t="shared" ca="1" si="435"/>
        <v>698.27507138831993</v>
      </c>
      <c r="M991" s="306">
        <f t="shared" ca="1" si="451"/>
        <v>-1.4941966011136798</v>
      </c>
      <c r="N991" s="304">
        <f t="shared" ca="1" si="452"/>
        <v>-85.611159006606414</v>
      </c>
      <c r="P991" s="310">
        <f t="shared" ca="1" si="453"/>
        <v>23</v>
      </c>
      <c r="Q991" s="304">
        <f t="shared" ca="1" si="454"/>
        <v>0</v>
      </c>
      <c r="R991" s="306">
        <f t="shared" ca="1" si="455"/>
        <v>0</v>
      </c>
      <c r="S991" s="307">
        <f t="shared" ca="1" si="456"/>
        <v>2.8949999999999996</v>
      </c>
      <c r="T991" s="304">
        <f t="shared" ca="1" si="436"/>
        <v>28.399949999999997</v>
      </c>
      <c r="U991" s="311">
        <f t="shared" ca="1" si="437"/>
        <v>0</v>
      </c>
      <c r="V991" s="306">
        <f t="shared" ca="1" si="438"/>
        <v>1.2257734223070009</v>
      </c>
      <c r="W991" s="304">
        <f t="shared" ca="1" si="439"/>
        <v>25.606425505383164</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0.9362066526104087</v>
      </c>
      <c r="AH991" s="304">
        <f t="shared" ca="1" si="463"/>
        <v>-8.8450266833458571</v>
      </c>
    </row>
    <row r="992" spans="1:34" x14ac:dyDescent="0.2">
      <c r="A992" s="347">
        <f t="shared" ca="1" si="441"/>
        <v>1E-4</v>
      </c>
      <c r="B992" s="304">
        <f t="shared" ca="1" si="442"/>
        <v>32.061000000002188</v>
      </c>
      <c r="D992" s="306">
        <f t="shared" ca="1" si="443"/>
        <v>-0.6768661817779591</v>
      </c>
      <c r="E992" s="307">
        <f t="shared" ca="1" si="444"/>
        <v>-0.99088457705985711</v>
      </c>
      <c r="F992" s="304">
        <f t="shared" ca="1" si="445"/>
        <v>1.2000000304540683</v>
      </c>
      <c r="G992" s="306">
        <f t="shared" ca="1" si="446"/>
        <v>7.7291469942407467</v>
      </c>
      <c r="H992" s="307">
        <f t="shared" ca="1" si="447"/>
        <v>-100.7066172071887</v>
      </c>
      <c r="I992" s="304">
        <f t="shared" ca="1" si="448"/>
        <v>101.00278442980577</v>
      </c>
      <c r="J992" s="306">
        <f t="shared" ca="1" si="449"/>
        <v>698.24654548588239</v>
      </c>
      <c r="K992" s="307">
        <f t="shared" ca="1" si="450"/>
        <v>-6.3217296617228111</v>
      </c>
      <c r="L992" s="304">
        <f t="shared" ca="1" si="435"/>
        <v>698.27516248888901</v>
      </c>
      <c r="M992" s="306">
        <f t="shared" ca="1" si="451"/>
        <v>-1.4941973443691035</v>
      </c>
      <c r="N992" s="304">
        <f t="shared" ca="1" si="452"/>
        <v>-85.611201592005287</v>
      </c>
      <c r="P992" s="310">
        <f t="shared" ca="1" si="453"/>
        <v>23</v>
      </c>
      <c r="Q992" s="304">
        <f t="shared" ca="1" si="454"/>
        <v>0</v>
      </c>
      <c r="R992" s="306">
        <f t="shared" ca="1" si="455"/>
        <v>0</v>
      </c>
      <c r="S992" s="307">
        <f t="shared" ca="1" si="456"/>
        <v>2.8949999999999996</v>
      </c>
      <c r="T992" s="304">
        <f t="shared" ca="1" si="436"/>
        <v>28.399949999999997</v>
      </c>
      <c r="U992" s="311">
        <f t="shared" ca="1" si="437"/>
        <v>0</v>
      </c>
      <c r="V992" s="306">
        <f t="shared" ca="1" si="438"/>
        <v>1.2257746567420862</v>
      </c>
      <c r="W992" s="304">
        <f t="shared" ca="1" si="439"/>
        <v>25.606498761416244</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0.93618190589063666</v>
      </c>
      <c r="AH992" s="304">
        <f t="shared" ca="1" si="463"/>
        <v>-8.8450519880425453</v>
      </c>
    </row>
    <row r="993" spans="1:34" x14ac:dyDescent="0.2">
      <c r="A993" s="347">
        <f t="shared" ca="1" si="441"/>
        <v>1E-4</v>
      </c>
      <c r="B993" s="304">
        <f t="shared" ca="1" si="442"/>
        <v>32.061100000002192</v>
      </c>
      <c r="D993" s="306">
        <f t="shared" ca="1" si="443"/>
        <v>-0.67686156331337599</v>
      </c>
      <c r="E993" s="307">
        <f t="shared" ca="1" si="444"/>
        <v>-0.99085884384768974</v>
      </c>
      <c r="F993" s="304">
        <f t="shared" ca="1" si="445"/>
        <v>1.1999761765644381</v>
      </c>
      <c r="G993" s="306">
        <f t="shared" ca="1" si="446"/>
        <v>7.7290793080844153</v>
      </c>
      <c r="H993" s="307">
        <f t="shared" ca="1" si="447"/>
        <v>-100.70671629307309</v>
      </c>
      <c r="I993" s="304">
        <f t="shared" ca="1" si="448"/>
        <v>101.00287804554964</v>
      </c>
      <c r="J993" s="306">
        <f t="shared" ca="1" si="449"/>
        <v>698.24654548588239</v>
      </c>
      <c r="K993" s="307">
        <f t="shared" ca="1" si="450"/>
        <v>-6.3318003283978239</v>
      </c>
      <c r="L993" s="304">
        <f t="shared" ca="1" si="435"/>
        <v>698.27525373477692</v>
      </c>
      <c r="M993" s="306">
        <f t="shared" ca="1" si="451"/>
        <v>-1.4941980876166403</v>
      </c>
      <c r="N993" s="304">
        <f t="shared" ca="1" si="452"/>
        <v>-85.611244176952283</v>
      </c>
      <c r="P993" s="310">
        <f t="shared" ca="1" si="453"/>
        <v>23</v>
      </c>
      <c r="Q993" s="304">
        <f t="shared" ca="1" si="454"/>
        <v>0</v>
      </c>
      <c r="R993" s="306">
        <f t="shared" ca="1" si="455"/>
        <v>0</v>
      </c>
      <c r="S993" s="307">
        <f t="shared" ca="1" si="456"/>
        <v>2.8949999999999996</v>
      </c>
      <c r="T993" s="304">
        <f t="shared" ca="1" si="436"/>
        <v>28.399949999999997</v>
      </c>
      <c r="U993" s="311">
        <f t="shared" ca="1" si="437"/>
        <v>0</v>
      </c>
      <c r="V993" s="306">
        <f t="shared" ca="1" si="438"/>
        <v>1.2257758911796299</v>
      </c>
      <c r="W993" s="304">
        <f t="shared" ca="1" si="439"/>
        <v>25.606572016385549</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0.9361571595270135</v>
      </c>
      <c r="AH993" s="304">
        <f t="shared" ca="1" si="463"/>
        <v>-8.8450772923717604</v>
      </c>
    </row>
    <row r="994" spans="1:34" x14ac:dyDescent="0.2">
      <c r="A994" s="347">
        <f t="shared" ca="1" si="441"/>
        <v>1E-4</v>
      </c>
      <c r="B994" s="304">
        <f t="shared" ca="1" si="442"/>
        <v>32.061200000002195</v>
      </c>
      <c r="D994" s="306">
        <f t="shared" ca="1" si="443"/>
        <v>-0.67685694485235037</v>
      </c>
      <c r="E994" s="307">
        <f t="shared" ca="1" si="444"/>
        <v>-0.990833111009227</v>
      </c>
      <c r="F994" s="304">
        <f t="shared" ca="1" si="445"/>
        <v>1.19995232308083</v>
      </c>
      <c r="G994" s="306">
        <f t="shared" ca="1" si="446"/>
        <v>7.7290116223899297</v>
      </c>
      <c r="H994" s="307">
        <f t="shared" ca="1" si="447"/>
        <v>-100.70681537638418</v>
      </c>
      <c r="I994" s="304">
        <f t="shared" ca="1" si="448"/>
        <v>101.00297165881888</v>
      </c>
      <c r="J994" s="306">
        <f t="shared" ca="1" si="449"/>
        <v>698.24654548588239</v>
      </c>
      <c r="K994" s="307">
        <f t="shared" ca="1" si="450"/>
        <v>-6.3418710049812965</v>
      </c>
      <c r="L994" s="304">
        <f t="shared" ca="1" si="435"/>
        <v>698.27534512598413</v>
      </c>
      <c r="M994" s="306">
        <f t="shared" ca="1" si="451"/>
        <v>-1.4941988308562908</v>
      </c>
      <c r="N994" s="304">
        <f t="shared" ca="1" si="452"/>
        <v>-85.611286761447431</v>
      </c>
      <c r="P994" s="310">
        <f t="shared" ca="1" si="453"/>
        <v>23</v>
      </c>
      <c r="Q994" s="304">
        <f t="shared" ca="1" si="454"/>
        <v>0</v>
      </c>
      <c r="R994" s="306">
        <f t="shared" ca="1" si="455"/>
        <v>0</v>
      </c>
      <c r="S994" s="307">
        <f t="shared" ca="1" si="456"/>
        <v>2.8949999999999996</v>
      </c>
      <c r="T994" s="304">
        <f t="shared" ca="1" si="436"/>
        <v>28.399949999999997</v>
      </c>
      <c r="U994" s="311">
        <f t="shared" ca="1" si="437"/>
        <v>0</v>
      </c>
      <c r="V994" s="306">
        <f t="shared" ca="1" si="438"/>
        <v>1.2257771256196319</v>
      </c>
      <c r="W994" s="304">
        <f t="shared" ca="1" si="439"/>
        <v>25.606645270291057</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0.93613241351951615</v>
      </c>
      <c r="AH994" s="304">
        <f t="shared" ca="1" si="463"/>
        <v>-8.8451025963335237</v>
      </c>
    </row>
    <row r="995" spans="1:34" x14ac:dyDescent="0.2">
      <c r="A995" s="347">
        <f t="shared" ca="1" si="441"/>
        <v>1E-4</v>
      </c>
      <c r="B995" s="304">
        <f t="shared" ca="1" si="442"/>
        <v>32.061300000002198</v>
      </c>
      <c r="D995" s="306">
        <f t="shared" ca="1" si="443"/>
        <v>-0.67685232639487958</v>
      </c>
      <c r="E995" s="307">
        <f t="shared" ca="1" si="444"/>
        <v>-0.99080737854447953</v>
      </c>
      <c r="F995" s="304">
        <f t="shared" ca="1" si="445"/>
        <v>1.1999284700032515</v>
      </c>
      <c r="G995" s="306">
        <f t="shared" ca="1" si="446"/>
        <v>7.7289439371572906</v>
      </c>
      <c r="H995" s="307">
        <f t="shared" ca="1" si="447"/>
        <v>-100.70691445712204</v>
      </c>
      <c r="I995" s="304">
        <f t="shared" ca="1" si="448"/>
        <v>101.00306526961356</v>
      </c>
      <c r="J995" s="306">
        <f t="shared" ca="1" si="449"/>
        <v>698.24654548588239</v>
      </c>
      <c r="K995" s="307">
        <f t="shared" ca="1" si="450"/>
        <v>-6.3519416914729723</v>
      </c>
      <c r="L995" s="304">
        <f t="shared" ca="1" si="435"/>
        <v>698.27543666251097</v>
      </c>
      <c r="M995" s="306">
        <f t="shared" ca="1" si="451"/>
        <v>-1.4941995740880547</v>
      </c>
      <c r="N995" s="304">
        <f t="shared" ca="1" si="452"/>
        <v>-85.611329345490702</v>
      </c>
      <c r="P995" s="310">
        <f t="shared" ca="1" si="453"/>
        <v>23</v>
      </c>
      <c r="Q995" s="304">
        <f t="shared" ca="1" si="454"/>
        <v>0</v>
      </c>
      <c r="R995" s="306">
        <f t="shared" ca="1" si="455"/>
        <v>0</v>
      </c>
      <c r="S995" s="307">
        <f t="shared" ca="1" si="456"/>
        <v>2.8949999999999996</v>
      </c>
      <c r="T995" s="304">
        <f t="shared" ca="1" si="436"/>
        <v>28.399949999999997</v>
      </c>
      <c r="U995" s="311">
        <f t="shared" ca="1" si="437"/>
        <v>0</v>
      </c>
      <c r="V995" s="306">
        <f t="shared" ca="1" si="438"/>
        <v>1.2257783600620917</v>
      </c>
      <c r="W995" s="304">
        <f t="shared" ca="1" si="439"/>
        <v>25.606718523132777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0.93610766786815525</v>
      </c>
      <c r="AH995" s="304">
        <f t="shared" ca="1" si="463"/>
        <v>-8.845127899927828</v>
      </c>
    </row>
    <row r="996" spans="1:34" x14ac:dyDescent="0.2">
      <c r="A996" s="347">
        <f t="shared" ca="1" si="441"/>
        <v>1E-4</v>
      </c>
      <c r="B996" s="304">
        <f t="shared" ca="1" si="442"/>
        <v>32.061400000002202</v>
      </c>
      <c r="D996" s="306">
        <f t="shared" ca="1" si="443"/>
        <v>-0.67684770794096649</v>
      </c>
      <c r="E996" s="307">
        <f t="shared" ca="1" si="444"/>
        <v>-0.9907816464534438</v>
      </c>
      <c r="F996" s="304">
        <f t="shared" ca="1" si="445"/>
        <v>1.1999046173317014</v>
      </c>
      <c r="G996" s="306">
        <f t="shared" ca="1" si="446"/>
        <v>7.7288762523864962</v>
      </c>
      <c r="H996" s="307">
        <f t="shared" ca="1" si="447"/>
        <v>-100.70701353528669</v>
      </c>
      <c r="I996" s="304">
        <f t="shared" ca="1" si="448"/>
        <v>101.00315887793371</v>
      </c>
      <c r="J996" s="306">
        <f t="shared" ca="1" si="449"/>
        <v>698.24654548588239</v>
      </c>
      <c r="K996" s="307">
        <f t="shared" ca="1" si="450"/>
        <v>-6.3620123878725927</v>
      </c>
      <c r="L996" s="304">
        <f t="shared" ca="1" si="435"/>
        <v>698.27552834435767</v>
      </c>
      <c r="M996" s="306">
        <f t="shared" ca="1" si="451"/>
        <v>-1.4942003173119325</v>
      </c>
      <c r="N996" s="304">
        <f t="shared" ca="1" si="452"/>
        <v>-85.611371929082125</v>
      </c>
      <c r="P996" s="310">
        <f t="shared" ca="1" si="453"/>
        <v>23</v>
      </c>
      <c r="Q996" s="304">
        <f t="shared" ca="1" si="454"/>
        <v>0</v>
      </c>
      <c r="R996" s="306">
        <f t="shared" ca="1" si="455"/>
        <v>0</v>
      </c>
      <c r="S996" s="307">
        <f t="shared" ca="1" si="456"/>
        <v>2.8949999999999996</v>
      </c>
      <c r="T996" s="304">
        <f t="shared" ca="1" si="436"/>
        <v>28.399949999999997</v>
      </c>
      <c r="U996" s="311">
        <f t="shared" ca="1" si="437"/>
        <v>0</v>
      </c>
      <c r="V996" s="306">
        <f t="shared" ca="1" si="438"/>
        <v>1.22577959450701</v>
      </c>
      <c r="W996" s="304">
        <f t="shared" ca="1" si="439"/>
        <v>25.60679177491075</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0.9360829225729308</v>
      </c>
      <c r="AH996" s="304">
        <f t="shared" ca="1" si="463"/>
        <v>-8.8451532031546733</v>
      </c>
    </row>
    <row r="997" spans="1:34" x14ac:dyDescent="0.2">
      <c r="A997" s="347">
        <f t="shared" ca="1" si="441"/>
        <v>1E-4</v>
      </c>
      <c r="B997" s="304">
        <f t="shared" ca="1" si="442"/>
        <v>32.061500000002205</v>
      </c>
      <c r="D997" s="306">
        <f t="shared" ca="1" si="443"/>
        <v>-0.67684308949061023</v>
      </c>
      <c r="E997" s="307">
        <f t="shared" ca="1" si="444"/>
        <v>-0.9907559147361038</v>
      </c>
      <c r="F997" s="304">
        <f t="shared" ca="1" si="445"/>
        <v>1.199880765066166</v>
      </c>
      <c r="G997" s="306">
        <f t="shared" ca="1" si="446"/>
        <v>7.7288085680775476</v>
      </c>
      <c r="H997" s="307">
        <f t="shared" ca="1" si="447"/>
        <v>-100.70711261087817</v>
      </c>
      <c r="I997" s="304">
        <f t="shared" ca="1" si="448"/>
        <v>101.00325248377939</v>
      </c>
      <c r="J997" s="306">
        <f t="shared" ca="1" si="449"/>
        <v>698.24654548588239</v>
      </c>
      <c r="K997" s="307">
        <f t="shared" ca="1" si="450"/>
        <v>-6.3720830941799012</v>
      </c>
      <c r="L997" s="304">
        <f t="shared" ca="1" si="435"/>
        <v>698.27562017152479</v>
      </c>
      <c r="M997" s="306">
        <f t="shared" ca="1" si="451"/>
        <v>-1.4942010605279239</v>
      </c>
      <c r="N997" s="304">
        <f t="shared" ca="1" si="452"/>
        <v>-85.6114145122217</v>
      </c>
      <c r="P997" s="310">
        <f t="shared" ca="1" si="453"/>
        <v>23</v>
      </c>
      <c r="Q997" s="304">
        <f t="shared" ca="1" si="454"/>
        <v>0</v>
      </c>
      <c r="R997" s="306">
        <f t="shared" ca="1" si="455"/>
        <v>0</v>
      </c>
      <c r="S997" s="307">
        <f t="shared" ca="1" si="456"/>
        <v>2.8949999999999996</v>
      </c>
      <c r="T997" s="304">
        <f t="shared" ca="1" si="436"/>
        <v>28.399949999999997</v>
      </c>
      <c r="U997" s="311">
        <f t="shared" ca="1" si="437"/>
        <v>0</v>
      </c>
      <c r="V997" s="306">
        <f t="shared" ca="1" si="438"/>
        <v>1.2257808289543859</v>
      </c>
      <c r="W997" s="304">
        <f t="shared" ca="1" si="439"/>
        <v>25.606865025624966</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0.93605817763382504</v>
      </c>
      <c r="AH997" s="304">
        <f t="shared" ca="1" si="463"/>
        <v>-8.8451785060140775</v>
      </c>
    </row>
    <row r="998" spans="1:34" x14ac:dyDescent="0.2">
      <c r="A998" s="347">
        <f t="shared" ca="1" si="441"/>
        <v>1E-4</v>
      </c>
      <c r="B998" s="304">
        <f t="shared" ca="1" si="442"/>
        <v>32.061600000002208</v>
      </c>
      <c r="D998" s="306">
        <f t="shared" ca="1" si="443"/>
        <v>-0.67683847104381401</v>
      </c>
      <c r="E998" s="307">
        <f t="shared" ca="1" si="444"/>
        <v>-0.9907301833924631</v>
      </c>
      <c r="F998" s="304">
        <f t="shared" ca="1" si="445"/>
        <v>1.1998569132066503</v>
      </c>
      <c r="G998" s="306">
        <f t="shared" ca="1" si="446"/>
        <v>7.7287408842304428</v>
      </c>
      <c r="H998" s="307">
        <f t="shared" ca="1" si="447"/>
        <v>-100.7072116838965</v>
      </c>
      <c r="I998" s="304">
        <f t="shared" ca="1" si="448"/>
        <v>101.00334608715058</v>
      </c>
      <c r="J998" s="306">
        <f t="shared" ca="1" si="449"/>
        <v>698.24654548588239</v>
      </c>
      <c r="K998" s="307">
        <f t="shared" ca="1" si="450"/>
        <v>-6.38215381039464</v>
      </c>
      <c r="L998" s="304">
        <f t="shared" ca="1" si="435"/>
        <v>698.27571214401257</v>
      </c>
      <c r="M998" s="306">
        <f t="shared" ca="1" si="451"/>
        <v>-1.4942018037360292</v>
      </c>
      <c r="N998" s="304">
        <f t="shared" ca="1" si="452"/>
        <v>-85.61145709490944</v>
      </c>
      <c r="P998" s="310">
        <f t="shared" ca="1" si="453"/>
        <v>23</v>
      </c>
      <c r="Q998" s="304">
        <f t="shared" ca="1" si="454"/>
        <v>0</v>
      </c>
      <c r="R998" s="306">
        <f t="shared" ca="1" si="455"/>
        <v>0</v>
      </c>
      <c r="S998" s="307">
        <f t="shared" ca="1" si="456"/>
        <v>2.8949999999999996</v>
      </c>
      <c r="T998" s="304">
        <f t="shared" ca="1" si="436"/>
        <v>28.399949999999997</v>
      </c>
      <c r="U998" s="311">
        <f t="shared" ca="1" si="437"/>
        <v>0</v>
      </c>
      <c r="V998" s="306">
        <f t="shared" ca="1" si="438"/>
        <v>1.2257820634042202</v>
      </c>
      <c r="W998" s="304">
        <f t="shared" ca="1" si="439"/>
        <v>25.606938275275425</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0.93603343305084152</v>
      </c>
      <c r="AH998" s="304">
        <f t="shared" ca="1" si="463"/>
        <v>-8.8452038085060352</v>
      </c>
    </row>
    <row r="999" spans="1:34" x14ac:dyDescent="0.2">
      <c r="A999" s="347">
        <f t="shared" ca="1" si="441"/>
        <v>1E-4</v>
      </c>
      <c r="B999" s="304">
        <f t="shared" ca="1" si="442"/>
        <v>32.061700000002212</v>
      </c>
      <c r="D999" s="306">
        <f t="shared" ca="1" si="443"/>
        <v>-0.6768338526005766</v>
      </c>
      <c r="E999" s="307">
        <f t="shared" ca="1" si="444"/>
        <v>-0.99070445242252525</v>
      </c>
      <c r="F999" s="304">
        <f t="shared" ca="1" si="445"/>
        <v>1.1998330617531567</v>
      </c>
      <c r="G999" s="306">
        <f t="shared" ca="1" si="446"/>
        <v>7.7286732008451828</v>
      </c>
      <c r="H999" s="307">
        <f t="shared" ca="1" si="447"/>
        <v>-100.70731075434175</v>
      </c>
      <c r="I999" s="304">
        <f t="shared" ca="1" si="448"/>
        <v>101.00343968804735</v>
      </c>
      <c r="J999" s="306">
        <f t="shared" ca="1" si="449"/>
        <v>698.24654548588239</v>
      </c>
      <c r="K999" s="307">
        <f t="shared" ca="1" si="450"/>
        <v>-6.3922245365165518</v>
      </c>
      <c r="L999" s="304">
        <f t="shared" ca="1" si="435"/>
        <v>698.27580426182146</v>
      </c>
      <c r="M999" s="306">
        <f t="shared" ca="1" si="451"/>
        <v>-1.4942025469362483</v>
      </c>
      <c r="N999" s="304">
        <f t="shared" ca="1" si="452"/>
        <v>-85.611499677145318</v>
      </c>
      <c r="P999" s="310">
        <f t="shared" ca="1" si="453"/>
        <v>23</v>
      </c>
      <c r="Q999" s="304">
        <f t="shared" ca="1" si="454"/>
        <v>0</v>
      </c>
      <c r="R999" s="306">
        <f t="shared" ca="1" si="455"/>
        <v>0</v>
      </c>
      <c r="S999" s="307">
        <f t="shared" ca="1" si="456"/>
        <v>2.8949999999999996</v>
      </c>
      <c r="T999" s="304">
        <f t="shared" ca="1" si="436"/>
        <v>28.399949999999997</v>
      </c>
      <c r="U999" s="311">
        <f t="shared" ca="1" si="437"/>
        <v>0</v>
      </c>
      <c r="V999" s="306">
        <f t="shared" ca="1" si="438"/>
        <v>1.2257832978565124</v>
      </c>
      <c r="W999" s="304">
        <f t="shared" ca="1" si="439"/>
        <v>25.607011523862155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0.93600868882398203</v>
      </c>
      <c r="AH999" s="304">
        <f t="shared" ca="1" si="463"/>
        <v>-8.8452291106305445</v>
      </c>
    </row>
    <row r="1000" spans="1:34" x14ac:dyDescent="0.2">
      <c r="A1000" s="347">
        <f t="shared" ca="1" si="441"/>
        <v>1E-4</v>
      </c>
      <c r="B1000" s="304">
        <f t="shared" ca="1" si="442"/>
        <v>32.061800000002215</v>
      </c>
      <c r="D1000" s="306">
        <f t="shared" ca="1" si="443"/>
        <v>-0.67682923416090102</v>
      </c>
      <c r="E1000" s="307">
        <f t="shared" ca="1" si="444"/>
        <v>-0.99067872182627603</v>
      </c>
      <c r="F1000" s="304">
        <f t="shared" ca="1" si="445"/>
        <v>1.1998092107056755</v>
      </c>
      <c r="G1000" s="306">
        <f t="shared" ca="1" si="446"/>
        <v>7.7286055179217668</v>
      </c>
      <c r="H1000" s="307">
        <f t="shared" ca="1" si="447"/>
        <v>-100.70740982221393</v>
      </c>
      <c r="I1000" s="304">
        <f t="shared" ca="1" si="448"/>
        <v>101.00353328646975</v>
      </c>
      <c r="J1000" s="306">
        <f t="shared" ca="1" si="449"/>
        <v>698.24654548588239</v>
      </c>
      <c r="K1000" s="307">
        <f t="shared" ca="1" si="450"/>
        <v>-6.4022952725453797</v>
      </c>
      <c r="L1000" s="304">
        <f t="shared" ca="1" si="435"/>
        <v>698.2758965249518</v>
      </c>
      <c r="M1000" s="306">
        <f t="shared" ca="1" si="451"/>
        <v>-1.4942032901285818</v>
      </c>
      <c r="N1000" s="304">
        <f t="shared" ca="1" si="452"/>
        <v>-85.611542258929404</v>
      </c>
      <c r="P1000" s="310">
        <f t="shared" ca="1" si="453"/>
        <v>23</v>
      </c>
      <c r="Q1000" s="304">
        <f t="shared" ca="1" si="454"/>
        <v>0</v>
      </c>
      <c r="R1000" s="306">
        <f t="shared" ca="1" si="455"/>
        <v>0</v>
      </c>
      <c r="S1000" s="307">
        <f t="shared" ca="1" si="456"/>
        <v>2.8949999999999996</v>
      </c>
      <c r="T1000" s="304">
        <f t="shared" ca="1" si="436"/>
        <v>28.399949999999997</v>
      </c>
      <c r="U1000" s="311">
        <f t="shared" ca="1" si="437"/>
        <v>0</v>
      </c>
      <c r="V1000" s="306">
        <f t="shared" ca="1" si="438"/>
        <v>1.2257845323112624</v>
      </c>
      <c r="W1000" s="304">
        <f t="shared" ca="1" si="439"/>
        <v>25.607084771385164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0.93598394495323589</v>
      </c>
      <c r="AH1000" s="304">
        <f t="shared" ca="1" si="463"/>
        <v>-8.8452544123876198</v>
      </c>
    </row>
    <row r="1001" spans="1:34" x14ac:dyDescent="0.2">
      <c r="A1001" s="347">
        <f t="shared" ca="1" si="441"/>
        <v>1E-4</v>
      </c>
      <c r="B1001" s="304">
        <f t="shared" ca="1" si="442"/>
        <v>32.061900000002218</v>
      </c>
      <c r="D1001" s="306">
        <f t="shared" ca="1" si="443"/>
        <v>-0.67682461572478436</v>
      </c>
      <c r="E1001" s="307">
        <f t="shared" ca="1" si="444"/>
        <v>-0.99065299160371545</v>
      </c>
      <c r="F1001" s="304">
        <f t="shared" ca="1" si="445"/>
        <v>1.1997853600642046</v>
      </c>
      <c r="G1001" s="306">
        <f t="shared" ca="1" si="446"/>
        <v>7.7285378354601946</v>
      </c>
      <c r="H1001" s="307">
        <f t="shared" ca="1" si="447"/>
        <v>-100.70750888751309</v>
      </c>
      <c r="I1001" s="304">
        <f t="shared" ca="1" si="448"/>
        <v>101.00362688241778</v>
      </c>
      <c r="J1001" s="306">
        <f t="shared" ca="1" si="449"/>
        <v>698.24654548588239</v>
      </c>
      <c r="K1001" s="307">
        <f t="shared" ca="1" si="450"/>
        <v>-6.4123660184808662</v>
      </c>
      <c r="L1001" s="304">
        <f t="shared" ca="1" si="435"/>
        <v>698.27598893340405</v>
      </c>
      <c r="M1001" s="306">
        <f t="shared" ca="1" si="451"/>
        <v>-1.4942040333130293</v>
      </c>
      <c r="N1001" s="304">
        <f t="shared" ca="1" si="452"/>
        <v>-85.611584840261642</v>
      </c>
      <c r="P1001" s="310">
        <f t="shared" ca="1" si="453"/>
        <v>23</v>
      </c>
      <c r="Q1001" s="304">
        <f t="shared" ca="1" si="454"/>
        <v>0</v>
      </c>
      <c r="R1001" s="306">
        <f t="shared" ca="1" si="455"/>
        <v>0</v>
      </c>
      <c r="S1001" s="307">
        <f t="shared" ca="1" si="456"/>
        <v>2.8949999999999996</v>
      </c>
      <c r="T1001" s="304">
        <f t="shared" ca="1" si="436"/>
        <v>28.399949999999997</v>
      </c>
      <c r="U1001" s="311">
        <f t="shared" ca="1" si="437"/>
        <v>0</v>
      </c>
      <c r="V1001" s="306">
        <f t="shared" ca="1" si="438"/>
        <v>1.2257857667684702</v>
      </c>
      <c r="W1001" s="304">
        <f t="shared" ca="1" si="439"/>
        <v>25.607158017844444</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0.93595920143860489</v>
      </c>
      <c r="AH1001" s="304">
        <f t="shared" ca="1" si="463"/>
        <v>-8.8452797137772592</v>
      </c>
    </row>
    <row r="1002" spans="1:34" x14ac:dyDescent="0.2">
      <c r="A1002" s="347">
        <f t="shared" ca="1" si="441"/>
        <v>1E-4</v>
      </c>
      <c r="B1002" s="304">
        <f t="shared" ca="1" si="442"/>
        <v>32.062000000002222</v>
      </c>
      <c r="D1002" s="306">
        <f t="shared" ca="1" si="443"/>
        <v>-0.6768199972922303</v>
      </c>
      <c r="E1002" s="307">
        <f t="shared" ca="1" si="444"/>
        <v>-0.99062726175484173</v>
      </c>
      <c r="F1002" s="304">
        <f t="shared" ca="1" si="445"/>
        <v>1.1997615098287453</v>
      </c>
      <c r="G1002" s="306">
        <f t="shared" ca="1" si="446"/>
        <v>7.7284701534604654</v>
      </c>
      <c r="H1002" s="307">
        <f t="shared" ca="1" si="447"/>
        <v>-100.70760795023926</v>
      </c>
      <c r="I1002" s="304">
        <f t="shared" ca="1" si="448"/>
        <v>101.0037204758915</v>
      </c>
      <c r="J1002" s="306">
        <f t="shared" ca="1" si="449"/>
        <v>698.24654548588239</v>
      </c>
      <c r="K1002" s="307">
        <f t="shared" ca="1" si="450"/>
        <v>-6.4224367743227537</v>
      </c>
      <c r="L1002" s="304">
        <f t="shared" ca="1" si="435"/>
        <v>698.27608148717832</v>
      </c>
      <c r="M1002" s="306">
        <f t="shared" ca="1" si="451"/>
        <v>-1.4942047764895912</v>
      </c>
      <c r="N1002" s="304">
        <f t="shared" ca="1" si="452"/>
        <v>-85.611627421142074</v>
      </c>
      <c r="P1002" s="310">
        <f t="shared" ca="1" si="453"/>
        <v>23</v>
      </c>
      <c r="Q1002" s="304">
        <f t="shared" ca="1" si="454"/>
        <v>0</v>
      </c>
      <c r="R1002" s="306">
        <f t="shared" ca="1" si="455"/>
        <v>0</v>
      </c>
      <c r="S1002" s="307">
        <f t="shared" ca="1" si="456"/>
        <v>2.8949999999999996</v>
      </c>
      <c r="T1002" s="304">
        <f t="shared" ca="1" si="436"/>
        <v>28.399949999999997</v>
      </c>
      <c r="U1002" s="311">
        <f t="shared" ca="1" si="437"/>
        <v>0</v>
      </c>
      <c r="V1002" s="306">
        <f t="shared" ca="1" si="438"/>
        <v>1.225787001228136</v>
      </c>
      <c r="W1002" s="304">
        <f t="shared" ca="1" si="439"/>
        <v>25.607231263240028</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0.93593445828008548</v>
      </c>
      <c r="AH1002" s="304">
        <f t="shared" ca="1" si="463"/>
        <v>-8.8453050147994645</v>
      </c>
    </row>
    <row r="1003" spans="1:34" x14ac:dyDescent="0.2">
      <c r="A1003" s="347">
        <f t="shared" ca="1" si="441"/>
        <v>1E-4</v>
      </c>
      <c r="B1003" s="304">
        <f t="shared" ca="1" si="442"/>
        <v>32.062100000002225</v>
      </c>
      <c r="D1003" s="306">
        <f t="shared" ca="1" si="443"/>
        <v>-0.67681537886323873</v>
      </c>
      <c r="E1003" s="307">
        <f t="shared" ca="1" si="444"/>
        <v>-0.99060153227964953</v>
      </c>
      <c r="F1003" s="304">
        <f t="shared" ca="1" si="445"/>
        <v>1.1997376599992928</v>
      </c>
      <c r="G1003" s="306">
        <f t="shared" ca="1" si="446"/>
        <v>7.7284024719225792</v>
      </c>
      <c r="H1003" s="307">
        <f t="shared" ca="1" si="447"/>
        <v>-100.7077070103925</v>
      </c>
      <c r="I1003" s="304">
        <f t="shared" ca="1" si="448"/>
        <v>101.00381406689094</v>
      </c>
      <c r="J1003" s="306">
        <f t="shared" ca="1" si="449"/>
        <v>698.24654548588239</v>
      </c>
      <c r="K1003" s="307">
        <f t="shared" ca="1" si="450"/>
        <v>-6.4325075400707856</v>
      </c>
      <c r="L1003" s="304">
        <f t="shared" ca="1" si="435"/>
        <v>698.27617418627528</v>
      </c>
      <c r="M1003" s="306">
        <f t="shared" ca="1" si="451"/>
        <v>-1.4942055196582675</v>
      </c>
      <c r="N1003" s="304">
        <f t="shared" ca="1" si="452"/>
        <v>-85.611670001570687</v>
      </c>
      <c r="P1003" s="310">
        <f t="shared" ca="1" si="453"/>
        <v>23</v>
      </c>
      <c r="Q1003" s="304">
        <f t="shared" ca="1" si="454"/>
        <v>0</v>
      </c>
      <c r="R1003" s="306">
        <f t="shared" ca="1" si="455"/>
        <v>0</v>
      </c>
      <c r="S1003" s="307">
        <f t="shared" ca="1" si="456"/>
        <v>2.8949999999999996</v>
      </c>
      <c r="T1003" s="304">
        <f t="shared" ca="1" si="436"/>
        <v>28.399949999999997</v>
      </c>
      <c r="U1003" s="311">
        <f t="shared" ca="1" si="437"/>
        <v>0</v>
      </c>
      <c r="V1003" s="306">
        <f ca="1">Rho_moyen*(20000-Alt_rampe-pos_z)/(20000+Alt_rampe+pos_z)</f>
        <v>1.2257882356902596</v>
      </c>
      <c r="W1003" s="304">
        <f t="shared" ca="1" si="439"/>
        <v>25.607304507571925</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0.93590971547766877</v>
      </c>
      <c r="AH1003" s="304">
        <f t="shared" ca="1" si="463"/>
        <v>-8.8453303154542429</v>
      </c>
    </row>
    <row r="1004" spans="1:34" x14ac:dyDescent="0.2">
      <c r="A1004" s="348">
        <f t="shared" ca="1" si="441"/>
        <v>1E-4</v>
      </c>
      <c r="B1004" s="305">
        <f t="shared" ca="1" si="442"/>
        <v>32.062200000002228</v>
      </c>
      <c r="D1004" s="308">
        <f t="shared" ca="1" si="443"/>
        <v>-0.67681076043780963</v>
      </c>
      <c r="E1004" s="309">
        <f t="shared" ca="1" si="444"/>
        <v>-0.99057580317813354</v>
      </c>
      <c r="F1004" s="305">
        <f t="shared" ca="1" si="445"/>
        <v>1.1997138105758434</v>
      </c>
      <c r="G1004" s="308">
        <f t="shared" ca="1" si="446"/>
        <v>7.7283347908465352</v>
      </c>
      <c r="H1004" s="309">
        <f t="shared" ca="1" si="447"/>
        <v>-100.70780606797281</v>
      </c>
      <c r="I1004" s="305">
        <f t="shared" ca="1" si="448"/>
        <v>101.00390765541614</v>
      </c>
      <c r="J1004" s="308">
        <f t="shared" ca="1" si="449"/>
        <v>698.24654548588239</v>
      </c>
      <c r="K1004" s="309">
        <f t="shared" ca="1" si="450"/>
        <v>-6.4425783157247043</v>
      </c>
      <c r="L1004" s="305">
        <f t="shared" ca="1" si="435"/>
        <v>698.27626703069507</v>
      </c>
      <c r="M1004" s="308">
        <f t="shared" ca="1" si="451"/>
        <v>-1.4942062628190582</v>
      </c>
      <c r="N1004" s="305">
        <f t="shared" ca="1" si="452"/>
        <v>-85.611712581547494</v>
      </c>
      <c r="P1004" s="312">
        <f t="shared" ca="1" si="453"/>
        <v>23</v>
      </c>
      <c r="Q1004" s="305">
        <f t="shared" ca="1" si="454"/>
        <v>0</v>
      </c>
      <c r="R1004" s="308">
        <f t="shared" ca="1" si="455"/>
        <v>0</v>
      </c>
      <c r="S1004" s="309">
        <f t="shared" ca="1" si="456"/>
        <v>2.8949999999999996</v>
      </c>
      <c r="T1004" s="305">
        <f t="shared" ca="1" si="436"/>
        <v>28.399949999999997</v>
      </c>
      <c r="U1004" s="313">
        <f t="shared" ca="1" si="437"/>
        <v>0</v>
      </c>
      <c r="V1004" s="308">
        <f t="shared" ca="1" si="438"/>
        <v>1.2257894701548413</v>
      </c>
      <c r="W1004" s="305">
        <f ca="1">1/2*Rho*Sref*Cx*vit_xz^2</f>
        <v>25.607377750840147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0.93588497303135476</v>
      </c>
      <c r="AH1004" s="305">
        <f t="shared" ca="1" si="463"/>
        <v>-8.8453556157415996</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SP02-Alpha</v>
      </c>
      <c r="D8" s="600"/>
      <c r="M8" s="75"/>
    </row>
    <row r="9" spans="1:13" ht="15.75" x14ac:dyDescent="0.25">
      <c r="A9" s="59"/>
      <c r="B9" s="140" t="s">
        <v>4</v>
      </c>
      <c r="C9" s="600" t="str">
        <f>Club</f>
        <v>L'AéroIPSA</v>
      </c>
      <c r="D9" s="600"/>
      <c r="M9" s="75"/>
    </row>
    <row r="10" spans="1:13" ht="15.75" x14ac:dyDescent="0.25">
      <c r="A10" s="59"/>
      <c r="B10" s="140" t="s">
        <v>563</v>
      </c>
      <c r="C10" s="666" t="str">
        <f>Matricule</f>
        <v>MF0</v>
      </c>
      <c r="D10" s="667"/>
      <c r="M10" s="75"/>
    </row>
    <row r="11" spans="1:13" x14ac:dyDescent="0.2">
      <c r="A11" s="59"/>
      <c r="B11" s="140" t="str">
        <f>IF(Lang="Français","Masse sans propu",IF(Lang="English","Mass without M",""))</f>
        <v>Masse sans propu</v>
      </c>
      <c r="C11" s="662">
        <f>MasseSans</f>
        <v>2.895</v>
      </c>
      <c r="D11" s="662"/>
      <c r="M11" s="75"/>
    </row>
    <row r="12" spans="1:13" x14ac:dyDescent="0.2">
      <c r="A12" s="59"/>
      <c r="B12" s="140" t="str">
        <f>IF(Lang="Français","Masse totale",IF(Lang="English","Total mass",""))</f>
        <v>Masse totale</v>
      </c>
      <c r="C12" s="665" t="str">
        <f ca="1">MassePlein &amp; " kg ±" &amp; MasseSans &amp; " kg"</f>
        <v>2,8951 kg ±2,895 kg</v>
      </c>
      <c r="D12" s="665"/>
      <c r="M12" s="75"/>
    </row>
    <row r="13" spans="1:13" x14ac:dyDescent="0.2">
      <c r="A13" s="59"/>
      <c r="B13" s="227" t="str">
        <f>IF(Lang="Français","Propulseur",IF(Lang="English","Motor",""))</f>
        <v>Propulseur</v>
      </c>
      <c r="C13" s="628" t="str">
        <f>Propu</f>
        <v>Aucun (2e ét. inerte)</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0.72384999999999999</v>
      </c>
      <c r="E44" s="401">
        <f t="shared" ca="1" si="2"/>
        <v>0.7238</v>
      </c>
      <c r="F44" s="401">
        <f t="shared" ca="1" si="3"/>
        <v>0.72375</v>
      </c>
      <c r="G44" s="408">
        <f t="shared" ca="1" si="4"/>
        <v>0</v>
      </c>
      <c r="H44" s="404">
        <f t="shared" ca="1" si="5"/>
        <v>7.0344026994427163E-4</v>
      </c>
      <c r="I44" s="404">
        <f t="shared" ca="1" si="6"/>
        <v>7.0348886685411231E-4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1.4476</v>
      </c>
      <c r="E45" s="401">
        <f t="shared" ca="1" si="2"/>
        <v>1.4475499999999999</v>
      </c>
      <c r="F45" s="401">
        <f t="shared" ca="1" si="3"/>
        <v>1.4475</v>
      </c>
      <c r="G45" s="408">
        <f t="shared" ca="1" si="4"/>
        <v>0</v>
      </c>
      <c r="H45" s="404">
        <f t="shared" ca="1" si="5"/>
        <v>3.5173228377994805E-4</v>
      </c>
      <c r="I45" s="404">
        <f t="shared" ca="1" si="6"/>
        <v>3.5174443342705615E-4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2.1713500000000003</v>
      </c>
      <c r="E46" s="401">
        <f t="shared" ca="1" si="2"/>
        <v>2.1713000000000005</v>
      </c>
      <c r="F46" s="401">
        <f t="shared" ca="1" si="3"/>
        <v>2.1712500000000001</v>
      </c>
      <c r="G46" s="408">
        <f t="shared" ca="1" si="4"/>
        <v>0</v>
      </c>
      <c r="H46" s="404">
        <f t="shared" ca="1" si="5"/>
        <v>2.3449088904603862E-4</v>
      </c>
      <c r="I46" s="404">
        <f t="shared" ca="1" si="6"/>
        <v>2.3449628895137075E-4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2.8951000000000002</v>
      </c>
      <c r="E47" s="401">
        <f t="shared" ca="1" si="2"/>
        <v>2.8950500000000003</v>
      </c>
      <c r="F47" s="401">
        <f t="shared" ca="1" si="3"/>
        <v>2.895</v>
      </c>
      <c r="G47" s="408">
        <f t="shared" ca="1" si="4"/>
        <v>0</v>
      </c>
      <c r="H47" s="404">
        <f t="shared" ca="1" si="5"/>
        <v>1.7586917924929232E-4</v>
      </c>
      <c r="I47" s="404">
        <f t="shared" ca="1" si="6"/>
        <v>1.7587221671352808E-4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3.6188500000000001</v>
      </c>
      <c r="E48" s="401">
        <f t="shared" ca="1" si="2"/>
        <v>3.6188000000000002</v>
      </c>
      <c r="F48" s="401">
        <f t="shared" ca="1" si="3"/>
        <v>3.6187499999999999</v>
      </c>
      <c r="G48" s="408">
        <f t="shared" ca="1" si="4"/>
        <v>0</v>
      </c>
      <c r="H48" s="404">
        <f t="shared" ca="1" si="5"/>
        <v>1.4069582938699672E-4</v>
      </c>
      <c r="I48" s="404">
        <f t="shared" ca="1" si="6"/>
        <v>1.4069777337082247E-4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4.3426</v>
      </c>
      <c r="E49" s="401">
        <f t="shared" ca="1" si="2"/>
        <v>4.3425500000000001</v>
      </c>
      <c r="F49" s="401">
        <f t="shared" ca="1" si="3"/>
        <v>4.3425000000000002</v>
      </c>
      <c r="G49" s="408">
        <f t="shared" ca="1" si="4"/>
        <v>0</v>
      </c>
      <c r="H49" s="404">
        <f t="shared" ca="1" si="5"/>
        <v>1.1724679448380876E-4</v>
      </c>
      <c r="I49" s="404">
        <f t="shared" ca="1" si="6"/>
        <v>1.1724814447568538E-4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5.0663499999999999</v>
      </c>
      <c r="E50" s="401">
        <f t="shared" ca="1" si="2"/>
        <v>5.0663</v>
      </c>
      <c r="F50" s="401">
        <f t="shared" ca="1" si="3"/>
        <v>5.0662500000000001</v>
      </c>
      <c r="G50" s="408">
        <f t="shared" ca="1" si="4"/>
        <v>0</v>
      </c>
      <c r="H50" s="404">
        <f t="shared" ca="1" si="5"/>
        <v>1.0049741771818956E-4</v>
      </c>
      <c r="I50" s="404">
        <f t="shared" ca="1" si="6"/>
        <v>1.0049840955058747E-4</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5.7900999999999998</v>
      </c>
      <c r="E51" s="402">
        <f t="shared" ca="1" si="2"/>
        <v>5.7900499999999999</v>
      </c>
      <c r="F51" s="402">
        <f t="shared" ca="1" si="3"/>
        <v>5.79</v>
      </c>
      <c r="G51" s="409">
        <f t="shared" ca="1" si="4"/>
        <v>0</v>
      </c>
      <c r="H51" s="405">
        <f t="shared" ca="1" si="5"/>
        <v>8.7935348984147588E-5</v>
      </c>
      <c r="I51" s="405">
        <f t="shared" ca="1" si="6"/>
        <v>8.7936108356764038E-5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0.72384999999999999</v>
      </c>
      <c r="E53" s="401">
        <f t="shared" ca="1" si="2"/>
        <v>0.7238</v>
      </c>
      <c r="F53" s="401">
        <f t="shared" ca="1" si="3"/>
        <v>0.72375</v>
      </c>
      <c r="G53" s="408">
        <f t="shared" ca="1" si="4"/>
        <v>0</v>
      </c>
      <c r="H53" s="404">
        <f t="shared" ca="1" si="5"/>
        <v>2.8137610797770865E-3</v>
      </c>
      <c r="I53" s="404">
        <f t="shared" ca="1" si="6"/>
        <v>2.8139554674164492E-3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1.4476</v>
      </c>
      <c r="E54" s="401">
        <f t="shared" ca="1" si="2"/>
        <v>1.4475499999999999</v>
      </c>
      <c r="F54" s="401">
        <f t="shared" ca="1" si="3"/>
        <v>1.4475</v>
      </c>
      <c r="G54" s="408">
        <f t="shared" ca="1" si="4"/>
        <v>0</v>
      </c>
      <c r="H54" s="404">
        <f t="shared" ca="1" si="5"/>
        <v>1.4069291351197922E-3</v>
      </c>
      <c r="I54" s="404">
        <f t="shared" ca="1" si="6"/>
        <v>1.4069777337082246E-3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2.1713500000000003</v>
      </c>
      <c r="E55" s="401">
        <f t="shared" ca="1" si="2"/>
        <v>2.1713000000000005</v>
      </c>
      <c r="F55" s="401">
        <f t="shared" ca="1" si="3"/>
        <v>2.1712500000000001</v>
      </c>
      <c r="G55" s="408">
        <f t="shared" ca="1" si="4"/>
        <v>0</v>
      </c>
      <c r="H55" s="404">
        <f t="shared" ca="1" si="5"/>
        <v>9.379635561841545E-4</v>
      </c>
      <c r="I55" s="404">
        <f t="shared" ca="1" si="6"/>
        <v>9.37985155805483E-4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2.8951000000000002</v>
      </c>
      <c r="E56" s="401">
        <f t="shared" ca="1" si="2"/>
        <v>2.8950500000000003</v>
      </c>
      <c r="F56" s="401">
        <f t="shared" ca="1" si="3"/>
        <v>2.895</v>
      </c>
      <c r="G56" s="408">
        <f t="shared" ca="1" si="4"/>
        <v>0</v>
      </c>
      <c r="H56" s="404">
        <f t="shared" ca="1" si="5"/>
        <v>7.0347671699716929E-4</v>
      </c>
      <c r="I56" s="404">
        <f t="shared" ca="1" si="6"/>
        <v>7.0348886685411231E-4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3.6188500000000001</v>
      </c>
      <c r="E57" s="401">
        <f t="shared" ca="1" si="2"/>
        <v>3.6188000000000002</v>
      </c>
      <c r="F57" s="401">
        <f t="shared" ca="1" si="3"/>
        <v>3.6187499999999999</v>
      </c>
      <c r="G57" s="408">
        <f t="shared" ca="1" si="4"/>
        <v>0</v>
      </c>
      <c r="H57" s="404">
        <f t="shared" ca="1" si="5"/>
        <v>5.627833175479869E-4</v>
      </c>
      <c r="I57" s="404">
        <f t="shared" ca="1" si="6"/>
        <v>5.6279109348328989E-4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4.3426</v>
      </c>
      <c r="E58" s="401">
        <f t="shared" ca="1" si="2"/>
        <v>4.3425500000000001</v>
      </c>
      <c r="F58" s="401">
        <f t="shared" ca="1" si="3"/>
        <v>4.3425000000000002</v>
      </c>
      <c r="G58" s="408">
        <f t="shared" ca="1" si="4"/>
        <v>0</v>
      </c>
      <c r="H58" s="404">
        <f t="shared" ca="1" si="5"/>
        <v>4.6898717793523504E-4</v>
      </c>
      <c r="I58" s="404">
        <f t="shared" ca="1" si="6"/>
        <v>4.689925779027415E-4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5.0663499999999999</v>
      </c>
      <c r="E59" s="401">
        <f t="shared" ca="1" si="2"/>
        <v>5.0663</v>
      </c>
      <c r="F59" s="401">
        <f t="shared" ca="1" si="3"/>
        <v>5.0662500000000001</v>
      </c>
      <c r="G59" s="408">
        <f t="shared" ca="1" si="4"/>
        <v>0</v>
      </c>
      <c r="H59" s="404">
        <f t="shared" ca="1" si="5"/>
        <v>4.0198967087275823E-4</v>
      </c>
      <c r="I59" s="404">
        <f t="shared" ca="1" si="6"/>
        <v>4.0199363820234987E-4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5.7900999999999998</v>
      </c>
      <c r="E60" s="402">
        <f t="shared" ca="1" si="2"/>
        <v>5.7900499999999999</v>
      </c>
      <c r="F60" s="402">
        <f t="shared" ca="1" si="3"/>
        <v>5.79</v>
      </c>
      <c r="G60" s="409">
        <f t="shared" ca="1" si="4"/>
        <v>0</v>
      </c>
      <c r="H60" s="405">
        <f t="shared" ca="1" si="5"/>
        <v>3.5174139593659035E-4</v>
      </c>
      <c r="I60" s="405">
        <f t="shared" ca="1" si="6"/>
        <v>3.5174443342705615E-4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0.72384999999999999</v>
      </c>
      <c r="E62" s="401">
        <f t="shared" ca="1" si="2"/>
        <v>0.7238</v>
      </c>
      <c r="F62" s="401">
        <f t="shared" ca="1" si="3"/>
        <v>0.72375</v>
      </c>
      <c r="G62" s="408">
        <f t="shared" ca="1" si="4"/>
        <v>0</v>
      </c>
      <c r="H62" s="404">
        <f t="shared" ca="1" si="5"/>
        <v>6.3309624294984454E-3</v>
      </c>
      <c r="I62" s="404">
        <f t="shared" ca="1" si="6"/>
        <v>6.3313998016870116E-3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1.4476</v>
      </c>
      <c r="E63" s="401">
        <f t="shared" ca="1" si="2"/>
        <v>1.4475499999999999</v>
      </c>
      <c r="F63" s="401">
        <f t="shared" ca="1" si="3"/>
        <v>1.4475</v>
      </c>
      <c r="G63" s="408">
        <f t="shared" ca="1" si="4"/>
        <v>0</v>
      </c>
      <c r="H63" s="404">
        <f t="shared" ca="1" si="5"/>
        <v>3.1655905540195332E-3</v>
      </c>
      <c r="I63" s="404">
        <f t="shared" ca="1" si="6"/>
        <v>3.1656999008435058E-3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2.1713500000000003</v>
      </c>
      <c r="E64" s="401">
        <f t="shared" ca="1" si="2"/>
        <v>2.1713000000000005</v>
      </c>
      <c r="F64" s="401">
        <f t="shared" ca="1" si="3"/>
        <v>2.1712500000000001</v>
      </c>
      <c r="G64" s="408">
        <f t="shared" ca="1" si="4"/>
        <v>0</v>
      </c>
      <c r="H64" s="404">
        <f t="shared" ca="1" si="5"/>
        <v>2.110418001414348E-3</v>
      </c>
      <c r="I64" s="404">
        <f t="shared" ca="1" si="6"/>
        <v>2.1104666005623374E-3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2.8951000000000002</v>
      </c>
      <c r="E65" s="401">
        <f t="shared" ca="1" si="2"/>
        <v>2.8950500000000003</v>
      </c>
      <c r="F65" s="401">
        <f t="shared" ca="1" si="3"/>
        <v>2.895</v>
      </c>
      <c r="G65" s="408">
        <f t="shared" ca="1" si="4"/>
        <v>0</v>
      </c>
      <c r="H65" s="404">
        <f t="shared" ca="1" si="5"/>
        <v>1.582822613243631E-3</v>
      </c>
      <c r="I65" s="404">
        <f t="shared" ca="1" si="6"/>
        <v>1.5828499504217529E-3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3.6188500000000001</v>
      </c>
      <c r="E66" s="401">
        <f t="shared" ca="1" si="2"/>
        <v>3.6188000000000002</v>
      </c>
      <c r="F66" s="401">
        <f t="shared" ca="1" si="3"/>
        <v>3.6187499999999999</v>
      </c>
      <c r="G66" s="408">
        <f t="shared" ca="1" si="4"/>
        <v>0</v>
      </c>
      <c r="H66" s="404">
        <f t="shared" ca="1" si="5"/>
        <v>1.2662624644829707E-3</v>
      </c>
      <c r="I66" s="404">
        <f t="shared" ca="1" si="6"/>
        <v>1.2662799603374024E-3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4.3426</v>
      </c>
      <c r="E67" s="401">
        <f t="shared" ca="1" si="2"/>
        <v>4.3425500000000001</v>
      </c>
      <c r="F67" s="401">
        <f t="shared" ca="1" si="3"/>
        <v>4.3425000000000002</v>
      </c>
      <c r="G67" s="408">
        <f t="shared" ca="1" si="4"/>
        <v>0</v>
      </c>
      <c r="H67" s="404">
        <f t="shared" ca="1" si="5"/>
        <v>1.055221150354279E-3</v>
      </c>
      <c r="I67" s="404">
        <f t="shared" ca="1" si="6"/>
        <v>1.0552333002811687E-3</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5.0663499999999999</v>
      </c>
      <c r="E68" s="401">
        <f t="shared" ca="1" si="2"/>
        <v>5.0663</v>
      </c>
      <c r="F68" s="401">
        <f t="shared" ca="1" si="3"/>
        <v>5.0662500000000001</v>
      </c>
      <c r="G68" s="408">
        <f t="shared" ca="1" si="4"/>
        <v>0</v>
      </c>
      <c r="H68" s="404">
        <f t="shared" ca="1" si="5"/>
        <v>9.044767594637062E-4</v>
      </c>
      <c r="I68" s="404">
        <f t="shared" ca="1" si="6"/>
        <v>9.0448568595528737E-4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5.7900999999999998</v>
      </c>
      <c r="E69" s="402">
        <f t="shared" ca="1" si="2"/>
        <v>5.7900499999999999</v>
      </c>
      <c r="F69" s="402">
        <f t="shared" ca="1" si="3"/>
        <v>5.79</v>
      </c>
      <c r="G69" s="409">
        <f t="shared" ca="1" si="4"/>
        <v>0</v>
      </c>
      <c r="H69" s="405">
        <f t="shared" ca="1" si="5"/>
        <v>7.9141814085732852E-4</v>
      </c>
      <c r="I69" s="405">
        <f t="shared" ca="1" si="6"/>
        <v>7.9142497521087645E-4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MF0</v>
      </c>
      <c r="N4" s="75"/>
      <c r="O4" s="6"/>
      <c r="P4" s="273"/>
      <c r="Q4" s="436"/>
      <c r="R4" s="48"/>
      <c r="S4" s="48"/>
      <c r="T4" s="48"/>
      <c r="U4" s="48"/>
    </row>
    <row r="5" spans="2:21" ht="15.75" customHeight="1" x14ac:dyDescent="0.2">
      <c r="B5" s="74"/>
      <c r="D5" t="s">
        <v>462</v>
      </c>
      <c r="E5" t="str">
        <f>Propu</f>
        <v>Aucun (2e ét. inerte)</v>
      </c>
      <c r="G5" t="s">
        <v>459</v>
      </c>
      <c r="H5">
        <f>MasseSans</f>
        <v>2.895</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2.5</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2.895</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11.80952380952381</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15.602161052846441</v>
      </c>
      <c r="I13" s="675"/>
      <c r="J13" s="76"/>
      <c r="N13" s="75"/>
      <c r="O13" s="6"/>
      <c r="P13" s="48"/>
      <c r="Q13" s="436"/>
      <c r="R13" s="48"/>
      <c r="S13" s="48"/>
      <c r="T13" s="48"/>
      <c r="U13" s="440">
        <f>IF(RIGHT(Nb_diam,1)=",", "", X_r)</f>
        <v>0</v>
      </c>
    </row>
    <row r="14" spans="2:21" x14ac:dyDescent="0.2">
      <c r="B14" s="74"/>
      <c r="C14" s="12"/>
      <c r="D14" s="276" t="s">
        <v>143</v>
      </c>
      <c r="E14" s="244">
        <f>L_rampe</f>
        <v>2.5</v>
      </c>
      <c r="F14" s="6" t="s">
        <v>123</v>
      </c>
      <c r="G14" s="6" t="s">
        <v>127</v>
      </c>
      <c r="H14" s="247">
        <f ca="1">MS_min</f>
        <v>2.8453975691960793</v>
      </c>
      <c r="I14" s="254">
        <f ca="1">MS_max</f>
        <v>2.8455669851715109</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44.394351133975007</v>
      </c>
      <c r="I15" s="254">
        <f ca="1">MS_Cn_max</f>
        <v>44.39699438930861</v>
      </c>
      <c r="J15" s="76"/>
      <c r="K15" s="76"/>
      <c r="N15" s="75"/>
      <c r="P15" s="48"/>
      <c r="Q15" s="436"/>
      <c r="R15" s="48"/>
      <c r="S15" s="48"/>
      <c r="T15" s="48"/>
    </row>
    <row r="16" spans="2:21" x14ac:dyDescent="0.2">
      <c r="B16" s="74"/>
      <c r="C16" s="12"/>
      <c r="D16" s="276" t="s">
        <v>145</v>
      </c>
      <c r="E16" s="244">
        <f>Q_ail</f>
        <v>4</v>
      </c>
      <c r="F16" s="6" t="s">
        <v>128</v>
      </c>
      <c r="G16" s="6" t="s">
        <v>129</v>
      </c>
      <c r="H16" s="247">
        <f ca="1">V_para</f>
        <v>9.8233370444630772</v>
      </c>
      <c r="I16" s="253">
        <f>V_satellite</f>
        <v>10.960038730752361</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14</v>
      </c>
      <c r="I17" s="675"/>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02">
        <f ca="1">T_para-Combustion-Depotage</f>
        <v>14</v>
      </c>
      <c r="I18" s="680"/>
      <c r="N18" s="75"/>
      <c r="P18" s="48"/>
      <c r="Q18" s="436"/>
      <c r="R18" s="48"/>
      <c r="S18" s="48"/>
    </row>
    <row r="19" spans="2:21" x14ac:dyDescent="0.2">
      <c r="B19" s="74"/>
      <c r="C19" s="531"/>
      <c r="D19" s="269"/>
      <c r="E19" s="271"/>
      <c r="F19" s="519" t="s">
        <v>132</v>
      </c>
      <c r="G19" s="274" t="s">
        <v>426</v>
      </c>
      <c r="H19" s="681">
        <f ca="1">Portee_balistique</f>
        <v>698.24654548588239</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530</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107</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942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75.474708385400717</v>
      </c>
      <c r="D31" s="84">
        <f ca="1">Portee_balistique</f>
        <v>698.24654548588239</v>
      </c>
      <c r="E31" s="676">
        <f ca="1">T_para+Dt_para</f>
        <v>137.29008376638387</v>
      </c>
      <c r="F31" s="676"/>
      <c r="G31" s="676"/>
      <c r="H31" s="679">
        <f ca="1">Altitude_culmi</f>
        <v>1212.0861885507654</v>
      </c>
      <c r="I31" s="679"/>
      <c r="J31" s="85">
        <f ca="1">Temps_culmi</f>
        <v>13.499999999999947</v>
      </c>
      <c r="K31" s="86">
        <f ca="1">Vit_culmi</f>
        <v>22.010392430088363</v>
      </c>
      <c r="L31" s="84">
        <f ca="1">Acc_max</f>
        <v>29.342548129766076</v>
      </c>
      <c r="M31" s="86">
        <f ca="1">Vit_max</f>
        <v>155.35373067854024</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107</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MF0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2.895</v>
      </c>
      <c r="I41" s="6">
        <f ca="1">MasseVide</f>
        <v>2.895</v>
      </c>
      <c r="J41" s="244">
        <f ca="1">MassePlein</f>
        <v>2.8951000000000002</v>
      </c>
      <c r="N41" s="75"/>
    </row>
    <row r="42" spans="2:21" x14ac:dyDescent="0.2">
      <c r="B42" s="74"/>
      <c r="D42" s="276" t="s">
        <v>150</v>
      </c>
      <c r="E42" s="6">
        <f>X_ail-m_ail</f>
        <v>772</v>
      </c>
      <c r="F42" s="255"/>
      <c r="G42" s="255" t="s">
        <v>218</v>
      </c>
      <c r="H42" s="263">
        <f>XcgSans</f>
        <v>530</v>
      </c>
      <c r="I42" s="263">
        <f ca="1">XcgVide</f>
        <v>530</v>
      </c>
      <c r="J42" s="245">
        <f ca="1">XcgPlein</f>
        <v>530.01423094193626</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11.80952380952381</v>
      </c>
      <c r="I45" s="675"/>
      <c r="N45" s="75"/>
    </row>
    <row r="46" spans="2:21" x14ac:dyDescent="0.2">
      <c r="B46" s="74"/>
      <c r="D46" s="276" t="str">
        <f>IF(Lang="Français","Envergure   'E'",IF(Lang="English","Span          'E'",""))</f>
        <v>Envergure   'E'</v>
      </c>
      <c r="E46" s="244">
        <f>E_ail</f>
        <v>107</v>
      </c>
      <c r="F46" s="6" t="s">
        <v>204</v>
      </c>
      <c r="G46" s="6" t="s">
        <v>209</v>
      </c>
      <c r="H46" s="674">
        <f>Cn</f>
        <v>15.602161052846441</v>
      </c>
      <c r="I46" s="675"/>
      <c r="N46" s="75"/>
    </row>
    <row r="47" spans="2:21" x14ac:dyDescent="0.2">
      <c r="B47" s="74"/>
      <c r="D47" s="276" t="s">
        <v>144</v>
      </c>
      <c r="E47" s="244">
        <f>ep_ail</f>
        <v>3</v>
      </c>
      <c r="F47" s="6" t="s">
        <v>205</v>
      </c>
      <c r="G47" s="6" t="s">
        <v>210</v>
      </c>
      <c r="H47" s="247">
        <f ca="1">MS_min</f>
        <v>2.8453975691960793</v>
      </c>
      <c r="I47" s="254">
        <f ca="1">MS_max</f>
        <v>2.8455669851715109</v>
      </c>
      <c r="N47" s="75"/>
    </row>
    <row r="48" spans="2:21" x14ac:dyDescent="0.2">
      <c r="B48" s="74"/>
      <c r="D48" s="276" t="s">
        <v>145</v>
      </c>
      <c r="E48" s="244">
        <f>Q_ail</f>
        <v>4</v>
      </c>
      <c r="F48" s="274" t="s">
        <v>206</v>
      </c>
      <c r="G48" s="274" t="s">
        <v>211</v>
      </c>
      <c r="H48" s="256">
        <f ca="1">MS_Cn_min</f>
        <v>44.394351133975007</v>
      </c>
      <c r="I48" s="264">
        <f ca="1">MS_Cn_max</f>
        <v>44.39699438930861</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6.8257694409323945E-3</v>
      </c>
      <c r="J51" s="267"/>
      <c r="N51" s="75"/>
    </row>
    <row r="52" spans="2:14" x14ac:dyDescent="0.2">
      <c r="B52" s="74"/>
      <c r="D52" s="276" t="s">
        <v>196</v>
      </c>
      <c r="E52" s="244">
        <f>MAX(D_ref,D_ail,D_og,(RIGHT(Nb_diam,1)=",")*MAX(D1j,D1r,D2j,D2r))</f>
        <v>84</v>
      </c>
      <c r="G52" s="276" t="s">
        <v>213</v>
      </c>
      <c r="H52" s="6">
        <f>Beta_rampe</f>
        <v>75.474708385400717</v>
      </c>
      <c r="I52" s="6">
        <v>80</v>
      </c>
      <c r="J52" s="244">
        <v>90</v>
      </c>
      <c r="N52" s="75"/>
    </row>
    <row r="53" spans="2:14" x14ac:dyDescent="0.2">
      <c r="B53" s="74"/>
      <c r="D53" s="277" t="s">
        <v>197</v>
      </c>
      <c r="E53" s="260">
        <f>E_ail*2+D_ail</f>
        <v>298</v>
      </c>
      <c r="G53" s="278" t="s">
        <v>215</v>
      </c>
      <c r="H53" s="247">
        <f ca="1">Temps_culmi</f>
        <v>13.499999999999947</v>
      </c>
      <c r="I53" s="259"/>
      <c r="J53" s="268"/>
      <c r="N53" s="75"/>
    </row>
    <row r="54" spans="2:14" x14ac:dyDescent="0.2">
      <c r="B54" s="74"/>
      <c r="G54" s="278" t="s">
        <v>216</v>
      </c>
      <c r="H54" s="242">
        <f ca="1">Altitude_culmi</f>
        <v>1212.0861885507654</v>
      </c>
      <c r="I54" s="259"/>
      <c r="J54" s="268"/>
      <c r="N54" s="75"/>
    </row>
    <row r="55" spans="2:14" x14ac:dyDescent="0.2">
      <c r="B55" s="74"/>
      <c r="C55" s="275" t="s">
        <v>233</v>
      </c>
      <c r="D55" s="249" t="s">
        <v>60</v>
      </c>
      <c r="E55" s="243">
        <f>Long_tot</f>
        <v>992</v>
      </c>
      <c r="G55" s="278" t="s">
        <v>217</v>
      </c>
      <c r="H55" s="248">
        <f ca="1">Vit_culmi</f>
        <v>22.010392430088363</v>
      </c>
      <c r="I55" s="259"/>
      <c r="J55" s="268"/>
      <c r="N55" s="75"/>
    </row>
    <row r="56" spans="2:14" x14ac:dyDescent="0.2">
      <c r="B56" s="74"/>
      <c r="C56" s="276"/>
      <c r="D56" s="2" t="s">
        <v>219</v>
      </c>
      <c r="E56" s="244">
        <f>MAX(D_ref,D_ail,D_og,(RIGHT(Nb_diam,1)=",")*MAX(D1j,D1r,D2j,D2r))</f>
        <v>84</v>
      </c>
      <c r="G56" s="278" t="s">
        <v>133</v>
      </c>
      <c r="H56" s="242">
        <f ca="1">Portee_balistique</f>
        <v>698.24654548588239</v>
      </c>
      <c r="I56" s="259"/>
      <c r="J56" s="268"/>
      <c r="N56" s="75"/>
    </row>
    <row r="57" spans="2:14" x14ac:dyDescent="0.2">
      <c r="B57" s="74"/>
      <c r="C57" s="276"/>
      <c r="D57" s="2" t="s">
        <v>220</v>
      </c>
      <c r="E57" s="244">
        <f>E_ail*2+D_ail</f>
        <v>298</v>
      </c>
      <c r="G57" s="278" t="s">
        <v>214</v>
      </c>
      <c r="H57" s="242">
        <f ca="1">T_balistique</f>
        <v>32.000000000000163</v>
      </c>
      <c r="I57" s="259"/>
      <c r="J57" s="268"/>
      <c r="N57" s="75"/>
    </row>
    <row r="58" spans="2:14" x14ac:dyDescent="0.2">
      <c r="B58" s="74"/>
      <c r="C58" s="276"/>
      <c r="D58" s="2" t="s">
        <v>221</v>
      </c>
      <c r="E58" s="244">
        <f ca="1">MassePlein</f>
        <v>2.8951000000000002</v>
      </c>
      <c r="G58" s="278" t="s">
        <v>137</v>
      </c>
      <c r="H58" s="248">
        <f ca="1">Vit_max</f>
        <v>155.35373067854024</v>
      </c>
      <c r="I58" s="259"/>
      <c r="J58" s="268"/>
      <c r="N58" s="75"/>
    </row>
    <row r="59" spans="2:14" x14ac:dyDescent="0.2">
      <c r="B59" s="74"/>
      <c r="C59" s="277" t="s">
        <v>234</v>
      </c>
      <c r="D59" s="255" t="s">
        <v>145</v>
      </c>
      <c r="E59" s="260">
        <f>Q_ail</f>
        <v>4</v>
      </c>
      <c r="G59" s="278" t="s">
        <v>136</v>
      </c>
      <c r="H59" s="242">
        <f ca="1">Acc_max</f>
        <v>29.342548129766076</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169.89922218097155</v>
      </c>
      <c r="F62" s="280">
        <f ca="1">E62/9.81</f>
        <v>17.318982893065396</v>
      </c>
      <c r="H62" s="2"/>
      <c r="I62" s="2"/>
      <c r="J62" s="2"/>
      <c r="K62" s="2"/>
      <c r="N62" s="75"/>
    </row>
    <row r="63" spans="2:14" x14ac:dyDescent="0.2">
      <c r="B63" s="74"/>
      <c r="C63" s="276"/>
      <c r="D63" s="2" t="s">
        <v>223</v>
      </c>
      <c r="E63" s="242">
        <f ca="1">2*Acc_max*Masse_ail</f>
        <v>4.709478974827455</v>
      </c>
      <c r="F63" s="248">
        <f ca="1">E63/9.81</f>
        <v>0.48006921252063761</v>
      </c>
      <c r="G63" s="246" t="s">
        <v>229</v>
      </c>
      <c r="H63" s="288">
        <f>S_ail*(ep_ail/1000)*2000</f>
        <v>8.0250000000000002E-2</v>
      </c>
      <c r="I63" s="2"/>
      <c r="J63" s="2"/>
      <c r="K63" s="2"/>
      <c r="N63" s="75"/>
    </row>
    <row r="64" spans="2:14" x14ac:dyDescent="0.2">
      <c r="B64" s="74"/>
      <c r="C64" s="277"/>
      <c r="D64" s="255" t="s">
        <v>224</v>
      </c>
      <c r="E64" s="263">
        <f ca="1">0.104*S_ail*Vit_max^2</f>
        <v>33.571481255314914</v>
      </c>
      <c r="F64" s="281">
        <f ca="1">E64/9.81</f>
        <v>3.4221693430494304</v>
      </c>
      <c r="G64" s="274" t="s">
        <v>228</v>
      </c>
      <c r="H64" s="289">
        <f>(E_ail*(m_ail+n_ail)/2)/10^6</f>
        <v>1.3375E-2</v>
      </c>
      <c r="I64" s="2"/>
      <c r="J64" s="2"/>
      <c r="K64" s="2"/>
      <c r="N64" s="75"/>
    </row>
    <row r="65" spans="2:14" x14ac:dyDescent="0.2">
      <c r="B65" s="74"/>
      <c r="C65" s="282" t="s">
        <v>242</v>
      </c>
      <c r="D65" s="285" t="s">
        <v>240</v>
      </c>
      <c r="E65" s="286">
        <f ca="1">2*Acc_max*H65</f>
        <v>84.949611090485774</v>
      </c>
      <c r="F65" s="286">
        <f ca="1">E65/9.81</f>
        <v>8.659491446532698</v>
      </c>
      <c r="G65" s="287" t="s">
        <v>241</v>
      </c>
      <c r="H65" s="279">
        <f ca="1">E58/2</f>
        <v>1.4475500000000001</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v>
      </c>
      <c r="I67" s="251">
        <f ca="1">Temps_culmi</f>
        <v>13.499999999999947</v>
      </c>
      <c r="J67" s="2"/>
      <c r="K67" s="2"/>
      <c r="N67" s="75"/>
    </row>
    <row r="68" spans="2:14" x14ac:dyDescent="0.2">
      <c r="B68" s="74"/>
      <c r="C68" s="6"/>
      <c r="D68" s="2"/>
      <c r="E68" s="2"/>
      <c r="F68" s="275" t="s">
        <v>231</v>
      </c>
      <c r="G68" s="249" t="s">
        <v>129</v>
      </c>
      <c r="H68" s="250">
        <f ca="1">V_para</f>
        <v>9.8233370444630772</v>
      </c>
      <c r="I68" s="251">
        <f>V_satellite</f>
        <v>10.960038730752361</v>
      </c>
      <c r="J68" s="2"/>
      <c r="K68" s="2"/>
      <c r="N68" s="75"/>
    </row>
    <row r="69" spans="2:14" x14ac:dyDescent="0.2">
      <c r="B69" s="74"/>
      <c r="C69" s="6"/>
      <c r="D69" s="2"/>
      <c r="E69" s="2"/>
      <c r="F69" s="276"/>
      <c r="G69" s="2" t="s">
        <v>237</v>
      </c>
      <c r="H69" s="247">
        <f>S_para</f>
        <v>0.48049999999999998</v>
      </c>
      <c r="I69" s="253">
        <f>S_satellite</f>
        <v>0.02</v>
      </c>
      <c r="J69" s="2"/>
      <c r="K69" s="2"/>
      <c r="N69" s="75"/>
    </row>
    <row r="70" spans="2:14" x14ac:dyDescent="0.2">
      <c r="B70" s="74"/>
      <c r="C70" s="226"/>
      <c r="D70" s="2"/>
      <c r="F70" s="276"/>
      <c r="G70" s="2" t="s">
        <v>236</v>
      </c>
      <c r="H70" s="247">
        <f ca="1">V_ouverture</f>
        <v>22.253363455819471</v>
      </c>
      <c r="I70" s="253">
        <f ca="1">V_ouv_sat</f>
        <v>118.43873586672464</v>
      </c>
      <c r="N70" s="75"/>
    </row>
    <row r="71" spans="2:14" x14ac:dyDescent="0.2">
      <c r="B71" s="74"/>
      <c r="C71" s="226"/>
      <c r="F71" s="276"/>
      <c r="G71" s="2" t="s">
        <v>201</v>
      </c>
      <c r="H71" s="247">
        <f ca="1">m_vide</f>
        <v>2.895</v>
      </c>
      <c r="I71" s="253">
        <f>m_satellite</f>
        <v>0.15</v>
      </c>
      <c r="N71" s="75"/>
    </row>
    <row r="72" spans="2:14" x14ac:dyDescent="0.2">
      <c r="B72" s="74"/>
      <c r="C72" s="226"/>
      <c r="F72" s="276"/>
      <c r="G72" s="2" t="s">
        <v>238</v>
      </c>
      <c r="H72" s="283">
        <f ca="1">1/2*Rho_moyen*S_para*V_ouverture^2</f>
        <v>145.74404115014553</v>
      </c>
      <c r="I72" s="284">
        <f ca="1">1/2*Rho_moyen*S_satellite*V_ouv_sat^2</f>
        <v>171.83974338292015</v>
      </c>
      <c r="N72" s="75"/>
    </row>
    <row r="73" spans="2:14" x14ac:dyDescent="0.2">
      <c r="B73" s="74"/>
      <c r="D73" s="2"/>
      <c r="F73" s="277"/>
      <c r="G73" s="255" t="s">
        <v>239</v>
      </c>
      <c r="H73" s="256">
        <f ca="1">H72/9.81</f>
        <v>14.856681055060706</v>
      </c>
      <c r="I73" s="257">
        <f ca="1">I72/9.81</f>
        <v>17.516793413141706</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45991</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772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107</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2.895</v>
      </c>
      <c r="F107" s="244">
        <f ca="1">MassePlein</f>
        <v>2.8951000000000002</v>
      </c>
      <c r="N107" s="75"/>
    </row>
    <row r="108" spans="2:14" x14ac:dyDescent="0.2">
      <c r="B108" s="74"/>
      <c r="D108" s="431" t="s">
        <v>352</v>
      </c>
      <c r="E108" s="274">
        <f>XcgSans</f>
        <v>530</v>
      </c>
      <c r="F108" s="260">
        <f ca="1">XcgPlein</f>
        <v>530.01423094193626</v>
      </c>
      <c r="N108" s="75"/>
    </row>
    <row r="109" spans="2:14" x14ac:dyDescent="0.2">
      <c r="B109" s="74"/>
      <c r="N109" s="75"/>
    </row>
    <row r="110" spans="2:14" x14ac:dyDescent="0.2">
      <c r="B110" s="74"/>
      <c r="D110" s="438" t="s">
        <v>355</v>
      </c>
      <c r="E110" s="439">
        <f ca="1">MasseVide</f>
        <v>2.895</v>
      </c>
      <c r="G110" s="429" t="s">
        <v>356</v>
      </c>
      <c r="H110" s="265"/>
      <c r="I110" s="265"/>
      <c r="J110" s="266"/>
      <c r="N110" s="75"/>
    </row>
    <row r="111" spans="2:14" x14ac:dyDescent="0.2">
      <c r="B111" s="74"/>
      <c r="G111" s="276" t="s">
        <v>213</v>
      </c>
      <c r="H111" s="6">
        <f>Beta_rampe</f>
        <v>75.474708385400717</v>
      </c>
      <c r="I111" s="6">
        <v>80</v>
      </c>
      <c r="J111" s="244">
        <v>90</v>
      </c>
      <c r="N111" s="75"/>
    </row>
    <row r="112" spans="2:14" x14ac:dyDescent="0.2">
      <c r="B112" s="74"/>
      <c r="G112" s="278" t="s">
        <v>215</v>
      </c>
      <c r="H112" s="247">
        <f ca="1">Temps_culmi</f>
        <v>13.499999999999947</v>
      </c>
      <c r="I112" s="259"/>
      <c r="J112" s="268"/>
      <c r="N112" s="75"/>
    </row>
    <row r="113" spans="2:14" ht="12.75" customHeight="1" x14ac:dyDescent="0.25">
      <c r="B113" s="74"/>
      <c r="D113" s="435" t="s">
        <v>357</v>
      </c>
      <c r="E113" s="48"/>
      <c r="G113" s="278" t="s">
        <v>216</v>
      </c>
      <c r="H113" s="242">
        <f ca="1">Altitude_culmi</f>
        <v>1212.0861885507654</v>
      </c>
      <c r="I113" s="259"/>
      <c r="J113" s="268"/>
      <c r="N113" s="75"/>
    </row>
    <row r="114" spans="2:14" ht="12.75" customHeight="1" x14ac:dyDescent="0.25">
      <c r="B114" s="74"/>
      <c r="D114" s="48"/>
      <c r="E114" s="48"/>
      <c r="F114" s="435"/>
      <c r="G114" s="278" t="s">
        <v>217</v>
      </c>
      <c r="H114" s="248">
        <f ca="1">Vit_culmi</f>
        <v>22.010392430088363</v>
      </c>
      <c r="I114" s="259"/>
      <c r="J114" s="268"/>
      <c r="N114" s="75"/>
    </row>
    <row r="115" spans="2:14" x14ac:dyDescent="0.2">
      <c r="B115" s="74"/>
      <c r="C115" s="429" t="s">
        <v>358</v>
      </c>
      <c r="D115" s="249"/>
      <c r="E115" s="446">
        <v>0.1</v>
      </c>
      <c r="G115" s="278" t="s">
        <v>133</v>
      </c>
      <c r="H115" s="242">
        <f ca="1">Portee_balistique</f>
        <v>698.24654548588239</v>
      </c>
      <c r="I115" s="259"/>
      <c r="J115" s="268"/>
      <c r="N115" s="75"/>
    </row>
    <row r="116" spans="2:14" ht="12.75" customHeight="1" x14ac:dyDescent="0.2">
      <c r="B116" s="74"/>
      <c r="C116" s="431" t="s">
        <v>359</v>
      </c>
      <c r="D116" s="255"/>
      <c r="E116" s="447">
        <f>E_ail*(m_ail+n_ail)/2</f>
        <v>13375</v>
      </c>
      <c r="G116" s="278" t="s">
        <v>137</v>
      </c>
      <c r="H116" s="248">
        <f ca="1">Vit_max</f>
        <v>155.35373067854024</v>
      </c>
      <c r="I116" s="259"/>
      <c r="J116" s="268"/>
      <c r="N116" s="75"/>
    </row>
    <row r="117" spans="2:14" ht="12.75" customHeight="1" x14ac:dyDescent="0.2">
      <c r="B117" s="74"/>
      <c r="D117" s="48"/>
      <c r="E117" s="48"/>
      <c r="F117" s="48"/>
      <c r="G117" s="278" t="s">
        <v>136</v>
      </c>
      <c r="H117" s="242">
        <f ca="1">Acc_max</f>
        <v>29.342548129766076</v>
      </c>
      <c r="I117" s="259"/>
      <c r="J117" s="268"/>
      <c r="N117" s="75"/>
    </row>
    <row r="118" spans="2:14" x14ac:dyDescent="0.2">
      <c r="B118" s="74"/>
      <c r="C118" s="429" t="s">
        <v>360</v>
      </c>
      <c r="D118" s="249"/>
      <c r="E118" s="457"/>
      <c r="F118" s="458">
        <f>J90/100</f>
        <v>7.72</v>
      </c>
      <c r="G118" s="276" t="s">
        <v>5</v>
      </c>
      <c r="H118" s="6">
        <f>Cx</f>
        <v>0.6</v>
      </c>
      <c r="I118" s="259"/>
      <c r="J118" s="268"/>
      <c r="N118" s="75"/>
    </row>
    <row r="119" spans="2:14" x14ac:dyDescent="0.2">
      <c r="B119" s="74"/>
      <c r="C119" s="437" t="s">
        <v>361</v>
      </c>
      <c r="D119" s="2"/>
      <c r="E119" s="459">
        <f ca="1">2*Acc_max*MasseSans</f>
        <v>169.89335367134558</v>
      </c>
      <c r="F119" s="460">
        <f ca="1">E119/g</f>
        <v>17.318384675978141</v>
      </c>
      <c r="G119" s="269" t="s">
        <v>222</v>
      </c>
      <c r="H119" s="270"/>
      <c r="I119" s="270"/>
      <c r="J119" s="271"/>
      <c r="N119" s="75"/>
    </row>
    <row r="120" spans="2:14" x14ac:dyDescent="0.2">
      <c r="B120" s="74"/>
      <c r="C120" s="437" t="s">
        <v>362</v>
      </c>
      <c r="D120" s="2"/>
      <c r="E120" s="459">
        <f ca="1">2*Acc_max*E115</f>
        <v>5.8685096259532159</v>
      </c>
      <c r="F120" s="460">
        <f ca="1">E120/g</f>
        <v>0.59821708725313105</v>
      </c>
      <c r="N120" s="75"/>
    </row>
    <row r="121" spans="2:14" x14ac:dyDescent="0.2">
      <c r="B121" s="74"/>
      <c r="C121" s="431" t="s">
        <v>363</v>
      </c>
      <c r="D121" s="255"/>
      <c r="E121" s="452">
        <f ca="1">0.104*E116/1000000*Vit_max^2</f>
        <v>33.571481255314922</v>
      </c>
      <c r="F121" s="453">
        <f ca="1">E121/g</f>
        <v>3.4221693430494313</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142.5788332994596</v>
      </c>
      <c r="F128" s="451">
        <f ca="1">E128/g</f>
        <v>14.534029898008114</v>
      </c>
      <c r="H128" s="48"/>
      <c r="I128" s="48"/>
      <c r="J128" s="48"/>
      <c r="K128" s="48"/>
      <c r="N128" s="75"/>
    </row>
    <row r="129" spans="2:14" x14ac:dyDescent="0.2">
      <c r="B129" s="74"/>
      <c r="C129" s="668" t="s">
        <v>369</v>
      </c>
      <c r="D129" s="669"/>
      <c r="E129" s="452">
        <f ca="1">E128/E126*2</f>
        <v>71.289416649729802</v>
      </c>
      <c r="F129" s="453">
        <f ca="1">E129/g</f>
        <v>7.2670149490040572</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5.9821708725313094</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2025-11-30T11:14:10Z</dcterms:modified>
</cp:coreProperties>
</file>